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kvannunen\Desktop\TU Delft\Chemische clusters II\GitBash\Cluster_Based_Ranking_Tool\"/>
    </mc:Choice>
  </mc:AlternateContent>
  <bookViews>
    <workbookView showSheetTabs="0" xWindow="0" yWindow="0" windowWidth="8220" windowHeight="8052" tabRatio="939" firstSheet="7" activeTab="27"/>
  </bookViews>
  <sheets>
    <sheet name="Summary_result1" sheetId="119" state="hidden" r:id="rId1"/>
    <sheet name="_Template_Cat" sheetId="137" state="hidden" r:id="rId2"/>
    <sheet name="_Template_Initiative" sheetId="138" state="hidden" r:id="rId3"/>
    <sheet name="_Inputs" sheetId="66" state="hidden" r:id="rId4"/>
    <sheet name="_Functions" sheetId="79" state="hidden" r:id="rId5"/>
    <sheet name="_Intro" sheetId="135" r:id="rId6"/>
    <sheet name="_Omschrijving_initiatieven" sheetId="131" r:id="rId7"/>
    <sheet name="_A" sheetId="69" r:id="rId8"/>
    <sheet name="_a1" sheetId="77" r:id="rId9"/>
    <sheet name="_a2" sheetId="86" r:id="rId10"/>
    <sheet name="_a3" sheetId="87" r:id="rId11"/>
    <sheet name="_a4" sheetId="88" r:id="rId12"/>
    <sheet name="_B" sheetId="85" r:id="rId13"/>
    <sheet name="_b1" sheetId="90" r:id="rId14"/>
    <sheet name="_b2" sheetId="91" r:id="rId15"/>
    <sheet name="_C" sheetId="92" r:id="rId16"/>
    <sheet name="_c1" sheetId="93" r:id="rId17"/>
    <sheet name="_c2" sheetId="94" r:id="rId18"/>
    <sheet name="_c3" sheetId="95" r:id="rId19"/>
    <sheet name="_c4" sheetId="96" r:id="rId20"/>
    <sheet name="_c5" sheetId="97" r:id="rId21"/>
    <sheet name="_D" sheetId="121" r:id="rId22"/>
    <sheet name="_d1" sheetId="99" r:id="rId23"/>
    <sheet name="_d2" sheetId="100" r:id="rId24"/>
    <sheet name="_d3" sheetId="101" r:id="rId25"/>
    <sheet name="_d4" sheetId="102" r:id="rId26"/>
    <sheet name="_E" sheetId="103" r:id="rId27"/>
    <sheet name="_e1" sheetId="104" r:id="rId28"/>
    <sheet name="_e2" sheetId="105" r:id="rId29"/>
    <sheet name="_e3" sheetId="106" r:id="rId30"/>
    <sheet name="_F" sheetId="122" r:id="rId31"/>
    <sheet name="_f1" sheetId="108" r:id="rId32"/>
    <sheet name="_f2" sheetId="109" r:id="rId33"/>
    <sheet name="_f3" sheetId="110" r:id="rId34"/>
    <sheet name="_f4" sheetId="111" r:id="rId35"/>
    <sheet name="_G" sheetId="112" r:id="rId36"/>
    <sheet name="_g1" sheetId="113" r:id="rId37"/>
    <sheet name="_g2" sheetId="114" r:id="rId38"/>
    <sheet name="_g3" sheetId="115" r:id="rId39"/>
    <sheet name="_g4" sheetId="116" r:id="rId40"/>
    <sheet name="_g5" sheetId="117" r:id="rId41"/>
    <sheet name="_RESULT_1" sheetId="125" r:id="rId42"/>
    <sheet name="_RESULT_2" sheetId="134" r:id="rId43"/>
  </sheets>
  <definedNames>
    <definedName name="_xlcn.WorksheetConnection_clusterrankingtool.xlsxCategories" hidden="1">Categories[]</definedName>
    <definedName name="_xlcn.WorksheetConnection_clusterrankingtool.xlsxInitiativeCat" hidden="1">InitiativeCat[]</definedName>
    <definedName name="_xlcn.WorksheetConnection_clusterrankingtool.xlsxInitiatives" hidden="1">Initiatives[]</definedName>
    <definedName name="_xlcn.WorksheetConnection_clusterrankingtool.xlsxResultsSummary" hidden="1">ResultsSummary[]</definedName>
  </definedNames>
  <calcPr calcId="162913"/>
  <pivotCaches>
    <pivotCache cacheId="0" r:id="rId44"/>
    <pivotCache cacheId="1" r:id="rId45"/>
    <pivotCache cacheId="2" r:id="rId46"/>
    <pivotCache cacheId="3" r:id="rId47"/>
  </pivotCaches>
  <extLst>
    <ext xmlns:x15="http://schemas.microsoft.com/office/spreadsheetml/2010/11/main" uri="{FCE2AD5D-F65C-4FA6-A056-5C36A1767C68}">
      <x15:dataModel>
        <x15:modelTables>
          <x15:modelTable id="ResultsSummary" name="ResultsSummary" connection="WorksheetConnection_cluster-ranking-tool.xlsx!ResultsSummary"/>
          <x15:modelTable id="Initiatives" name="Initiatives" connection="WorksheetConnection_cluster-ranking-tool.xlsx!Initiatives"/>
          <x15:modelTable id="InitiativeCat" name="InitiativeCat" connection="WorksheetConnection_cluster-ranking-tool.xlsx!InitiativeCat"/>
          <x15:modelTable id="Categories" name="Categories" connection="WorksheetConnection_cluster-ranking-tool.xlsx!Categories"/>
        </x15:modelTables>
        <x15:modelRelationships>
          <x15:modelRelationship fromTable="Initiatives" fromColumn="InitiativeCatID" toTable="InitiativeCat" toColumn="InitiativeCatID"/>
          <x15:modelRelationship fromTable="ResultsSummary" fromColumn="Categorie" toTable="Categories" toColumn="Categorie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19" l="1"/>
  <c r="H3" i="119"/>
  <c r="H4" i="119"/>
  <c r="H5" i="119"/>
  <c r="H6" i="119"/>
  <c r="H7" i="119"/>
  <c r="H8" i="119"/>
  <c r="H9" i="119"/>
  <c r="H10" i="119"/>
  <c r="H11" i="119"/>
  <c r="H12" i="119"/>
  <c r="H13" i="119"/>
  <c r="H14" i="119"/>
  <c r="H15" i="119"/>
  <c r="H16" i="119"/>
  <c r="H17" i="119"/>
  <c r="H18" i="119"/>
  <c r="H19" i="119"/>
  <c r="H20" i="119"/>
  <c r="H21" i="119"/>
  <c r="H22" i="119"/>
  <c r="H23" i="119"/>
  <c r="H24" i="119"/>
  <c r="H25" i="119"/>
  <c r="H26" i="119"/>
  <c r="H27" i="119"/>
  <c r="H28" i="119"/>
  <c r="G23" i="117" l="1"/>
  <c r="G23" i="116"/>
  <c r="G23" i="115"/>
  <c r="G23" i="114"/>
  <c r="G23" i="113"/>
  <c r="G23" i="111"/>
  <c r="G23" i="110"/>
  <c r="G23" i="109"/>
  <c r="G23" i="106"/>
  <c r="G23" i="105"/>
  <c r="G23" i="104"/>
  <c r="G23" i="102"/>
  <c r="G23" i="101"/>
  <c r="G23" i="100"/>
  <c r="G23" i="99"/>
  <c r="G23" i="97"/>
  <c r="G23" i="96"/>
  <c r="G23" i="95"/>
  <c r="G23" i="94"/>
  <c r="G23" i="93"/>
  <c r="G23" i="91"/>
  <c r="G10" i="137" l="1"/>
  <c r="G10" i="112"/>
  <c r="G10" i="122"/>
  <c r="G10" i="103"/>
  <c r="G10" i="121"/>
  <c r="G10" i="85"/>
  <c r="G10" i="69"/>
  <c r="G24" i="138" l="1"/>
  <c r="C10" i="137" l="1"/>
  <c r="C24" i="138"/>
  <c r="C7" i="134" l="1"/>
  <c r="C6" i="125"/>
  <c r="C23" i="117"/>
  <c r="C23" i="116"/>
  <c r="C23" i="115"/>
  <c r="C23" i="114"/>
  <c r="C23" i="113"/>
  <c r="C10" i="112"/>
  <c r="C23" i="111"/>
  <c r="C23" i="110"/>
  <c r="C23" i="109"/>
  <c r="C23" i="108"/>
  <c r="C10" i="122"/>
  <c r="C23" i="106"/>
  <c r="C23" i="105"/>
  <c r="C23" i="104"/>
  <c r="C10" i="103"/>
  <c r="C23" i="102"/>
  <c r="C23" i="101"/>
  <c r="C23" i="100"/>
  <c r="C23" i="99"/>
  <c r="C10" i="121"/>
  <c r="C23" i="97"/>
  <c r="C23" i="96"/>
  <c r="C23" i="95"/>
  <c r="C23" i="94"/>
  <c r="C23" i="93"/>
  <c r="C10" i="92"/>
  <c r="C23" i="91"/>
  <c r="C23" i="90"/>
  <c r="C10" i="85"/>
  <c r="C23" i="88"/>
  <c r="C23" i="87"/>
  <c r="C23" i="86"/>
  <c r="C23" i="77"/>
  <c r="C10" i="69"/>
  <c r="H23" i="138" l="1"/>
  <c r="G22" i="138"/>
  <c r="C22" i="138"/>
  <c r="G21" i="138"/>
  <c r="C21" i="138"/>
  <c r="N20" i="138"/>
  <c r="L20" i="138"/>
  <c r="G20" i="138"/>
  <c r="C20" i="138"/>
  <c r="N19" i="138"/>
  <c r="L19" i="138"/>
  <c r="G19" i="138"/>
  <c r="C19" i="138"/>
  <c r="N18" i="138"/>
  <c r="L18" i="138"/>
  <c r="G18" i="138"/>
  <c r="C18" i="138"/>
  <c r="N17" i="138"/>
  <c r="L17" i="138"/>
  <c r="G17" i="138"/>
  <c r="C17" i="138"/>
  <c r="N16" i="138"/>
  <c r="L16" i="138"/>
  <c r="G16" i="138"/>
  <c r="C16" i="138"/>
  <c r="N15" i="138"/>
  <c r="L15" i="138"/>
  <c r="G15" i="138"/>
  <c r="C15" i="138"/>
  <c r="N14" i="138"/>
  <c r="L14" i="138"/>
  <c r="G14" i="138"/>
  <c r="C14" i="138"/>
  <c r="N13" i="138"/>
  <c r="L13" i="138"/>
  <c r="G13" i="138"/>
  <c r="C13" i="138"/>
  <c r="N12" i="138"/>
  <c r="L12" i="138"/>
  <c r="G12" i="138"/>
  <c r="C12" i="138"/>
  <c r="N11" i="138"/>
  <c r="L11" i="138"/>
  <c r="G11" i="138"/>
  <c r="C11" i="138"/>
  <c r="N10" i="138"/>
  <c r="L10" i="138"/>
  <c r="G10" i="138"/>
  <c r="C10" i="138"/>
  <c r="N9" i="138"/>
  <c r="L9" i="138"/>
  <c r="G9" i="138"/>
  <c r="C9" i="138"/>
  <c r="N8" i="138"/>
  <c r="L8" i="138"/>
  <c r="G8" i="138"/>
  <c r="C8" i="138"/>
  <c r="N7" i="138"/>
  <c r="L7" i="138"/>
  <c r="G7" i="138"/>
  <c r="C7" i="138"/>
  <c r="N6" i="138"/>
  <c r="L6" i="138"/>
  <c r="G6" i="138"/>
  <c r="C6" i="138"/>
  <c r="N5" i="138"/>
  <c r="L5" i="138"/>
  <c r="G5" i="138"/>
  <c r="C5" i="138"/>
  <c r="N4" i="138"/>
  <c r="L4" i="138"/>
  <c r="G4" i="138"/>
  <c r="C4" i="138"/>
  <c r="K3" i="138"/>
  <c r="J3" i="138"/>
  <c r="G3" i="138"/>
  <c r="C3" i="138"/>
  <c r="O16" i="137"/>
  <c r="O15" i="137"/>
  <c r="C15" i="137"/>
  <c r="O14" i="137"/>
  <c r="C14" i="137"/>
  <c r="O13" i="137"/>
  <c r="C13" i="137"/>
  <c r="O12" i="137"/>
  <c r="C12" i="137"/>
  <c r="C11" i="137"/>
  <c r="C9" i="137"/>
  <c r="O8" i="137"/>
  <c r="N8" i="137"/>
  <c r="M8" i="137"/>
  <c r="L8" i="137"/>
  <c r="J8" i="137"/>
  <c r="E8" i="137"/>
  <c r="O7" i="137"/>
  <c r="N7" i="137"/>
  <c r="M7" i="137"/>
  <c r="L7" i="137"/>
  <c r="J7" i="137"/>
  <c r="E7" i="137"/>
  <c r="O6" i="137"/>
  <c r="N6" i="137"/>
  <c r="M6" i="137"/>
  <c r="L6" i="137"/>
  <c r="J6" i="137"/>
  <c r="E6" i="137"/>
  <c r="O5" i="137"/>
  <c r="N5" i="137"/>
  <c r="M5" i="137"/>
  <c r="L5" i="137"/>
  <c r="J5" i="137"/>
  <c r="E5" i="137"/>
  <c r="O4" i="137"/>
  <c r="N4" i="137"/>
  <c r="M4" i="137"/>
  <c r="L4" i="137"/>
  <c r="J4" i="137"/>
  <c r="E4" i="137"/>
  <c r="I3" i="137"/>
  <c r="E3" i="137"/>
  <c r="C3" i="137"/>
  <c r="E1" i="137"/>
  <c r="C1" i="137"/>
  <c r="BF2" i="66"/>
  <c r="BJ2" i="66"/>
  <c r="BL2" i="66" s="1"/>
  <c r="BM2" i="66"/>
  <c r="L21" i="138" l="1"/>
  <c r="K4" i="137"/>
  <c r="K5" i="137"/>
  <c r="K6" i="137"/>
  <c r="K7" i="137"/>
  <c r="K8" i="137"/>
  <c r="N16" i="77"/>
  <c r="L4" i="77" l="1"/>
  <c r="L5" i="77"/>
  <c r="L6" i="77"/>
  <c r="L7" i="77"/>
  <c r="L8" i="77"/>
  <c r="L9" i="77"/>
  <c r="L10" i="77"/>
  <c r="L11" i="77"/>
  <c r="L12" i="77"/>
  <c r="L13" i="77"/>
  <c r="L14" i="77"/>
  <c r="L15" i="77"/>
  <c r="L16" i="77"/>
  <c r="L17" i="77"/>
  <c r="L18" i="77"/>
  <c r="L19" i="77"/>
  <c r="L20" i="77"/>
  <c r="G23" i="77" l="1"/>
  <c r="C9" i="92"/>
  <c r="C7" i="103"/>
  <c r="C8" i="103"/>
  <c r="C9" i="103"/>
  <c r="O16" i="112" l="1"/>
  <c r="O12" i="112"/>
  <c r="O13" i="112"/>
  <c r="O14" i="112"/>
  <c r="O15" i="112"/>
  <c r="O15" i="122"/>
  <c r="O14" i="122"/>
  <c r="O13" i="122"/>
  <c r="O12" i="122"/>
  <c r="O14" i="103"/>
  <c r="O13" i="103"/>
  <c r="O12" i="103"/>
  <c r="N15" i="103"/>
  <c r="O15" i="121"/>
  <c r="O14" i="121"/>
  <c r="O13" i="121"/>
  <c r="O12" i="121"/>
  <c r="O16" i="92"/>
  <c r="O15" i="92"/>
  <c r="O14" i="92"/>
  <c r="O13" i="92"/>
  <c r="O12" i="92"/>
  <c r="O13" i="85"/>
  <c r="O12" i="85"/>
  <c r="O15" i="69"/>
  <c r="O14" i="69"/>
  <c r="O13" i="69"/>
  <c r="O12" i="69"/>
  <c r="E4" i="69"/>
  <c r="BM39" i="66"/>
  <c r="BF39" i="66"/>
  <c r="BF38" i="66"/>
  <c r="BF3" i="66"/>
  <c r="C15" i="122" l="1"/>
  <c r="C14" i="122"/>
  <c r="C13" i="122"/>
  <c r="C12" i="122"/>
  <c r="C11" i="122"/>
  <c r="C9" i="122"/>
  <c r="O8" i="122"/>
  <c r="N8" i="122"/>
  <c r="E8" i="122"/>
  <c r="C8" i="122"/>
  <c r="O7" i="122"/>
  <c r="N7" i="122"/>
  <c r="M7" i="122"/>
  <c r="L7" i="122"/>
  <c r="J7" i="122"/>
  <c r="E7" i="122"/>
  <c r="O6" i="122"/>
  <c r="N6" i="122"/>
  <c r="M6" i="122"/>
  <c r="L6" i="122"/>
  <c r="J6" i="122"/>
  <c r="E6" i="122"/>
  <c r="O5" i="122"/>
  <c r="N5" i="122"/>
  <c r="M5" i="122"/>
  <c r="L5" i="122"/>
  <c r="J5" i="122"/>
  <c r="E5" i="122"/>
  <c r="O4" i="122"/>
  <c r="N4" i="122"/>
  <c r="M4" i="122"/>
  <c r="L4" i="122"/>
  <c r="J4" i="122"/>
  <c r="E4" i="122"/>
  <c r="I3" i="122"/>
  <c r="E3" i="122"/>
  <c r="C3" i="122"/>
  <c r="E1" i="122"/>
  <c r="C1" i="122"/>
  <c r="C15" i="121"/>
  <c r="C14" i="121"/>
  <c r="C13" i="121"/>
  <c r="C12" i="121"/>
  <c r="C11" i="121"/>
  <c r="C9" i="121"/>
  <c r="O8" i="121"/>
  <c r="N8" i="121"/>
  <c r="E8" i="121"/>
  <c r="C8" i="121"/>
  <c r="O7" i="121"/>
  <c r="N7" i="121"/>
  <c r="M7" i="121"/>
  <c r="L7" i="121"/>
  <c r="J7" i="121"/>
  <c r="E7" i="121"/>
  <c r="O6" i="121"/>
  <c r="N6" i="121"/>
  <c r="M6" i="121"/>
  <c r="L6" i="121"/>
  <c r="J6" i="121"/>
  <c r="E6" i="121"/>
  <c r="O5" i="121"/>
  <c r="N5" i="121"/>
  <c r="M5" i="121"/>
  <c r="L5" i="121"/>
  <c r="J5" i="121"/>
  <c r="E5" i="121"/>
  <c r="O4" i="121"/>
  <c r="N4" i="121"/>
  <c r="M4" i="121"/>
  <c r="L4" i="121"/>
  <c r="J4" i="121"/>
  <c r="E4" i="121"/>
  <c r="I3" i="121"/>
  <c r="E3" i="121"/>
  <c r="C3" i="121"/>
  <c r="E1" i="121"/>
  <c r="C1" i="121"/>
  <c r="K5" i="121" l="1"/>
  <c r="K4" i="121"/>
  <c r="K6" i="122"/>
  <c r="K7" i="122"/>
  <c r="K6" i="121"/>
  <c r="K7" i="121"/>
  <c r="C9" i="112"/>
  <c r="C11" i="112"/>
  <c r="C12" i="112"/>
  <c r="C13" i="112"/>
  <c r="C14" i="112"/>
  <c r="C15" i="112"/>
  <c r="C11" i="92"/>
  <c r="C12" i="92"/>
  <c r="C13" i="92"/>
  <c r="C14" i="92"/>
  <c r="C15" i="92"/>
  <c r="Z3" i="66"/>
  <c r="Z4" i="66"/>
  <c r="Z5" i="66"/>
  <c r="Z6" i="66"/>
  <c r="Z2" i="66"/>
  <c r="G15" i="119"/>
  <c r="G16" i="119"/>
  <c r="G21" i="119"/>
  <c r="G4" i="119"/>
  <c r="I4" i="119" s="1"/>
  <c r="G28" i="119"/>
  <c r="G27" i="119"/>
  <c r="G10" i="119"/>
  <c r="I10" i="119" s="1"/>
  <c r="G13" i="119"/>
  <c r="I13" i="119" s="1"/>
  <c r="G18" i="119"/>
  <c r="G11" i="119"/>
  <c r="G26" i="119"/>
  <c r="G5" i="119"/>
  <c r="G6" i="119"/>
  <c r="G14" i="119"/>
  <c r="G17" i="119"/>
  <c r="I17" i="119" s="1"/>
  <c r="G19" i="119"/>
  <c r="I19" i="119" s="1"/>
  <c r="G24" i="119"/>
  <c r="G12" i="119"/>
  <c r="G25" i="119"/>
  <c r="G8" i="119"/>
  <c r="G9" i="119"/>
  <c r="G2" i="119"/>
  <c r="G3" i="119"/>
  <c r="I3" i="119" s="1"/>
  <c r="G22" i="119"/>
  <c r="I22" i="119" s="1"/>
  <c r="G20" i="119"/>
  <c r="G23" i="119"/>
  <c r="G7" i="119"/>
  <c r="I7" i="119" s="1"/>
  <c r="BF4" i="66"/>
  <c r="BF5" i="66"/>
  <c r="BF6" i="66"/>
  <c r="BF7" i="66"/>
  <c r="BF8" i="66"/>
  <c r="BF9" i="66"/>
  <c r="BF10" i="66"/>
  <c r="BF11" i="66"/>
  <c r="BF12" i="66"/>
  <c r="BF13" i="66"/>
  <c r="BF14" i="66"/>
  <c r="BF15" i="66"/>
  <c r="BF16" i="66"/>
  <c r="BF17" i="66"/>
  <c r="BF18" i="66"/>
  <c r="BF19" i="66"/>
  <c r="BF20" i="66"/>
  <c r="BF21" i="66"/>
  <c r="BF22" i="66"/>
  <c r="BF23" i="66"/>
  <c r="BF24" i="66"/>
  <c r="BF25" i="66"/>
  <c r="BF26" i="66"/>
  <c r="BF27" i="66"/>
  <c r="BF28" i="66"/>
  <c r="BF29" i="66"/>
  <c r="BF30" i="66"/>
  <c r="BF31" i="66"/>
  <c r="BF32" i="66"/>
  <c r="BF33" i="66"/>
  <c r="BF34" i="66"/>
  <c r="BF35" i="66"/>
  <c r="BF36" i="66"/>
  <c r="BF37" i="66"/>
  <c r="BM38" i="66"/>
  <c r="J24" i="119" l="1"/>
  <c r="I24" i="119"/>
  <c r="J12" i="119"/>
  <c r="I12" i="119"/>
  <c r="J15" i="119"/>
  <c r="I15" i="119"/>
  <c r="J11" i="119"/>
  <c r="I11" i="119"/>
  <c r="J20" i="119"/>
  <c r="I20" i="119"/>
  <c r="J2" i="119"/>
  <c r="I2" i="119"/>
  <c r="J14" i="119"/>
  <c r="I14" i="119"/>
  <c r="J27" i="119"/>
  <c r="I27" i="119"/>
  <c r="J23" i="119"/>
  <c r="I23" i="119"/>
  <c r="J9" i="119"/>
  <c r="I9" i="119"/>
  <c r="J6" i="119"/>
  <c r="I6" i="119"/>
  <c r="J28" i="119"/>
  <c r="I28" i="119"/>
  <c r="J16" i="119"/>
  <c r="I16" i="119"/>
  <c r="J8" i="119"/>
  <c r="I8" i="119"/>
  <c r="J5" i="119"/>
  <c r="I5" i="119"/>
  <c r="J18" i="119"/>
  <c r="I18" i="119"/>
  <c r="J25" i="119"/>
  <c r="I25" i="119"/>
  <c r="J26" i="119"/>
  <c r="I26" i="119"/>
  <c r="J21" i="119"/>
  <c r="I21" i="119"/>
  <c r="J3" i="119"/>
  <c r="J13" i="119"/>
  <c r="J7" i="119"/>
  <c r="J22" i="119"/>
  <c r="J4" i="119"/>
  <c r="J19" i="119"/>
  <c r="J17" i="119"/>
  <c r="J10" i="119"/>
  <c r="H22" i="117" l="1"/>
  <c r="C22" i="117"/>
  <c r="G21" i="117"/>
  <c r="C21" i="117"/>
  <c r="N20" i="117"/>
  <c r="L20" i="117"/>
  <c r="G20" i="117"/>
  <c r="C20" i="117"/>
  <c r="N19" i="117"/>
  <c r="L19" i="117"/>
  <c r="G19" i="117"/>
  <c r="C19" i="117"/>
  <c r="N18" i="117"/>
  <c r="L18" i="117"/>
  <c r="G18" i="117"/>
  <c r="C18" i="117"/>
  <c r="N17" i="117"/>
  <c r="L17" i="117"/>
  <c r="G17" i="117"/>
  <c r="C17" i="117"/>
  <c r="N16" i="117"/>
  <c r="L16" i="117"/>
  <c r="G16" i="117"/>
  <c r="C16" i="117"/>
  <c r="N15" i="117"/>
  <c r="L15" i="117"/>
  <c r="G15" i="117"/>
  <c r="C15" i="117"/>
  <c r="N14" i="117"/>
  <c r="L14" i="117"/>
  <c r="G14" i="117"/>
  <c r="C14" i="117"/>
  <c r="N13" i="117"/>
  <c r="L13" i="117"/>
  <c r="G13" i="117"/>
  <c r="C13" i="117"/>
  <c r="N12" i="117"/>
  <c r="L12" i="117"/>
  <c r="G12" i="117"/>
  <c r="C12" i="117"/>
  <c r="N11" i="117"/>
  <c r="L11" i="117"/>
  <c r="G11" i="117"/>
  <c r="C11" i="117"/>
  <c r="N10" i="117"/>
  <c r="L10" i="117"/>
  <c r="G10" i="117"/>
  <c r="C10" i="117"/>
  <c r="N9" i="117"/>
  <c r="L9" i="117"/>
  <c r="G9" i="117"/>
  <c r="C9" i="117"/>
  <c r="N8" i="117"/>
  <c r="L8" i="117"/>
  <c r="G8" i="117"/>
  <c r="C8" i="117"/>
  <c r="N7" i="117"/>
  <c r="L7" i="117"/>
  <c r="G7" i="117"/>
  <c r="C7" i="117"/>
  <c r="N6" i="117"/>
  <c r="L6" i="117"/>
  <c r="G6" i="117"/>
  <c r="C6" i="117"/>
  <c r="N5" i="117"/>
  <c r="L5" i="117"/>
  <c r="G5" i="117"/>
  <c r="C5" i="117"/>
  <c r="N4" i="117"/>
  <c r="L4" i="117"/>
  <c r="G4" i="117"/>
  <c r="C4" i="117"/>
  <c r="K3" i="117"/>
  <c r="J3" i="117"/>
  <c r="G3" i="117"/>
  <c r="C3" i="117"/>
  <c r="H22" i="116"/>
  <c r="C22" i="116"/>
  <c r="G21" i="116"/>
  <c r="C21" i="116"/>
  <c r="N20" i="116"/>
  <c r="L20" i="116"/>
  <c r="G20" i="116"/>
  <c r="C20" i="116"/>
  <c r="N19" i="116"/>
  <c r="L19" i="116"/>
  <c r="G19" i="116"/>
  <c r="C19" i="116"/>
  <c r="N18" i="116"/>
  <c r="L18" i="116"/>
  <c r="G18" i="116"/>
  <c r="C18" i="116"/>
  <c r="N17" i="116"/>
  <c r="L17" i="116"/>
  <c r="G17" i="116"/>
  <c r="C17" i="116"/>
  <c r="N16" i="116"/>
  <c r="L16" i="116"/>
  <c r="G16" i="116"/>
  <c r="C16" i="116"/>
  <c r="N15" i="116"/>
  <c r="L15" i="116"/>
  <c r="G15" i="116"/>
  <c r="C15" i="116"/>
  <c r="N14" i="116"/>
  <c r="L14" i="116"/>
  <c r="G14" i="116"/>
  <c r="C14" i="116"/>
  <c r="N13" i="116"/>
  <c r="L13" i="116"/>
  <c r="G13" i="116"/>
  <c r="C13" i="116"/>
  <c r="N12" i="116"/>
  <c r="L12" i="116"/>
  <c r="G12" i="116"/>
  <c r="C12" i="116"/>
  <c r="N11" i="116"/>
  <c r="L11" i="116"/>
  <c r="G11" i="116"/>
  <c r="C11" i="116"/>
  <c r="N10" i="116"/>
  <c r="L10" i="116"/>
  <c r="G10" i="116"/>
  <c r="C10" i="116"/>
  <c r="N9" i="116"/>
  <c r="L9" i="116"/>
  <c r="G9" i="116"/>
  <c r="C9" i="116"/>
  <c r="N8" i="116"/>
  <c r="L8" i="116"/>
  <c r="G8" i="116"/>
  <c r="C8" i="116"/>
  <c r="N7" i="116"/>
  <c r="L7" i="116"/>
  <c r="G7" i="116"/>
  <c r="C7" i="116"/>
  <c r="N6" i="116"/>
  <c r="L6" i="116"/>
  <c r="G6" i="116"/>
  <c r="C6" i="116"/>
  <c r="N5" i="116"/>
  <c r="L5" i="116"/>
  <c r="G5" i="116"/>
  <c r="C5" i="116"/>
  <c r="N4" i="116"/>
  <c r="L4" i="116"/>
  <c r="G4" i="116"/>
  <c r="C4" i="116"/>
  <c r="K3" i="116"/>
  <c r="J3" i="116"/>
  <c r="G3" i="116"/>
  <c r="C3" i="116"/>
  <c r="H22" i="115"/>
  <c r="C22" i="115"/>
  <c r="G21" i="115"/>
  <c r="C21" i="115"/>
  <c r="N20" i="115"/>
  <c r="L20" i="115"/>
  <c r="G20" i="115"/>
  <c r="C20" i="115"/>
  <c r="N19" i="115"/>
  <c r="L19" i="115"/>
  <c r="G19" i="115"/>
  <c r="C19" i="115"/>
  <c r="N18" i="115"/>
  <c r="L18" i="115"/>
  <c r="G18" i="115"/>
  <c r="C18" i="115"/>
  <c r="N17" i="115"/>
  <c r="L17" i="115"/>
  <c r="G17" i="115"/>
  <c r="C17" i="115"/>
  <c r="N16" i="115"/>
  <c r="L16" i="115"/>
  <c r="G16" i="115"/>
  <c r="C16" i="115"/>
  <c r="N15" i="115"/>
  <c r="L15" i="115"/>
  <c r="G15" i="115"/>
  <c r="C15" i="115"/>
  <c r="N14" i="115"/>
  <c r="L14" i="115"/>
  <c r="G14" i="115"/>
  <c r="C14" i="115"/>
  <c r="N13" i="115"/>
  <c r="L13" i="115"/>
  <c r="G13" i="115"/>
  <c r="C13" i="115"/>
  <c r="N12" i="115"/>
  <c r="L12" i="115"/>
  <c r="G12" i="115"/>
  <c r="C12" i="115"/>
  <c r="N11" i="115"/>
  <c r="L11" i="115"/>
  <c r="G11" i="115"/>
  <c r="C11" i="115"/>
  <c r="N10" i="115"/>
  <c r="L10" i="115"/>
  <c r="G10" i="115"/>
  <c r="C10" i="115"/>
  <c r="N9" i="115"/>
  <c r="L9" i="115"/>
  <c r="G9" i="115"/>
  <c r="C9" i="115"/>
  <c r="N8" i="115"/>
  <c r="L8" i="115"/>
  <c r="G8" i="115"/>
  <c r="C8" i="115"/>
  <c r="N7" i="115"/>
  <c r="L7" i="115"/>
  <c r="G7" i="115"/>
  <c r="C7" i="115"/>
  <c r="N6" i="115"/>
  <c r="L6" i="115"/>
  <c r="G6" i="115"/>
  <c r="C6" i="115"/>
  <c r="N5" i="115"/>
  <c r="L5" i="115"/>
  <c r="G5" i="115"/>
  <c r="C5" i="115"/>
  <c r="N4" i="115"/>
  <c r="L4" i="115"/>
  <c r="G4" i="115"/>
  <c r="C4" i="115"/>
  <c r="K3" i="115"/>
  <c r="J3" i="115"/>
  <c r="G3" i="115"/>
  <c r="C3" i="115"/>
  <c r="H22" i="114"/>
  <c r="C22" i="114"/>
  <c r="G21" i="114"/>
  <c r="C21" i="114"/>
  <c r="N20" i="114"/>
  <c r="L20" i="114"/>
  <c r="G20" i="114"/>
  <c r="C20" i="114"/>
  <c r="N19" i="114"/>
  <c r="L19" i="114"/>
  <c r="G19" i="114"/>
  <c r="C19" i="114"/>
  <c r="N18" i="114"/>
  <c r="L18" i="114"/>
  <c r="G18" i="114"/>
  <c r="C18" i="114"/>
  <c r="N17" i="114"/>
  <c r="L17" i="114"/>
  <c r="G17" i="114"/>
  <c r="C17" i="114"/>
  <c r="N16" i="114"/>
  <c r="L16" i="114"/>
  <c r="G16" i="114"/>
  <c r="C16" i="114"/>
  <c r="N15" i="114"/>
  <c r="L15" i="114"/>
  <c r="G15" i="114"/>
  <c r="C15" i="114"/>
  <c r="N14" i="114"/>
  <c r="L14" i="114"/>
  <c r="G14" i="114"/>
  <c r="C14" i="114"/>
  <c r="N13" i="114"/>
  <c r="L13" i="114"/>
  <c r="G13" i="114"/>
  <c r="C13" i="114"/>
  <c r="N12" i="114"/>
  <c r="L12" i="114"/>
  <c r="G12" i="114"/>
  <c r="C12" i="114"/>
  <c r="N11" i="114"/>
  <c r="L11" i="114"/>
  <c r="G11" i="114"/>
  <c r="C11" i="114"/>
  <c r="N10" i="114"/>
  <c r="L10" i="114"/>
  <c r="G10" i="114"/>
  <c r="C10" i="114"/>
  <c r="N9" i="114"/>
  <c r="L9" i="114"/>
  <c r="G9" i="114"/>
  <c r="C9" i="114"/>
  <c r="N8" i="114"/>
  <c r="L8" i="114"/>
  <c r="G8" i="114"/>
  <c r="C8" i="114"/>
  <c r="N7" i="114"/>
  <c r="L7" i="114"/>
  <c r="G7" i="114"/>
  <c r="C7" i="114"/>
  <c r="N6" i="114"/>
  <c r="L6" i="114"/>
  <c r="G6" i="114"/>
  <c r="C6" i="114"/>
  <c r="N5" i="114"/>
  <c r="L5" i="114"/>
  <c r="G5" i="114"/>
  <c r="C5" i="114"/>
  <c r="N4" i="114"/>
  <c r="L4" i="114"/>
  <c r="G4" i="114"/>
  <c r="C4" i="114"/>
  <c r="K3" i="114"/>
  <c r="J3" i="114"/>
  <c r="G3" i="114"/>
  <c r="C3" i="114"/>
  <c r="H22" i="113"/>
  <c r="C22" i="113"/>
  <c r="G21" i="113"/>
  <c r="C21" i="113"/>
  <c r="N20" i="113"/>
  <c r="L20" i="113"/>
  <c r="G20" i="113"/>
  <c r="C20" i="113"/>
  <c r="N19" i="113"/>
  <c r="L19" i="113"/>
  <c r="G19" i="113"/>
  <c r="C19" i="113"/>
  <c r="N18" i="113"/>
  <c r="L18" i="113"/>
  <c r="G18" i="113"/>
  <c r="C18" i="113"/>
  <c r="N17" i="113"/>
  <c r="L17" i="113"/>
  <c r="G17" i="113"/>
  <c r="C17" i="113"/>
  <c r="N16" i="113"/>
  <c r="L16" i="113"/>
  <c r="G16" i="113"/>
  <c r="C16" i="113"/>
  <c r="N15" i="113"/>
  <c r="L15" i="113"/>
  <c r="G15" i="113"/>
  <c r="C15" i="113"/>
  <c r="N14" i="113"/>
  <c r="L14" i="113"/>
  <c r="G14" i="113"/>
  <c r="C14" i="113"/>
  <c r="N13" i="113"/>
  <c r="L13" i="113"/>
  <c r="G13" i="113"/>
  <c r="C13" i="113"/>
  <c r="N12" i="113"/>
  <c r="L12" i="113"/>
  <c r="G12" i="113"/>
  <c r="C12" i="113"/>
  <c r="N11" i="113"/>
  <c r="L11" i="113"/>
  <c r="G11" i="113"/>
  <c r="C11" i="113"/>
  <c r="N10" i="113"/>
  <c r="L10" i="113"/>
  <c r="G10" i="113"/>
  <c r="C10" i="113"/>
  <c r="N9" i="113"/>
  <c r="L9" i="113"/>
  <c r="G9" i="113"/>
  <c r="C9" i="113"/>
  <c r="N8" i="113"/>
  <c r="L8" i="113"/>
  <c r="G8" i="113"/>
  <c r="C8" i="113"/>
  <c r="N7" i="113"/>
  <c r="L7" i="113"/>
  <c r="G7" i="113"/>
  <c r="C7" i="113"/>
  <c r="N6" i="113"/>
  <c r="L6" i="113"/>
  <c r="G6" i="113"/>
  <c r="C6" i="113"/>
  <c r="N5" i="113"/>
  <c r="L5" i="113"/>
  <c r="G5" i="113"/>
  <c r="C5" i="113"/>
  <c r="N4" i="113"/>
  <c r="L4" i="113"/>
  <c r="G4" i="113"/>
  <c r="C4" i="113"/>
  <c r="K3" i="113"/>
  <c r="J3" i="113"/>
  <c r="G3" i="113"/>
  <c r="C3" i="113"/>
  <c r="O8" i="112"/>
  <c r="N8" i="112"/>
  <c r="M8" i="112"/>
  <c r="L8" i="112"/>
  <c r="J8" i="112"/>
  <c r="E8" i="112"/>
  <c r="O7" i="112"/>
  <c r="N7" i="112"/>
  <c r="M7" i="112"/>
  <c r="L7" i="112"/>
  <c r="J7" i="112"/>
  <c r="E7" i="112"/>
  <c r="O6" i="112"/>
  <c r="N6" i="112"/>
  <c r="M6" i="112"/>
  <c r="L6" i="112"/>
  <c r="J6" i="112"/>
  <c r="E6" i="112"/>
  <c r="O5" i="112"/>
  <c r="N5" i="112"/>
  <c r="M5" i="112"/>
  <c r="L5" i="112"/>
  <c r="J5" i="112"/>
  <c r="E5" i="112"/>
  <c r="O4" i="112"/>
  <c r="N4" i="112"/>
  <c r="M4" i="112"/>
  <c r="L4" i="112"/>
  <c r="J4" i="112"/>
  <c r="E4" i="112"/>
  <c r="I3" i="112"/>
  <c r="E3" i="112"/>
  <c r="C3" i="112"/>
  <c r="E1" i="112"/>
  <c r="C1" i="112"/>
  <c r="H22" i="111"/>
  <c r="C22" i="111"/>
  <c r="G21" i="111"/>
  <c r="C21" i="111"/>
  <c r="N20" i="111"/>
  <c r="L20" i="111"/>
  <c r="G20" i="111"/>
  <c r="C20" i="111"/>
  <c r="N19" i="111"/>
  <c r="L19" i="111"/>
  <c r="G19" i="111"/>
  <c r="C19" i="111"/>
  <c r="N18" i="111"/>
  <c r="L18" i="111"/>
  <c r="G18" i="111"/>
  <c r="C18" i="111"/>
  <c r="N17" i="111"/>
  <c r="L17" i="111"/>
  <c r="G17" i="111"/>
  <c r="C17" i="111"/>
  <c r="N16" i="111"/>
  <c r="L16" i="111"/>
  <c r="G16" i="111"/>
  <c r="C16" i="111"/>
  <c r="N15" i="111"/>
  <c r="L15" i="111"/>
  <c r="G15" i="111"/>
  <c r="C15" i="111"/>
  <c r="N14" i="111"/>
  <c r="L14" i="111"/>
  <c r="G14" i="111"/>
  <c r="C14" i="111"/>
  <c r="N13" i="111"/>
  <c r="L13" i="111"/>
  <c r="G13" i="111"/>
  <c r="C13" i="111"/>
  <c r="N12" i="111"/>
  <c r="L12" i="111"/>
  <c r="G12" i="111"/>
  <c r="C12" i="111"/>
  <c r="N11" i="111"/>
  <c r="L11" i="111"/>
  <c r="G11" i="111"/>
  <c r="C11" i="111"/>
  <c r="N10" i="111"/>
  <c r="L10" i="111"/>
  <c r="G10" i="111"/>
  <c r="C10" i="111"/>
  <c r="N9" i="111"/>
  <c r="L9" i="111"/>
  <c r="G9" i="111"/>
  <c r="C9" i="111"/>
  <c r="N8" i="111"/>
  <c r="L8" i="111"/>
  <c r="G8" i="111"/>
  <c r="C8" i="111"/>
  <c r="N7" i="111"/>
  <c r="L7" i="111"/>
  <c r="G7" i="111"/>
  <c r="C7" i="111"/>
  <c r="N6" i="111"/>
  <c r="L6" i="111"/>
  <c r="G6" i="111"/>
  <c r="C6" i="111"/>
  <c r="N5" i="111"/>
  <c r="L5" i="111"/>
  <c r="G5" i="111"/>
  <c r="C5" i="111"/>
  <c r="N4" i="111"/>
  <c r="L4" i="111"/>
  <c r="G4" i="111"/>
  <c r="C4" i="111"/>
  <c r="K3" i="111"/>
  <c r="J3" i="111"/>
  <c r="G3" i="111"/>
  <c r="C3" i="111"/>
  <c r="H22" i="110"/>
  <c r="C22" i="110"/>
  <c r="G21" i="110"/>
  <c r="C21" i="110"/>
  <c r="N20" i="110"/>
  <c r="L20" i="110"/>
  <c r="G20" i="110"/>
  <c r="C20" i="110"/>
  <c r="N19" i="110"/>
  <c r="L19" i="110"/>
  <c r="G19" i="110"/>
  <c r="C19" i="110"/>
  <c r="N18" i="110"/>
  <c r="L18" i="110"/>
  <c r="G18" i="110"/>
  <c r="C18" i="110"/>
  <c r="N17" i="110"/>
  <c r="L17" i="110"/>
  <c r="G17" i="110"/>
  <c r="C17" i="110"/>
  <c r="N16" i="110"/>
  <c r="L16" i="110"/>
  <c r="G16" i="110"/>
  <c r="C16" i="110"/>
  <c r="N15" i="110"/>
  <c r="L15" i="110"/>
  <c r="G15" i="110"/>
  <c r="C15" i="110"/>
  <c r="N14" i="110"/>
  <c r="L14" i="110"/>
  <c r="G14" i="110"/>
  <c r="C14" i="110"/>
  <c r="N13" i="110"/>
  <c r="L13" i="110"/>
  <c r="G13" i="110"/>
  <c r="C13" i="110"/>
  <c r="N12" i="110"/>
  <c r="L12" i="110"/>
  <c r="G12" i="110"/>
  <c r="C12" i="110"/>
  <c r="N11" i="110"/>
  <c r="L11" i="110"/>
  <c r="G11" i="110"/>
  <c r="C11" i="110"/>
  <c r="N10" i="110"/>
  <c r="L10" i="110"/>
  <c r="G10" i="110"/>
  <c r="C10" i="110"/>
  <c r="N9" i="110"/>
  <c r="L9" i="110"/>
  <c r="G9" i="110"/>
  <c r="C9" i="110"/>
  <c r="N8" i="110"/>
  <c r="L8" i="110"/>
  <c r="G8" i="110"/>
  <c r="C8" i="110"/>
  <c r="N7" i="110"/>
  <c r="L7" i="110"/>
  <c r="G7" i="110"/>
  <c r="C7" i="110"/>
  <c r="N6" i="110"/>
  <c r="L6" i="110"/>
  <c r="G6" i="110"/>
  <c r="C6" i="110"/>
  <c r="N5" i="110"/>
  <c r="L5" i="110"/>
  <c r="G5" i="110"/>
  <c r="C5" i="110"/>
  <c r="N4" i="110"/>
  <c r="L4" i="110"/>
  <c r="G4" i="110"/>
  <c r="C4" i="110"/>
  <c r="K3" i="110"/>
  <c r="J3" i="110"/>
  <c r="G3" i="110"/>
  <c r="C3" i="110"/>
  <c r="H22" i="109"/>
  <c r="C22" i="109"/>
  <c r="G21" i="109"/>
  <c r="C21" i="109"/>
  <c r="N20" i="109"/>
  <c r="L20" i="109"/>
  <c r="G20" i="109"/>
  <c r="C20" i="109"/>
  <c r="N19" i="109"/>
  <c r="L19" i="109"/>
  <c r="G19" i="109"/>
  <c r="C19" i="109"/>
  <c r="N18" i="109"/>
  <c r="L18" i="109"/>
  <c r="G18" i="109"/>
  <c r="C18" i="109"/>
  <c r="N17" i="109"/>
  <c r="L17" i="109"/>
  <c r="G17" i="109"/>
  <c r="C17" i="109"/>
  <c r="N16" i="109"/>
  <c r="L16" i="109"/>
  <c r="G16" i="109"/>
  <c r="C16" i="109"/>
  <c r="N15" i="109"/>
  <c r="L15" i="109"/>
  <c r="G15" i="109"/>
  <c r="C15" i="109"/>
  <c r="N14" i="109"/>
  <c r="L14" i="109"/>
  <c r="G14" i="109"/>
  <c r="C14" i="109"/>
  <c r="N13" i="109"/>
  <c r="L13" i="109"/>
  <c r="G13" i="109"/>
  <c r="C13" i="109"/>
  <c r="N12" i="109"/>
  <c r="L12" i="109"/>
  <c r="G12" i="109"/>
  <c r="C12" i="109"/>
  <c r="N11" i="109"/>
  <c r="L11" i="109"/>
  <c r="G11" i="109"/>
  <c r="C11" i="109"/>
  <c r="N10" i="109"/>
  <c r="L10" i="109"/>
  <c r="G10" i="109"/>
  <c r="C10" i="109"/>
  <c r="N9" i="109"/>
  <c r="L9" i="109"/>
  <c r="G9" i="109"/>
  <c r="C9" i="109"/>
  <c r="N8" i="109"/>
  <c r="L8" i="109"/>
  <c r="G8" i="109"/>
  <c r="C8" i="109"/>
  <c r="N7" i="109"/>
  <c r="L7" i="109"/>
  <c r="G7" i="109"/>
  <c r="C7" i="109"/>
  <c r="N6" i="109"/>
  <c r="L6" i="109"/>
  <c r="G6" i="109"/>
  <c r="C6" i="109"/>
  <c r="N5" i="109"/>
  <c r="L5" i="109"/>
  <c r="G5" i="109"/>
  <c r="C5" i="109"/>
  <c r="N4" i="109"/>
  <c r="L4" i="109"/>
  <c r="G4" i="109"/>
  <c r="C4" i="109"/>
  <c r="K3" i="109"/>
  <c r="J3" i="109"/>
  <c r="G3" i="109"/>
  <c r="C3" i="109"/>
  <c r="H22" i="108"/>
  <c r="C22" i="108"/>
  <c r="G21" i="108"/>
  <c r="C21" i="108"/>
  <c r="N20" i="108"/>
  <c r="L20" i="108"/>
  <c r="G20" i="108"/>
  <c r="C20" i="108"/>
  <c r="N19" i="108"/>
  <c r="L19" i="108"/>
  <c r="G19" i="108"/>
  <c r="C19" i="108"/>
  <c r="N18" i="108"/>
  <c r="L18" i="108"/>
  <c r="G18" i="108"/>
  <c r="C18" i="108"/>
  <c r="N17" i="108"/>
  <c r="L17" i="108"/>
  <c r="G17" i="108"/>
  <c r="C17" i="108"/>
  <c r="N16" i="108"/>
  <c r="L16" i="108"/>
  <c r="G16" i="108"/>
  <c r="C16" i="108"/>
  <c r="N15" i="108"/>
  <c r="L15" i="108"/>
  <c r="G15" i="108"/>
  <c r="C15" i="108"/>
  <c r="N14" i="108"/>
  <c r="L14" i="108"/>
  <c r="G14" i="108"/>
  <c r="C14" i="108"/>
  <c r="N13" i="108"/>
  <c r="L13" i="108"/>
  <c r="G13" i="108"/>
  <c r="C13" i="108"/>
  <c r="N12" i="108"/>
  <c r="L12" i="108"/>
  <c r="G12" i="108"/>
  <c r="C12" i="108"/>
  <c r="N11" i="108"/>
  <c r="L11" i="108"/>
  <c r="G11" i="108"/>
  <c r="C11" i="108"/>
  <c r="N10" i="108"/>
  <c r="L10" i="108"/>
  <c r="G10" i="108"/>
  <c r="C10" i="108"/>
  <c r="N9" i="108"/>
  <c r="L9" i="108"/>
  <c r="G9" i="108"/>
  <c r="C9" i="108"/>
  <c r="N8" i="108"/>
  <c r="L8" i="108"/>
  <c r="G8" i="108"/>
  <c r="C8" i="108"/>
  <c r="N7" i="108"/>
  <c r="L7" i="108"/>
  <c r="G7" i="108"/>
  <c r="C7" i="108"/>
  <c r="N6" i="108"/>
  <c r="L6" i="108"/>
  <c r="G6" i="108"/>
  <c r="C6" i="108"/>
  <c r="N5" i="108"/>
  <c r="L5" i="108"/>
  <c r="G5" i="108"/>
  <c r="C5" i="108"/>
  <c r="N4" i="108"/>
  <c r="L4" i="108"/>
  <c r="G23" i="108" s="1"/>
  <c r="G4" i="108"/>
  <c r="C4" i="108"/>
  <c r="K3" i="108"/>
  <c r="J3" i="108"/>
  <c r="G3" i="108"/>
  <c r="C3" i="108"/>
  <c r="H22" i="106"/>
  <c r="C22" i="106"/>
  <c r="G21" i="106"/>
  <c r="C21" i="106"/>
  <c r="N20" i="106"/>
  <c r="L20" i="106"/>
  <c r="G20" i="106"/>
  <c r="C20" i="106"/>
  <c r="N19" i="106"/>
  <c r="L19" i="106"/>
  <c r="G19" i="106"/>
  <c r="C19" i="106"/>
  <c r="N18" i="106"/>
  <c r="L18" i="106"/>
  <c r="G18" i="106"/>
  <c r="C18" i="106"/>
  <c r="N17" i="106"/>
  <c r="L17" i="106"/>
  <c r="G17" i="106"/>
  <c r="C17" i="106"/>
  <c r="N16" i="106"/>
  <c r="L16" i="106"/>
  <c r="G16" i="106"/>
  <c r="C16" i="106"/>
  <c r="N15" i="106"/>
  <c r="L15" i="106"/>
  <c r="G15" i="106"/>
  <c r="C15" i="106"/>
  <c r="N14" i="106"/>
  <c r="L14" i="106"/>
  <c r="G14" i="106"/>
  <c r="C14" i="106"/>
  <c r="N13" i="106"/>
  <c r="L13" i="106"/>
  <c r="G13" i="106"/>
  <c r="C13" i="106"/>
  <c r="N12" i="106"/>
  <c r="L12" i="106"/>
  <c r="G12" i="106"/>
  <c r="C12" i="106"/>
  <c r="N11" i="106"/>
  <c r="L11" i="106"/>
  <c r="G11" i="106"/>
  <c r="C11" i="106"/>
  <c r="N10" i="106"/>
  <c r="L10" i="106"/>
  <c r="G10" i="106"/>
  <c r="C10" i="106"/>
  <c r="N9" i="106"/>
  <c r="L9" i="106"/>
  <c r="G9" i="106"/>
  <c r="C9" i="106"/>
  <c r="N8" i="106"/>
  <c r="L8" i="106"/>
  <c r="G8" i="106"/>
  <c r="C8" i="106"/>
  <c r="N7" i="106"/>
  <c r="L7" i="106"/>
  <c r="G7" i="106"/>
  <c r="C7" i="106"/>
  <c r="N6" i="106"/>
  <c r="L6" i="106"/>
  <c r="G6" i="106"/>
  <c r="C6" i="106"/>
  <c r="N5" i="106"/>
  <c r="L5" i="106"/>
  <c r="G5" i="106"/>
  <c r="C5" i="106"/>
  <c r="N4" i="106"/>
  <c r="L4" i="106"/>
  <c r="G4" i="106"/>
  <c r="C4" i="106"/>
  <c r="K3" i="106"/>
  <c r="J3" i="106"/>
  <c r="G3" i="106"/>
  <c r="C3" i="106"/>
  <c r="H22" i="105"/>
  <c r="C22" i="105"/>
  <c r="G21" i="105"/>
  <c r="C21" i="105"/>
  <c r="N20" i="105"/>
  <c r="L20" i="105"/>
  <c r="G20" i="105"/>
  <c r="C20" i="105"/>
  <c r="N19" i="105"/>
  <c r="L19" i="105"/>
  <c r="G19" i="105"/>
  <c r="C19" i="105"/>
  <c r="N18" i="105"/>
  <c r="L18" i="105"/>
  <c r="G18" i="105"/>
  <c r="C18" i="105"/>
  <c r="N17" i="105"/>
  <c r="L17" i="105"/>
  <c r="G17" i="105"/>
  <c r="C17" i="105"/>
  <c r="N16" i="105"/>
  <c r="L16" i="105"/>
  <c r="G16" i="105"/>
  <c r="C16" i="105"/>
  <c r="N15" i="105"/>
  <c r="L15" i="105"/>
  <c r="G15" i="105"/>
  <c r="C15" i="105"/>
  <c r="N14" i="105"/>
  <c r="L14" i="105"/>
  <c r="G14" i="105"/>
  <c r="C14" i="105"/>
  <c r="N13" i="105"/>
  <c r="L13" i="105"/>
  <c r="G13" i="105"/>
  <c r="C13" i="105"/>
  <c r="N12" i="105"/>
  <c r="L12" i="105"/>
  <c r="G12" i="105"/>
  <c r="C12" i="105"/>
  <c r="N11" i="105"/>
  <c r="L11" i="105"/>
  <c r="G11" i="105"/>
  <c r="C11" i="105"/>
  <c r="N10" i="105"/>
  <c r="L10" i="105"/>
  <c r="G10" i="105"/>
  <c r="C10" i="105"/>
  <c r="N9" i="105"/>
  <c r="L9" i="105"/>
  <c r="G9" i="105"/>
  <c r="C9" i="105"/>
  <c r="N8" i="105"/>
  <c r="L8" i="105"/>
  <c r="G8" i="105"/>
  <c r="C8" i="105"/>
  <c r="N7" i="105"/>
  <c r="L7" i="105"/>
  <c r="G7" i="105"/>
  <c r="C7" i="105"/>
  <c r="N6" i="105"/>
  <c r="L6" i="105"/>
  <c r="G6" i="105"/>
  <c r="C6" i="105"/>
  <c r="N5" i="105"/>
  <c r="L5" i="105"/>
  <c r="G5" i="105"/>
  <c r="C5" i="105"/>
  <c r="N4" i="105"/>
  <c r="L4" i="105"/>
  <c r="G4" i="105"/>
  <c r="C4" i="105"/>
  <c r="K3" i="105"/>
  <c r="J3" i="105"/>
  <c r="G3" i="105"/>
  <c r="C3" i="105"/>
  <c r="H22" i="104"/>
  <c r="C22" i="104"/>
  <c r="G21" i="104"/>
  <c r="C21" i="104"/>
  <c r="N20" i="104"/>
  <c r="L20" i="104"/>
  <c r="G20" i="104"/>
  <c r="C20" i="104"/>
  <c r="N19" i="104"/>
  <c r="L19" i="104"/>
  <c r="G19" i="104"/>
  <c r="C19" i="104"/>
  <c r="N18" i="104"/>
  <c r="L18" i="104"/>
  <c r="G18" i="104"/>
  <c r="C18" i="104"/>
  <c r="N17" i="104"/>
  <c r="L17" i="104"/>
  <c r="G17" i="104"/>
  <c r="C17" i="104"/>
  <c r="N16" i="104"/>
  <c r="L16" i="104"/>
  <c r="G16" i="104"/>
  <c r="C16" i="104"/>
  <c r="N15" i="104"/>
  <c r="L15" i="104"/>
  <c r="G15" i="104"/>
  <c r="C15" i="104"/>
  <c r="N14" i="104"/>
  <c r="L14" i="104"/>
  <c r="G14" i="104"/>
  <c r="C14" i="104"/>
  <c r="N13" i="104"/>
  <c r="L13" i="104"/>
  <c r="G13" i="104"/>
  <c r="C13" i="104"/>
  <c r="N12" i="104"/>
  <c r="L12" i="104"/>
  <c r="G12" i="104"/>
  <c r="C12" i="104"/>
  <c r="N11" i="104"/>
  <c r="L11" i="104"/>
  <c r="G11" i="104"/>
  <c r="C11" i="104"/>
  <c r="N10" i="104"/>
  <c r="L10" i="104"/>
  <c r="G10" i="104"/>
  <c r="C10" i="104"/>
  <c r="N9" i="104"/>
  <c r="L9" i="104"/>
  <c r="G9" i="104"/>
  <c r="C9" i="104"/>
  <c r="N8" i="104"/>
  <c r="L8" i="104"/>
  <c r="G8" i="104"/>
  <c r="C8" i="104"/>
  <c r="N7" i="104"/>
  <c r="L7" i="104"/>
  <c r="G7" i="104"/>
  <c r="C7" i="104"/>
  <c r="N6" i="104"/>
  <c r="L6" i="104"/>
  <c r="G6" i="104"/>
  <c r="C6" i="104"/>
  <c r="N5" i="104"/>
  <c r="L5" i="104"/>
  <c r="G5" i="104"/>
  <c r="C5" i="104"/>
  <c r="N4" i="104"/>
  <c r="L4" i="104"/>
  <c r="G4" i="104"/>
  <c r="C4" i="104"/>
  <c r="K3" i="104"/>
  <c r="J3" i="104"/>
  <c r="G3" i="104"/>
  <c r="C3" i="104"/>
  <c r="M8" i="92"/>
  <c r="C15" i="103"/>
  <c r="C14" i="103"/>
  <c r="C13" i="103"/>
  <c r="C12" i="103"/>
  <c r="C11" i="103"/>
  <c r="O8" i="103"/>
  <c r="N8" i="103"/>
  <c r="O7" i="103"/>
  <c r="N7" i="103"/>
  <c r="O6" i="103"/>
  <c r="N6" i="103"/>
  <c r="M6" i="103"/>
  <c r="L6" i="103"/>
  <c r="J6" i="103"/>
  <c r="E6" i="103"/>
  <c r="O5" i="103"/>
  <c r="N5" i="103"/>
  <c r="M5" i="103"/>
  <c r="L5" i="103"/>
  <c r="J5" i="103"/>
  <c r="E5" i="103"/>
  <c r="O4" i="103"/>
  <c r="N4" i="103"/>
  <c r="M4" i="103"/>
  <c r="L4" i="103"/>
  <c r="J4" i="103"/>
  <c r="E4" i="103"/>
  <c r="I3" i="103"/>
  <c r="E3" i="103"/>
  <c r="C3" i="103"/>
  <c r="E1" i="103"/>
  <c r="C1" i="103"/>
  <c r="H22" i="102"/>
  <c r="C22" i="102"/>
  <c r="G21" i="102"/>
  <c r="C21" i="102"/>
  <c r="N20" i="102"/>
  <c r="L20" i="102"/>
  <c r="G20" i="102"/>
  <c r="C20" i="102"/>
  <c r="N19" i="102"/>
  <c r="L19" i="102"/>
  <c r="G19" i="102"/>
  <c r="C19" i="102"/>
  <c r="N18" i="102"/>
  <c r="L18" i="102"/>
  <c r="G18" i="102"/>
  <c r="C18" i="102"/>
  <c r="N17" i="102"/>
  <c r="L17" i="102"/>
  <c r="G17" i="102"/>
  <c r="C17" i="102"/>
  <c r="N16" i="102"/>
  <c r="L16" i="102"/>
  <c r="G16" i="102"/>
  <c r="C16" i="102"/>
  <c r="N15" i="102"/>
  <c r="L15" i="102"/>
  <c r="G15" i="102"/>
  <c r="C15" i="102"/>
  <c r="N14" i="102"/>
  <c r="L14" i="102"/>
  <c r="G14" i="102"/>
  <c r="C14" i="102"/>
  <c r="N13" i="102"/>
  <c r="L13" i="102"/>
  <c r="G13" i="102"/>
  <c r="C13" i="102"/>
  <c r="N12" i="102"/>
  <c r="L12" i="102"/>
  <c r="G12" i="102"/>
  <c r="C12" i="102"/>
  <c r="N11" i="102"/>
  <c r="L11" i="102"/>
  <c r="G11" i="102"/>
  <c r="C11" i="102"/>
  <c r="N10" i="102"/>
  <c r="L10" i="102"/>
  <c r="G10" i="102"/>
  <c r="C10" i="102"/>
  <c r="N9" i="102"/>
  <c r="L9" i="102"/>
  <c r="G9" i="102"/>
  <c r="C9" i="102"/>
  <c r="N8" i="102"/>
  <c r="L8" i="102"/>
  <c r="G8" i="102"/>
  <c r="C8" i="102"/>
  <c r="N7" i="102"/>
  <c r="L7" i="102"/>
  <c r="G7" i="102"/>
  <c r="C7" i="102"/>
  <c r="N6" i="102"/>
  <c r="L6" i="102"/>
  <c r="G6" i="102"/>
  <c r="C6" i="102"/>
  <c r="N5" i="102"/>
  <c r="L5" i="102"/>
  <c r="G5" i="102"/>
  <c r="C5" i="102"/>
  <c r="N4" i="102"/>
  <c r="L4" i="102"/>
  <c r="G4" i="102"/>
  <c r="C4" i="102"/>
  <c r="K3" i="102"/>
  <c r="J3" i="102"/>
  <c r="G3" i="102"/>
  <c r="C3" i="102"/>
  <c r="H22" i="101"/>
  <c r="C22" i="101"/>
  <c r="G21" i="101"/>
  <c r="C21" i="101"/>
  <c r="N20" i="101"/>
  <c r="L20" i="101"/>
  <c r="G20" i="101"/>
  <c r="C20" i="101"/>
  <c r="N19" i="101"/>
  <c r="L19" i="101"/>
  <c r="G19" i="101"/>
  <c r="C19" i="101"/>
  <c r="N18" i="101"/>
  <c r="L18" i="101"/>
  <c r="G18" i="101"/>
  <c r="C18" i="101"/>
  <c r="N17" i="101"/>
  <c r="L17" i="101"/>
  <c r="G17" i="101"/>
  <c r="C17" i="101"/>
  <c r="N16" i="101"/>
  <c r="L16" i="101"/>
  <c r="G16" i="101"/>
  <c r="C16" i="101"/>
  <c r="N15" i="101"/>
  <c r="L15" i="101"/>
  <c r="G15" i="101"/>
  <c r="C15" i="101"/>
  <c r="N14" i="101"/>
  <c r="L14" i="101"/>
  <c r="G14" i="101"/>
  <c r="C14" i="101"/>
  <c r="N13" i="101"/>
  <c r="L13" i="101"/>
  <c r="G13" i="101"/>
  <c r="C13" i="101"/>
  <c r="N12" i="101"/>
  <c r="L12" i="101"/>
  <c r="G12" i="101"/>
  <c r="C12" i="101"/>
  <c r="N11" i="101"/>
  <c r="L11" i="101"/>
  <c r="G11" i="101"/>
  <c r="C11" i="101"/>
  <c r="N10" i="101"/>
  <c r="L10" i="101"/>
  <c r="G10" i="101"/>
  <c r="C10" i="101"/>
  <c r="N9" i="101"/>
  <c r="L9" i="101"/>
  <c r="G9" i="101"/>
  <c r="C9" i="101"/>
  <c r="N8" i="101"/>
  <c r="L8" i="101"/>
  <c r="G8" i="101"/>
  <c r="C8" i="101"/>
  <c r="N7" i="101"/>
  <c r="L7" i="101"/>
  <c r="G7" i="101"/>
  <c r="C7" i="101"/>
  <c r="N6" i="101"/>
  <c r="L6" i="101"/>
  <c r="G6" i="101"/>
  <c r="C6" i="101"/>
  <c r="N5" i="101"/>
  <c r="L5" i="101"/>
  <c r="G5" i="101"/>
  <c r="C5" i="101"/>
  <c r="N4" i="101"/>
  <c r="L4" i="101"/>
  <c r="G4" i="101"/>
  <c r="C4" i="101"/>
  <c r="K3" i="101"/>
  <c r="J3" i="101"/>
  <c r="G3" i="101"/>
  <c r="C3" i="101"/>
  <c r="H22" i="100"/>
  <c r="C22" i="100"/>
  <c r="G21" i="100"/>
  <c r="C21" i="100"/>
  <c r="N20" i="100"/>
  <c r="L20" i="100"/>
  <c r="G20" i="100"/>
  <c r="C20" i="100"/>
  <c r="N19" i="100"/>
  <c r="L19" i="100"/>
  <c r="G19" i="100"/>
  <c r="C19" i="100"/>
  <c r="N18" i="100"/>
  <c r="L18" i="100"/>
  <c r="G18" i="100"/>
  <c r="C18" i="100"/>
  <c r="N17" i="100"/>
  <c r="L17" i="100"/>
  <c r="G17" i="100"/>
  <c r="C17" i="100"/>
  <c r="N16" i="100"/>
  <c r="L16" i="100"/>
  <c r="G16" i="100"/>
  <c r="C16" i="100"/>
  <c r="N15" i="100"/>
  <c r="L15" i="100"/>
  <c r="G15" i="100"/>
  <c r="C15" i="100"/>
  <c r="N14" i="100"/>
  <c r="L14" i="100"/>
  <c r="G14" i="100"/>
  <c r="C14" i="100"/>
  <c r="N13" i="100"/>
  <c r="L13" i="100"/>
  <c r="G13" i="100"/>
  <c r="C13" i="100"/>
  <c r="N12" i="100"/>
  <c r="L12" i="100"/>
  <c r="G12" i="100"/>
  <c r="C12" i="100"/>
  <c r="N11" i="100"/>
  <c r="L11" i="100"/>
  <c r="G11" i="100"/>
  <c r="C11" i="100"/>
  <c r="N10" i="100"/>
  <c r="L10" i="100"/>
  <c r="G10" i="100"/>
  <c r="C10" i="100"/>
  <c r="N9" i="100"/>
  <c r="L9" i="100"/>
  <c r="G9" i="100"/>
  <c r="C9" i="100"/>
  <c r="N8" i="100"/>
  <c r="L8" i="100"/>
  <c r="G8" i="100"/>
  <c r="C8" i="100"/>
  <c r="N7" i="100"/>
  <c r="L7" i="100"/>
  <c r="G7" i="100"/>
  <c r="C7" i="100"/>
  <c r="N6" i="100"/>
  <c r="L6" i="100"/>
  <c r="G6" i="100"/>
  <c r="C6" i="100"/>
  <c r="N5" i="100"/>
  <c r="L5" i="100"/>
  <c r="G5" i="100"/>
  <c r="C5" i="100"/>
  <c r="N4" i="100"/>
  <c r="L4" i="100"/>
  <c r="G4" i="100"/>
  <c r="C4" i="100"/>
  <c r="K3" i="100"/>
  <c r="J3" i="100"/>
  <c r="G3" i="100"/>
  <c r="C3" i="100"/>
  <c r="H22" i="99"/>
  <c r="C22" i="99"/>
  <c r="G21" i="99"/>
  <c r="C21" i="99"/>
  <c r="N20" i="99"/>
  <c r="L20" i="99"/>
  <c r="G20" i="99"/>
  <c r="C20" i="99"/>
  <c r="N19" i="99"/>
  <c r="L19" i="99"/>
  <c r="G19" i="99"/>
  <c r="C19" i="99"/>
  <c r="N18" i="99"/>
  <c r="L18" i="99"/>
  <c r="G18" i="99"/>
  <c r="C18" i="99"/>
  <c r="N17" i="99"/>
  <c r="L17" i="99"/>
  <c r="G17" i="99"/>
  <c r="C17" i="99"/>
  <c r="N16" i="99"/>
  <c r="L16" i="99"/>
  <c r="G16" i="99"/>
  <c r="C16" i="99"/>
  <c r="N15" i="99"/>
  <c r="L15" i="99"/>
  <c r="G15" i="99"/>
  <c r="C15" i="99"/>
  <c r="N14" i="99"/>
  <c r="L14" i="99"/>
  <c r="G14" i="99"/>
  <c r="C14" i="99"/>
  <c r="N13" i="99"/>
  <c r="L13" i="99"/>
  <c r="G13" i="99"/>
  <c r="C13" i="99"/>
  <c r="N12" i="99"/>
  <c r="L12" i="99"/>
  <c r="G12" i="99"/>
  <c r="C12" i="99"/>
  <c r="N11" i="99"/>
  <c r="L11" i="99"/>
  <c r="G11" i="99"/>
  <c r="C11" i="99"/>
  <c r="N10" i="99"/>
  <c r="L10" i="99"/>
  <c r="G10" i="99"/>
  <c r="C10" i="99"/>
  <c r="N9" i="99"/>
  <c r="L9" i="99"/>
  <c r="G9" i="99"/>
  <c r="C9" i="99"/>
  <c r="N8" i="99"/>
  <c r="L8" i="99"/>
  <c r="G8" i="99"/>
  <c r="C8" i="99"/>
  <c r="N7" i="99"/>
  <c r="L7" i="99"/>
  <c r="G7" i="99"/>
  <c r="C7" i="99"/>
  <c r="N6" i="99"/>
  <c r="L6" i="99"/>
  <c r="G6" i="99"/>
  <c r="C6" i="99"/>
  <c r="N5" i="99"/>
  <c r="L5" i="99"/>
  <c r="G5" i="99"/>
  <c r="C5" i="99"/>
  <c r="N4" i="99"/>
  <c r="L4" i="99"/>
  <c r="G4" i="99"/>
  <c r="C4" i="99"/>
  <c r="K3" i="99"/>
  <c r="J3" i="99"/>
  <c r="G3" i="99"/>
  <c r="C3" i="99"/>
  <c r="H22" i="97"/>
  <c r="C22" i="97"/>
  <c r="G21" i="97"/>
  <c r="C21" i="97"/>
  <c r="N20" i="97"/>
  <c r="L20" i="97"/>
  <c r="G20" i="97"/>
  <c r="C20" i="97"/>
  <c r="N19" i="97"/>
  <c r="L19" i="97"/>
  <c r="G19" i="97"/>
  <c r="C19" i="97"/>
  <c r="N18" i="97"/>
  <c r="L18" i="97"/>
  <c r="G18" i="97"/>
  <c r="C18" i="97"/>
  <c r="N17" i="97"/>
  <c r="L17" i="97"/>
  <c r="G17" i="97"/>
  <c r="C17" i="97"/>
  <c r="N16" i="97"/>
  <c r="L16" i="97"/>
  <c r="G16" i="97"/>
  <c r="C16" i="97"/>
  <c r="N15" i="97"/>
  <c r="L15" i="97"/>
  <c r="G15" i="97"/>
  <c r="C15" i="97"/>
  <c r="N14" i="97"/>
  <c r="L14" i="97"/>
  <c r="G14" i="97"/>
  <c r="C14" i="97"/>
  <c r="N13" i="97"/>
  <c r="L13" i="97"/>
  <c r="G13" i="97"/>
  <c r="C13" i="97"/>
  <c r="N12" i="97"/>
  <c r="L12" i="97"/>
  <c r="G12" i="97"/>
  <c r="C12" i="97"/>
  <c r="N11" i="97"/>
  <c r="L11" i="97"/>
  <c r="G11" i="97"/>
  <c r="C11" i="97"/>
  <c r="N10" i="97"/>
  <c r="L10" i="97"/>
  <c r="G10" i="97"/>
  <c r="C10" i="97"/>
  <c r="N9" i="97"/>
  <c r="L9" i="97"/>
  <c r="G9" i="97"/>
  <c r="C9" i="97"/>
  <c r="N8" i="97"/>
  <c r="L8" i="97"/>
  <c r="G8" i="97"/>
  <c r="C8" i="97"/>
  <c r="N7" i="97"/>
  <c r="L7" i="97"/>
  <c r="G7" i="97"/>
  <c r="C7" i="97"/>
  <c r="N6" i="97"/>
  <c r="L6" i="97"/>
  <c r="G6" i="97"/>
  <c r="C6" i="97"/>
  <c r="N5" i="97"/>
  <c r="L5" i="97"/>
  <c r="G5" i="97"/>
  <c r="C5" i="97"/>
  <c r="N4" i="97"/>
  <c r="L4" i="97"/>
  <c r="G4" i="97"/>
  <c r="C4" i="97"/>
  <c r="K3" i="97"/>
  <c r="J3" i="97"/>
  <c r="G3" i="97"/>
  <c r="C3" i="97"/>
  <c r="H22" i="96"/>
  <c r="C22" i="96"/>
  <c r="G21" i="96"/>
  <c r="C21" i="96"/>
  <c r="N20" i="96"/>
  <c r="L20" i="96"/>
  <c r="G20" i="96"/>
  <c r="C20" i="96"/>
  <c r="N19" i="96"/>
  <c r="L19" i="96"/>
  <c r="G19" i="96"/>
  <c r="C19" i="96"/>
  <c r="N18" i="96"/>
  <c r="L18" i="96"/>
  <c r="G18" i="96"/>
  <c r="C18" i="96"/>
  <c r="N17" i="96"/>
  <c r="L17" i="96"/>
  <c r="G17" i="96"/>
  <c r="C17" i="96"/>
  <c r="N16" i="96"/>
  <c r="L16" i="96"/>
  <c r="G16" i="96"/>
  <c r="C16" i="96"/>
  <c r="N15" i="96"/>
  <c r="L15" i="96"/>
  <c r="G15" i="96"/>
  <c r="C15" i="96"/>
  <c r="N14" i="96"/>
  <c r="L14" i="96"/>
  <c r="G14" i="96"/>
  <c r="C14" i="96"/>
  <c r="N13" i="96"/>
  <c r="L13" i="96"/>
  <c r="G13" i="96"/>
  <c r="C13" i="96"/>
  <c r="N12" i="96"/>
  <c r="L12" i="96"/>
  <c r="G12" i="96"/>
  <c r="C12" i="96"/>
  <c r="N11" i="96"/>
  <c r="L11" i="96"/>
  <c r="G11" i="96"/>
  <c r="C11" i="96"/>
  <c r="N10" i="96"/>
  <c r="L10" i="96"/>
  <c r="G10" i="96"/>
  <c r="C10" i="96"/>
  <c r="N9" i="96"/>
  <c r="L9" i="96"/>
  <c r="G9" i="96"/>
  <c r="C9" i="96"/>
  <c r="N8" i="96"/>
  <c r="L8" i="96"/>
  <c r="G8" i="96"/>
  <c r="C8" i="96"/>
  <c r="N7" i="96"/>
  <c r="L7" i="96"/>
  <c r="G7" i="96"/>
  <c r="C7" i="96"/>
  <c r="N6" i="96"/>
  <c r="L6" i="96"/>
  <c r="G6" i="96"/>
  <c r="C6" i="96"/>
  <c r="N5" i="96"/>
  <c r="L5" i="96"/>
  <c r="G5" i="96"/>
  <c r="C5" i="96"/>
  <c r="N4" i="96"/>
  <c r="L4" i="96"/>
  <c r="G4" i="96"/>
  <c r="C4" i="96"/>
  <c r="K3" i="96"/>
  <c r="J3" i="96"/>
  <c r="G3" i="96"/>
  <c r="C3" i="96"/>
  <c r="H22" i="95"/>
  <c r="C22" i="95"/>
  <c r="G21" i="95"/>
  <c r="C21" i="95"/>
  <c r="N20" i="95"/>
  <c r="L20" i="95"/>
  <c r="G20" i="95"/>
  <c r="C20" i="95"/>
  <c r="N19" i="95"/>
  <c r="L19" i="95"/>
  <c r="G19" i="95"/>
  <c r="C19" i="95"/>
  <c r="N18" i="95"/>
  <c r="L18" i="95"/>
  <c r="G18" i="95"/>
  <c r="C18" i="95"/>
  <c r="N17" i="95"/>
  <c r="L17" i="95"/>
  <c r="G17" i="95"/>
  <c r="C17" i="95"/>
  <c r="N16" i="95"/>
  <c r="L16" i="95"/>
  <c r="G16" i="95"/>
  <c r="C16" i="95"/>
  <c r="N15" i="95"/>
  <c r="L15" i="95"/>
  <c r="G15" i="95"/>
  <c r="C15" i="95"/>
  <c r="N14" i="95"/>
  <c r="L14" i="95"/>
  <c r="G14" i="95"/>
  <c r="C14" i="95"/>
  <c r="N13" i="95"/>
  <c r="L13" i="95"/>
  <c r="G13" i="95"/>
  <c r="C13" i="95"/>
  <c r="N12" i="95"/>
  <c r="L12" i="95"/>
  <c r="G12" i="95"/>
  <c r="C12" i="95"/>
  <c r="N11" i="95"/>
  <c r="L11" i="95"/>
  <c r="G11" i="95"/>
  <c r="C11" i="95"/>
  <c r="N10" i="95"/>
  <c r="L10" i="95"/>
  <c r="G10" i="95"/>
  <c r="C10" i="95"/>
  <c r="N9" i="95"/>
  <c r="L9" i="95"/>
  <c r="G9" i="95"/>
  <c r="C9" i="95"/>
  <c r="N8" i="95"/>
  <c r="L8" i="95"/>
  <c r="G8" i="95"/>
  <c r="C8" i="95"/>
  <c r="N7" i="95"/>
  <c r="L7" i="95"/>
  <c r="G7" i="95"/>
  <c r="C7" i="95"/>
  <c r="N6" i="95"/>
  <c r="L6" i="95"/>
  <c r="G6" i="95"/>
  <c r="C6" i="95"/>
  <c r="N5" i="95"/>
  <c r="L5" i="95"/>
  <c r="G5" i="95"/>
  <c r="C5" i="95"/>
  <c r="N4" i="95"/>
  <c r="L4" i="95"/>
  <c r="G4" i="95"/>
  <c r="C4" i="95"/>
  <c r="K3" i="95"/>
  <c r="J3" i="95"/>
  <c r="G3" i="95"/>
  <c r="C3" i="95"/>
  <c r="H22" i="94"/>
  <c r="C22" i="94"/>
  <c r="G21" i="94"/>
  <c r="C21" i="94"/>
  <c r="N20" i="94"/>
  <c r="L20" i="94"/>
  <c r="G20" i="94"/>
  <c r="C20" i="94"/>
  <c r="N19" i="94"/>
  <c r="L19" i="94"/>
  <c r="G19" i="94"/>
  <c r="C19" i="94"/>
  <c r="N18" i="94"/>
  <c r="L18" i="94"/>
  <c r="G18" i="94"/>
  <c r="C18" i="94"/>
  <c r="N17" i="94"/>
  <c r="L17" i="94"/>
  <c r="G17" i="94"/>
  <c r="C17" i="94"/>
  <c r="N16" i="94"/>
  <c r="L16" i="94"/>
  <c r="G16" i="94"/>
  <c r="C16" i="94"/>
  <c r="N15" i="94"/>
  <c r="L15" i="94"/>
  <c r="G15" i="94"/>
  <c r="C15" i="94"/>
  <c r="N14" i="94"/>
  <c r="L14" i="94"/>
  <c r="G14" i="94"/>
  <c r="C14" i="94"/>
  <c r="N13" i="94"/>
  <c r="L13" i="94"/>
  <c r="G13" i="94"/>
  <c r="C13" i="94"/>
  <c r="N12" i="94"/>
  <c r="L12" i="94"/>
  <c r="G12" i="94"/>
  <c r="C12" i="94"/>
  <c r="N11" i="94"/>
  <c r="L11" i="94"/>
  <c r="G11" i="94"/>
  <c r="C11" i="94"/>
  <c r="N10" i="94"/>
  <c r="L10" i="94"/>
  <c r="G10" i="94"/>
  <c r="C10" i="94"/>
  <c r="N9" i="94"/>
  <c r="L9" i="94"/>
  <c r="G9" i="94"/>
  <c r="C9" i="94"/>
  <c r="N8" i="94"/>
  <c r="L8" i="94"/>
  <c r="G8" i="94"/>
  <c r="C8" i="94"/>
  <c r="N7" i="94"/>
  <c r="L7" i="94"/>
  <c r="G7" i="94"/>
  <c r="C7" i="94"/>
  <c r="N6" i="94"/>
  <c r="L6" i="94"/>
  <c r="G6" i="94"/>
  <c r="C6" i="94"/>
  <c r="N5" i="94"/>
  <c r="L5" i="94"/>
  <c r="G5" i="94"/>
  <c r="C5" i="94"/>
  <c r="N4" i="94"/>
  <c r="L4" i="94"/>
  <c r="G4" i="94"/>
  <c r="C4" i="94"/>
  <c r="K3" i="94"/>
  <c r="J3" i="94"/>
  <c r="G3" i="94"/>
  <c r="C3" i="94"/>
  <c r="H22" i="93"/>
  <c r="C22" i="93"/>
  <c r="G21" i="93"/>
  <c r="C21" i="93"/>
  <c r="N20" i="93"/>
  <c r="L20" i="93"/>
  <c r="G20" i="93"/>
  <c r="C20" i="93"/>
  <c r="N19" i="93"/>
  <c r="L19" i="93"/>
  <c r="G19" i="93"/>
  <c r="C19" i="93"/>
  <c r="N18" i="93"/>
  <c r="L18" i="93"/>
  <c r="G18" i="93"/>
  <c r="C18" i="93"/>
  <c r="N17" i="93"/>
  <c r="L17" i="93"/>
  <c r="G17" i="93"/>
  <c r="C17" i="93"/>
  <c r="N16" i="93"/>
  <c r="L16" i="93"/>
  <c r="G16" i="93"/>
  <c r="C16" i="93"/>
  <c r="N15" i="93"/>
  <c r="L15" i="93"/>
  <c r="G15" i="93"/>
  <c r="C15" i="93"/>
  <c r="N14" i="93"/>
  <c r="L14" i="93"/>
  <c r="G14" i="93"/>
  <c r="C14" i="93"/>
  <c r="N13" i="93"/>
  <c r="L13" i="93"/>
  <c r="G13" i="93"/>
  <c r="C13" i="93"/>
  <c r="N12" i="93"/>
  <c r="L12" i="93"/>
  <c r="G12" i="93"/>
  <c r="C12" i="93"/>
  <c r="N11" i="93"/>
  <c r="L11" i="93"/>
  <c r="G11" i="93"/>
  <c r="C11" i="93"/>
  <c r="N10" i="93"/>
  <c r="L10" i="93"/>
  <c r="G10" i="93"/>
  <c r="C10" i="93"/>
  <c r="N9" i="93"/>
  <c r="L9" i="93"/>
  <c r="G9" i="93"/>
  <c r="C9" i="93"/>
  <c r="N8" i="93"/>
  <c r="L8" i="93"/>
  <c r="G8" i="93"/>
  <c r="C8" i="93"/>
  <c r="N7" i="93"/>
  <c r="L7" i="93"/>
  <c r="G7" i="93"/>
  <c r="C7" i="93"/>
  <c r="N6" i="93"/>
  <c r="L6" i="93"/>
  <c r="G6" i="93"/>
  <c r="C6" i="93"/>
  <c r="N5" i="93"/>
  <c r="L5" i="93"/>
  <c r="G5" i="93"/>
  <c r="C5" i="93"/>
  <c r="N4" i="93"/>
  <c r="L4" i="93"/>
  <c r="G4" i="93"/>
  <c r="C4" i="93"/>
  <c r="K3" i="93"/>
  <c r="J3" i="93"/>
  <c r="G3" i="93"/>
  <c r="C3" i="93"/>
  <c r="E8" i="92"/>
  <c r="J8" i="92"/>
  <c r="L8" i="92"/>
  <c r="O8" i="92"/>
  <c r="N8" i="92"/>
  <c r="O7" i="92"/>
  <c r="N7" i="92"/>
  <c r="M7" i="92"/>
  <c r="L7" i="92"/>
  <c r="J7" i="92"/>
  <c r="E7" i="92"/>
  <c r="O6" i="92"/>
  <c r="N6" i="92"/>
  <c r="M6" i="92"/>
  <c r="L6" i="92"/>
  <c r="J6" i="92"/>
  <c r="E6" i="92"/>
  <c r="O5" i="92"/>
  <c r="N5" i="92"/>
  <c r="M5" i="92"/>
  <c r="L5" i="92"/>
  <c r="J5" i="92"/>
  <c r="E5" i="92"/>
  <c r="O4" i="92"/>
  <c r="N4" i="92"/>
  <c r="M4" i="92"/>
  <c r="L4" i="92"/>
  <c r="J4" i="92"/>
  <c r="G10" i="92" s="1"/>
  <c r="E4" i="92"/>
  <c r="I3" i="92"/>
  <c r="E3" i="92"/>
  <c r="C3" i="92"/>
  <c r="E1" i="92"/>
  <c r="C1" i="92"/>
  <c r="H22" i="91"/>
  <c r="C22" i="91"/>
  <c r="G21" i="91"/>
  <c r="C21" i="91"/>
  <c r="N20" i="91"/>
  <c r="L20" i="91"/>
  <c r="G20" i="91"/>
  <c r="C20" i="91"/>
  <c r="N19" i="91"/>
  <c r="L19" i="91"/>
  <c r="G19" i="91"/>
  <c r="C19" i="91"/>
  <c r="N18" i="91"/>
  <c r="L18" i="91"/>
  <c r="G18" i="91"/>
  <c r="C18" i="91"/>
  <c r="N17" i="91"/>
  <c r="L17" i="91"/>
  <c r="G17" i="91"/>
  <c r="C17" i="91"/>
  <c r="N16" i="91"/>
  <c r="L16" i="91"/>
  <c r="G16" i="91"/>
  <c r="C16" i="91"/>
  <c r="N15" i="91"/>
  <c r="L15" i="91"/>
  <c r="G15" i="91"/>
  <c r="C15" i="91"/>
  <c r="N14" i="91"/>
  <c r="L14" i="91"/>
  <c r="G14" i="91"/>
  <c r="C14" i="91"/>
  <c r="N13" i="91"/>
  <c r="L13" i="91"/>
  <c r="G13" i="91"/>
  <c r="C13" i="91"/>
  <c r="N12" i="91"/>
  <c r="L12" i="91"/>
  <c r="G12" i="91"/>
  <c r="C12" i="91"/>
  <c r="N11" i="91"/>
  <c r="L11" i="91"/>
  <c r="G11" i="91"/>
  <c r="C11" i="91"/>
  <c r="N10" i="91"/>
  <c r="L10" i="91"/>
  <c r="G10" i="91"/>
  <c r="C10" i="91"/>
  <c r="N9" i="91"/>
  <c r="L9" i="91"/>
  <c r="G9" i="91"/>
  <c r="C9" i="91"/>
  <c r="N8" i="91"/>
  <c r="L8" i="91"/>
  <c r="G8" i="91"/>
  <c r="C8" i="91"/>
  <c r="N7" i="91"/>
  <c r="L7" i="91"/>
  <c r="G7" i="91"/>
  <c r="C7" i="91"/>
  <c r="N6" i="91"/>
  <c r="L6" i="91"/>
  <c r="G6" i="91"/>
  <c r="C6" i="91"/>
  <c r="N5" i="91"/>
  <c r="L5" i="91"/>
  <c r="G5" i="91"/>
  <c r="C5" i="91"/>
  <c r="N4" i="91"/>
  <c r="L4" i="91"/>
  <c r="G4" i="91"/>
  <c r="C4" i="91"/>
  <c r="K3" i="91"/>
  <c r="J3" i="91"/>
  <c r="G3" i="91"/>
  <c r="C3" i="91"/>
  <c r="BJ3" i="66"/>
  <c r="BM13" i="66"/>
  <c r="BM12" i="66"/>
  <c r="K7" i="92" l="1"/>
  <c r="K8" i="92"/>
  <c r="K6" i="92"/>
  <c r="K5" i="92"/>
  <c r="K4" i="92"/>
  <c r="K4" i="103"/>
  <c r="K6" i="103"/>
  <c r="K5" i="103"/>
  <c r="BM11" i="66"/>
  <c r="BM10" i="66" l="1"/>
  <c r="BM9" i="66" l="1"/>
  <c r="BM8" i="66" l="1"/>
  <c r="BM7" i="66"/>
  <c r="BM6" i="66" l="1"/>
  <c r="H22" i="90" l="1"/>
  <c r="C22" i="90"/>
  <c r="G21" i="90"/>
  <c r="C21" i="90"/>
  <c r="N20" i="90"/>
  <c r="L20" i="90"/>
  <c r="G20" i="90"/>
  <c r="C20" i="90"/>
  <c r="N19" i="90"/>
  <c r="L19" i="90"/>
  <c r="G19" i="90"/>
  <c r="C19" i="90"/>
  <c r="N18" i="90"/>
  <c r="L18" i="90"/>
  <c r="G18" i="90"/>
  <c r="C18" i="90"/>
  <c r="N17" i="90"/>
  <c r="L17" i="90"/>
  <c r="G17" i="90"/>
  <c r="C17" i="90"/>
  <c r="N16" i="90"/>
  <c r="L16" i="90"/>
  <c r="G16" i="90"/>
  <c r="C16" i="90"/>
  <c r="N15" i="90"/>
  <c r="L15" i="90"/>
  <c r="G15" i="90"/>
  <c r="C15" i="90"/>
  <c r="N14" i="90"/>
  <c r="L14" i="90"/>
  <c r="G14" i="90"/>
  <c r="C14" i="90"/>
  <c r="N13" i="90"/>
  <c r="L13" i="90"/>
  <c r="G13" i="90"/>
  <c r="C13" i="90"/>
  <c r="N12" i="90"/>
  <c r="L12" i="90"/>
  <c r="G12" i="90"/>
  <c r="C12" i="90"/>
  <c r="N11" i="90"/>
  <c r="L11" i="90"/>
  <c r="G11" i="90"/>
  <c r="C11" i="90"/>
  <c r="N10" i="90"/>
  <c r="L10" i="90"/>
  <c r="G10" i="90"/>
  <c r="C10" i="90"/>
  <c r="N9" i="90"/>
  <c r="L9" i="90"/>
  <c r="G9" i="90"/>
  <c r="C9" i="90"/>
  <c r="N8" i="90"/>
  <c r="L8" i="90"/>
  <c r="G8" i="90"/>
  <c r="C8" i="90"/>
  <c r="N7" i="90"/>
  <c r="L7" i="90"/>
  <c r="G7" i="90"/>
  <c r="C7" i="90"/>
  <c r="N6" i="90"/>
  <c r="L6" i="90"/>
  <c r="G6" i="90"/>
  <c r="C6" i="90"/>
  <c r="N5" i="90"/>
  <c r="L5" i="90"/>
  <c r="G5" i="90"/>
  <c r="C5" i="90"/>
  <c r="N4" i="90"/>
  <c r="L4" i="90"/>
  <c r="G23" i="90" s="1"/>
  <c r="G4" i="90"/>
  <c r="C4" i="90"/>
  <c r="K3" i="90"/>
  <c r="J3" i="90"/>
  <c r="G3" i="90"/>
  <c r="C3" i="90"/>
  <c r="H22" i="88"/>
  <c r="C22" i="88"/>
  <c r="G21" i="88"/>
  <c r="C21" i="88"/>
  <c r="N20" i="88"/>
  <c r="L20" i="88"/>
  <c r="G20" i="88"/>
  <c r="C20" i="88"/>
  <c r="N19" i="88"/>
  <c r="L19" i="88"/>
  <c r="G19" i="88"/>
  <c r="C19" i="88"/>
  <c r="N18" i="88"/>
  <c r="L18" i="88"/>
  <c r="G18" i="88"/>
  <c r="C18" i="88"/>
  <c r="N17" i="88"/>
  <c r="L17" i="88"/>
  <c r="G17" i="88"/>
  <c r="C17" i="88"/>
  <c r="N16" i="88"/>
  <c r="L16" i="88"/>
  <c r="G16" i="88"/>
  <c r="C16" i="88"/>
  <c r="N15" i="88"/>
  <c r="L15" i="88"/>
  <c r="G15" i="88"/>
  <c r="C15" i="88"/>
  <c r="N14" i="88"/>
  <c r="L14" i="88"/>
  <c r="G14" i="88"/>
  <c r="C14" i="88"/>
  <c r="N13" i="88"/>
  <c r="L13" i="88"/>
  <c r="G13" i="88"/>
  <c r="C13" i="88"/>
  <c r="N12" i="88"/>
  <c r="L12" i="88"/>
  <c r="G12" i="88"/>
  <c r="C12" i="88"/>
  <c r="N11" i="88"/>
  <c r="L11" i="88"/>
  <c r="G11" i="88"/>
  <c r="C11" i="88"/>
  <c r="N10" i="88"/>
  <c r="L10" i="88"/>
  <c r="G10" i="88"/>
  <c r="C10" i="88"/>
  <c r="N9" i="88"/>
  <c r="L9" i="88"/>
  <c r="G9" i="88"/>
  <c r="C9" i="88"/>
  <c r="N8" i="88"/>
  <c r="L8" i="88"/>
  <c r="G8" i="88"/>
  <c r="C8" i="88"/>
  <c r="N7" i="88"/>
  <c r="L7" i="88"/>
  <c r="G7" i="88"/>
  <c r="C7" i="88"/>
  <c r="N6" i="88"/>
  <c r="L6" i="88"/>
  <c r="G6" i="88"/>
  <c r="C6" i="88"/>
  <c r="N5" i="88"/>
  <c r="L5" i="88"/>
  <c r="G5" i="88"/>
  <c r="C5" i="88"/>
  <c r="N4" i="88"/>
  <c r="L4" i="88"/>
  <c r="G4" i="88"/>
  <c r="C4" i="88"/>
  <c r="K3" i="88"/>
  <c r="J3" i="88"/>
  <c r="G3" i="88"/>
  <c r="C3" i="88"/>
  <c r="H22" i="87"/>
  <c r="C22" i="87"/>
  <c r="G21" i="87"/>
  <c r="C21" i="87"/>
  <c r="N20" i="87"/>
  <c r="L20" i="87"/>
  <c r="G20" i="87"/>
  <c r="C20" i="87"/>
  <c r="N19" i="87"/>
  <c r="L19" i="87"/>
  <c r="G19" i="87"/>
  <c r="C19" i="87"/>
  <c r="N18" i="87"/>
  <c r="L18" i="87"/>
  <c r="G18" i="87"/>
  <c r="C18" i="87"/>
  <c r="N17" i="87"/>
  <c r="L17" i="87"/>
  <c r="G17" i="87"/>
  <c r="C17" i="87"/>
  <c r="N16" i="87"/>
  <c r="L16" i="87"/>
  <c r="G16" i="87"/>
  <c r="C16" i="87"/>
  <c r="N15" i="87"/>
  <c r="L15" i="87"/>
  <c r="G15" i="87"/>
  <c r="C15" i="87"/>
  <c r="N14" i="87"/>
  <c r="L14" i="87"/>
  <c r="G14" i="87"/>
  <c r="C14" i="87"/>
  <c r="N13" i="87"/>
  <c r="L13" i="87"/>
  <c r="G13" i="87"/>
  <c r="C13" i="87"/>
  <c r="N12" i="87"/>
  <c r="L12" i="87"/>
  <c r="G12" i="87"/>
  <c r="C12" i="87"/>
  <c r="N11" i="87"/>
  <c r="L11" i="87"/>
  <c r="G11" i="87"/>
  <c r="C11" i="87"/>
  <c r="N10" i="87"/>
  <c r="L10" i="87"/>
  <c r="G10" i="87"/>
  <c r="C10" i="87"/>
  <c r="N9" i="87"/>
  <c r="L9" i="87"/>
  <c r="G9" i="87"/>
  <c r="C9" i="87"/>
  <c r="N8" i="87"/>
  <c r="L8" i="87"/>
  <c r="G8" i="87"/>
  <c r="C8" i="87"/>
  <c r="N7" i="87"/>
  <c r="L7" i="87"/>
  <c r="G7" i="87"/>
  <c r="C7" i="87"/>
  <c r="N6" i="87"/>
  <c r="L6" i="87"/>
  <c r="G6" i="87"/>
  <c r="C6" i="87"/>
  <c r="N5" i="87"/>
  <c r="L5" i="87"/>
  <c r="G5" i="87"/>
  <c r="C5" i="87"/>
  <c r="N4" i="87"/>
  <c r="L4" i="87"/>
  <c r="G4" i="87"/>
  <c r="C4" i="87"/>
  <c r="K3" i="87"/>
  <c r="J3" i="87"/>
  <c r="G3" i="87"/>
  <c r="C3" i="87"/>
  <c r="H22" i="86"/>
  <c r="C22" i="86"/>
  <c r="G21" i="86"/>
  <c r="C21" i="86"/>
  <c r="N20" i="86"/>
  <c r="L20" i="86"/>
  <c r="G20" i="86"/>
  <c r="C20" i="86"/>
  <c r="N19" i="86"/>
  <c r="L19" i="86"/>
  <c r="G19" i="86"/>
  <c r="C19" i="86"/>
  <c r="N18" i="86"/>
  <c r="L18" i="86"/>
  <c r="G18" i="86"/>
  <c r="C18" i="86"/>
  <c r="N17" i="86"/>
  <c r="L17" i="86"/>
  <c r="G17" i="86"/>
  <c r="C17" i="86"/>
  <c r="N16" i="86"/>
  <c r="L16" i="86"/>
  <c r="G16" i="86"/>
  <c r="C16" i="86"/>
  <c r="N15" i="86"/>
  <c r="L15" i="86"/>
  <c r="G15" i="86"/>
  <c r="C15" i="86"/>
  <c r="N14" i="86"/>
  <c r="L14" i="86"/>
  <c r="G14" i="86"/>
  <c r="C14" i="86"/>
  <c r="N13" i="86"/>
  <c r="L13" i="86"/>
  <c r="G13" i="86"/>
  <c r="C13" i="86"/>
  <c r="N12" i="86"/>
  <c r="L12" i="86"/>
  <c r="G12" i="86"/>
  <c r="C12" i="86"/>
  <c r="N11" i="86"/>
  <c r="L11" i="86"/>
  <c r="G11" i="86"/>
  <c r="C11" i="86"/>
  <c r="N10" i="86"/>
  <c r="L10" i="86"/>
  <c r="G10" i="86"/>
  <c r="C10" i="86"/>
  <c r="N9" i="86"/>
  <c r="L9" i="86"/>
  <c r="G9" i="86"/>
  <c r="C9" i="86"/>
  <c r="N8" i="86"/>
  <c r="L8" i="86"/>
  <c r="G8" i="86"/>
  <c r="C8" i="86"/>
  <c r="N7" i="86"/>
  <c r="L7" i="86"/>
  <c r="G7" i="86"/>
  <c r="C7" i="86"/>
  <c r="N6" i="86"/>
  <c r="L6" i="86"/>
  <c r="G6" i="86"/>
  <c r="C6" i="86"/>
  <c r="N5" i="86"/>
  <c r="L5" i="86"/>
  <c r="G5" i="86"/>
  <c r="C5" i="86"/>
  <c r="N4" i="86"/>
  <c r="L4" i="86"/>
  <c r="G4" i="86"/>
  <c r="C4" i="86"/>
  <c r="K3" i="86"/>
  <c r="J3" i="86"/>
  <c r="G3" i="86"/>
  <c r="C3" i="86"/>
  <c r="C15" i="85"/>
  <c r="C14" i="85"/>
  <c r="C13" i="85"/>
  <c r="C12" i="85"/>
  <c r="O8" i="85"/>
  <c r="N8" i="85"/>
  <c r="C8" i="85"/>
  <c r="O7" i="85"/>
  <c r="N7" i="85"/>
  <c r="E7" i="85"/>
  <c r="C7" i="85"/>
  <c r="O6" i="85"/>
  <c r="N6" i="85"/>
  <c r="E6" i="85"/>
  <c r="C6" i="85"/>
  <c r="O5" i="85"/>
  <c r="N5" i="85"/>
  <c r="M5" i="85"/>
  <c r="L5" i="85"/>
  <c r="J5" i="85"/>
  <c r="E5" i="85"/>
  <c r="O4" i="85"/>
  <c r="N4" i="85"/>
  <c r="M4" i="85"/>
  <c r="L4" i="85"/>
  <c r="J4" i="85"/>
  <c r="E4" i="85"/>
  <c r="I3" i="85"/>
  <c r="E3" i="85"/>
  <c r="C3" i="85"/>
  <c r="E1" i="85"/>
  <c r="C1" i="85"/>
  <c r="G4" i="77"/>
  <c r="G5" i="77"/>
  <c r="G6" i="77"/>
  <c r="G7" i="77"/>
  <c r="G8" i="77"/>
  <c r="G9" i="77"/>
  <c r="G10" i="77"/>
  <c r="G11" i="77"/>
  <c r="G12" i="77"/>
  <c r="G13" i="77"/>
  <c r="G14" i="77"/>
  <c r="G15" i="77"/>
  <c r="G16" i="77"/>
  <c r="G17" i="77"/>
  <c r="G18" i="77"/>
  <c r="G19" i="77"/>
  <c r="G21" i="77"/>
  <c r="G20" i="77"/>
  <c r="C20" i="77"/>
  <c r="C4" i="77"/>
  <c r="C5" i="77"/>
  <c r="C6" i="77"/>
  <c r="C7" i="77"/>
  <c r="C8" i="77"/>
  <c r="C9" i="77"/>
  <c r="C10" i="77"/>
  <c r="C11" i="77"/>
  <c r="C12" i="77"/>
  <c r="C13" i="77"/>
  <c r="C14" i="77"/>
  <c r="C15" i="77"/>
  <c r="C16" i="77"/>
  <c r="C17" i="77"/>
  <c r="C18" i="77"/>
  <c r="C19" i="77"/>
  <c r="C21" i="77"/>
  <c r="BL3" i="66"/>
  <c r="C3" i="131" s="1"/>
  <c r="BM4" i="66"/>
  <c r="BM5" i="66"/>
  <c r="BM14" i="66"/>
  <c r="BM15" i="66"/>
  <c r="BM16" i="66"/>
  <c r="BM17" i="66"/>
  <c r="BM18" i="66"/>
  <c r="BM19" i="66"/>
  <c r="BM20" i="66"/>
  <c r="BM21" i="66"/>
  <c r="BM22" i="66"/>
  <c r="BM23" i="66"/>
  <c r="BM24" i="66"/>
  <c r="BM25" i="66"/>
  <c r="BM26" i="66"/>
  <c r="BM27" i="66"/>
  <c r="BM28" i="66"/>
  <c r="BM29" i="66"/>
  <c r="BM30" i="66"/>
  <c r="BM31" i="66"/>
  <c r="BM32" i="66"/>
  <c r="BM33" i="66"/>
  <c r="BM34" i="66"/>
  <c r="BM35" i="66"/>
  <c r="BM36" i="66"/>
  <c r="BM37" i="66"/>
  <c r="M5" i="69"/>
  <c r="M6" i="69"/>
  <c r="M7" i="69"/>
  <c r="G23" i="88" l="1"/>
  <c r="G23" i="87"/>
  <c r="G23" i="86"/>
  <c r="K5" i="85"/>
  <c r="L5" i="69"/>
  <c r="L6" i="69"/>
  <c r="L7" i="69"/>
  <c r="L4" i="69"/>
  <c r="K28" i="66"/>
  <c r="L28" i="66" s="1"/>
  <c r="K27" i="66"/>
  <c r="L27" i="66" s="1"/>
  <c r="K26" i="66"/>
  <c r="L26" i="66" s="1"/>
  <c r="K25" i="66"/>
  <c r="L25" i="66" s="1"/>
  <c r="K24" i="66"/>
  <c r="L24" i="66" s="1"/>
  <c r="K23" i="66"/>
  <c r="L23" i="66" s="1"/>
  <c r="K22" i="66"/>
  <c r="L22" i="66" s="1"/>
  <c r="K21" i="66"/>
  <c r="L21" i="66" s="1"/>
  <c r="K20" i="66"/>
  <c r="L20" i="66" s="1"/>
  <c r="K19" i="66"/>
  <c r="L19" i="66" s="1"/>
  <c r="K18" i="66"/>
  <c r="L18" i="66" s="1"/>
  <c r="K17" i="66"/>
  <c r="L17" i="66" s="1"/>
  <c r="K16" i="66"/>
  <c r="L16" i="66" s="1"/>
  <c r="K15" i="66"/>
  <c r="L15" i="66" s="1"/>
  <c r="K14" i="66"/>
  <c r="L14" i="66" s="1"/>
  <c r="K13" i="66"/>
  <c r="L13" i="66" s="1"/>
  <c r="K12" i="66"/>
  <c r="K11" i="66"/>
  <c r="K10" i="66"/>
  <c r="K9" i="66"/>
  <c r="K8" i="66"/>
  <c r="K7" i="66"/>
  <c r="L7" i="66" s="1"/>
  <c r="K6" i="66"/>
  <c r="L6" i="66" s="1"/>
  <c r="K5" i="66"/>
  <c r="L5" i="66" s="1"/>
  <c r="K4" i="66"/>
  <c r="L4" i="66" s="1"/>
  <c r="K3" i="66"/>
  <c r="L3" i="66" s="1"/>
  <c r="K2" i="66"/>
  <c r="N5" i="77"/>
  <c r="N6" i="77"/>
  <c r="N7" i="77"/>
  <c r="N8" i="77"/>
  <c r="N9" i="77"/>
  <c r="N10" i="77"/>
  <c r="N11" i="77"/>
  <c r="N12" i="77"/>
  <c r="N13" i="77"/>
  <c r="N14" i="77"/>
  <c r="N15" i="77"/>
  <c r="N17" i="77"/>
  <c r="N18" i="77"/>
  <c r="N19" i="77"/>
  <c r="N20" i="77"/>
  <c r="N4" i="77"/>
  <c r="M4" i="69"/>
  <c r="G1" i="138" l="1"/>
  <c r="O4" i="138"/>
  <c r="L10" i="66"/>
  <c r="N14" i="137"/>
  <c r="C6" i="137"/>
  <c r="L8" i="66"/>
  <c r="N12" i="137"/>
  <c r="C4" i="137"/>
  <c r="L11" i="66"/>
  <c r="N15" i="137"/>
  <c r="C7" i="137"/>
  <c r="L9" i="66"/>
  <c r="N13" i="137"/>
  <c r="C5" i="137"/>
  <c r="L12" i="66"/>
  <c r="C8" i="137"/>
  <c r="N16" i="137"/>
  <c r="BB2" i="66"/>
  <c r="BD2" i="66"/>
  <c r="L2" i="66"/>
  <c r="C5" i="121"/>
  <c r="N13" i="121"/>
  <c r="N13" i="85"/>
  <c r="C7" i="122"/>
  <c r="N15" i="122"/>
  <c r="C4" i="92"/>
  <c r="N12" i="92"/>
  <c r="C5" i="92"/>
  <c r="N13" i="92"/>
  <c r="C4" i="103"/>
  <c r="N12" i="103"/>
  <c r="C5" i="112"/>
  <c r="N13" i="112"/>
  <c r="C7" i="121"/>
  <c r="N15" i="121"/>
  <c r="C6" i="92"/>
  <c r="N14" i="92"/>
  <c r="C5" i="103"/>
  <c r="N13" i="103"/>
  <c r="C6" i="112"/>
  <c r="N14" i="112"/>
  <c r="C4" i="85"/>
  <c r="N12" i="85"/>
  <c r="C6" i="122"/>
  <c r="N14" i="122"/>
  <c r="C6" i="121"/>
  <c r="N14" i="121"/>
  <c r="C4" i="112"/>
  <c r="N12" i="112"/>
  <c r="O4" i="111"/>
  <c r="O4" i="101"/>
  <c r="O4" i="91"/>
  <c r="O4" i="110"/>
  <c r="O4" i="100"/>
  <c r="O4" i="90"/>
  <c r="O4" i="99"/>
  <c r="O4" i="116"/>
  <c r="O4" i="108"/>
  <c r="O4" i="96"/>
  <c r="O4" i="87"/>
  <c r="O4" i="117"/>
  <c r="O4" i="106"/>
  <c r="O4" i="97"/>
  <c r="O4" i="86"/>
  <c r="O4" i="115"/>
  <c r="O4" i="105"/>
  <c r="O4" i="95"/>
  <c r="O4" i="77"/>
  <c r="BB39" i="66"/>
  <c r="BG39" i="66" s="1"/>
  <c r="O4" i="109"/>
  <c r="O4" i="114"/>
  <c r="O4" i="104"/>
  <c r="O4" i="94"/>
  <c r="G1" i="77"/>
  <c r="N12" i="69"/>
  <c r="BD39" i="66"/>
  <c r="O4" i="88"/>
  <c r="O4" i="113"/>
  <c r="O4" i="102"/>
  <c r="O4" i="93"/>
  <c r="C4" i="69"/>
  <c r="C5" i="69"/>
  <c r="N13" i="69"/>
  <c r="C7" i="92"/>
  <c r="N15" i="92"/>
  <c r="C6" i="103"/>
  <c r="N14" i="103"/>
  <c r="C7" i="112"/>
  <c r="N15" i="112"/>
  <c r="N14" i="69"/>
  <c r="C8" i="92"/>
  <c r="N16" i="92"/>
  <c r="C4" i="122"/>
  <c r="K4" i="122" s="1"/>
  <c r="N12" i="122"/>
  <c r="C8" i="112"/>
  <c r="N16" i="112"/>
  <c r="N15" i="69"/>
  <c r="C4" i="121"/>
  <c r="N12" i="121"/>
  <c r="C5" i="122"/>
  <c r="K5" i="122" s="1"/>
  <c r="N13" i="122"/>
  <c r="BB38" i="66"/>
  <c r="BG38" i="66" s="1"/>
  <c r="D2" i="119"/>
  <c r="D16" i="119"/>
  <c r="C6" i="69"/>
  <c r="D21" i="119"/>
  <c r="C7" i="69"/>
  <c r="D18" i="119"/>
  <c r="K7" i="112"/>
  <c r="D20" i="119"/>
  <c r="D11" i="119"/>
  <c r="K8" i="112"/>
  <c r="D23" i="119"/>
  <c r="D26" i="119"/>
  <c r="K4" i="85"/>
  <c r="D4" i="119"/>
  <c r="D5" i="119"/>
  <c r="D8" i="119"/>
  <c r="D15" i="119"/>
  <c r="D12" i="119"/>
  <c r="D27" i="119"/>
  <c r="D14" i="119"/>
  <c r="K4" i="112"/>
  <c r="D24" i="119"/>
  <c r="D25" i="119"/>
  <c r="C5" i="85"/>
  <c r="D28" i="119"/>
  <c r="D6" i="119"/>
  <c r="D9" i="119"/>
  <c r="D10" i="119"/>
  <c r="D17" i="119"/>
  <c r="K5" i="112"/>
  <c r="D3" i="119"/>
  <c r="BB6" i="66"/>
  <c r="BB14" i="66"/>
  <c r="BB22" i="66"/>
  <c r="BB30" i="66"/>
  <c r="BB28" i="66"/>
  <c r="BB13" i="66"/>
  <c r="BB7" i="66"/>
  <c r="BB15" i="66"/>
  <c r="BB23" i="66"/>
  <c r="BB31" i="66"/>
  <c r="BB25" i="66"/>
  <c r="BB12" i="66"/>
  <c r="BB21" i="66"/>
  <c r="BB8" i="66"/>
  <c r="BB16" i="66"/>
  <c r="BB24" i="66"/>
  <c r="BB32" i="66"/>
  <c r="BB36" i="66"/>
  <c r="BB37" i="66"/>
  <c r="BB9" i="66"/>
  <c r="BB17" i="66"/>
  <c r="BB33" i="66"/>
  <c r="BB4" i="66"/>
  <c r="BB5" i="66"/>
  <c r="D7" i="119"/>
  <c r="BB10" i="66"/>
  <c r="BB18" i="66"/>
  <c r="BB26" i="66"/>
  <c r="BB34" i="66"/>
  <c r="BB3" i="66"/>
  <c r="BB11" i="66"/>
  <c r="BB19" i="66"/>
  <c r="BB27" i="66"/>
  <c r="BB35" i="66"/>
  <c r="BD38" i="66"/>
  <c r="BB20" i="66"/>
  <c r="BB29" i="66"/>
  <c r="D13" i="119"/>
  <c r="D19" i="119"/>
  <c r="K6" i="112"/>
  <c r="D22" i="119"/>
  <c r="G1" i="116"/>
  <c r="G1" i="99"/>
  <c r="G1" i="93"/>
  <c r="G1" i="91"/>
  <c r="G1" i="108"/>
  <c r="G1" i="94"/>
  <c r="G1" i="115"/>
  <c r="G1" i="101"/>
  <c r="G1" i="114"/>
  <c r="G1" i="95"/>
  <c r="G1" i="100"/>
  <c r="G1" i="113"/>
  <c r="G1" i="106"/>
  <c r="G1" i="111"/>
  <c r="G1" i="105"/>
  <c r="G1" i="97"/>
  <c r="G1" i="117"/>
  <c r="G1" i="110"/>
  <c r="G1" i="104"/>
  <c r="G1" i="102"/>
  <c r="G1" i="96"/>
  <c r="G1" i="109"/>
  <c r="G1" i="88"/>
  <c r="G1" i="87"/>
  <c r="G1" i="86"/>
  <c r="G1" i="90"/>
  <c r="BD31" i="66"/>
  <c r="BD3" i="66"/>
  <c r="BD34" i="66"/>
  <c r="BD26" i="66"/>
  <c r="BD18" i="66"/>
  <c r="BD10" i="66"/>
  <c r="BD33" i="66"/>
  <c r="BD25" i="66"/>
  <c r="BD17" i="66"/>
  <c r="BD9" i="66"/>
  <c r="BD32" i="66"/>
  <c r="BD24" i="66"/>
  <c r="BD16" i="66"/>
  <c r="BD8" i="66"/>
  <c r="BD23" i="66"/>
  <c r="BD15" i="66"/>
  <c r="BD7" i="66"/>
  <c r="BD30" i="66"/>
  <c r="BD22" i="66"/>
  <c r="BD14" i="66"/>
  <c r="BD6" i="66"/>
  <c r="BD37" i="66"/>
  <c r="BD29" i="66"/>
  <c r="BD21" i="66"/>
  <c r="BD13" i="66"/>
  <c r="BD5" i="66"/>
  <c r="BD36" i="66"/>
  <c r="BD28" i="66"/>
  <c r="BD20" i="66"/>
  <c r="BD12" i="66"/>
  <c r="BD4" i="66"/>
  <c r="BD35" i="66"/>
  <c r="BD27" i="66"/>
  <c r="BD19" i="66"/>
  <c r="BD11" i="66"/>
  <c r="N7" i="119"/>
  <c r="N28" i="119"/>
  <c r="N14" i="119"/>
  <c r="N19" i="119"/>
  <c r="N10" i="119"/>
  <c r="N22" i="119"/>
  <c r="N16" i="119"/>
  <c r="N9" i="119"/>
  <c r="N11" i="119"/>
  <c r="N25" i="119"/>
  <c r="N17" i="119"/>
  <c r="N26" i="119"/>
  <c r="N13" i="119"/>
  <c r="N20" i="119"/>
  <c r="N8" i="119"/>
  <c r="N24" i="119"/>
  <c r="N15" i="119"/>
  <c r="N6" i="119"/>
  <c r="N12" i="119"/>
  <c r="N21" i="119"/>
  <c r="N27" i="119"/>
  <c r="N23" i="119"/>
  <c r="N18" i="119"/>
  <c r="BG20" i="66" l="1"/>
  <c r="BG9" i="66"/>
  <c r="BG12" i="66"/>
  <c r="BG37" i="66"/>
  <c r="BG35" i="66"/>
  <c r="BG10" i="66"/>
  <c r="BG36" i="66"/>
  <c r="BG27" i="66"/>
  <c r="BG32" i="66"/>
  <c r="BG29" i="66"/>
  <c r="BG26" i="66"/>
  <c r="BG30" i="66"/>
  <c r="BG18" i="66"/>
  <c r="BG25" i="66"/>
  <c r="BG22" i="66"/>
  <c r="BG31" i="66"/>
  <c r="BG14" i="66"/>
  <c r="BG23" i="66"/>
  <c r="BG6" i="66"/>
  <c r="BG19" i="66"/>
  <c r="BG5" i="66"/>
  <c r="BG24" i="66"/>
  <c r="BG15" i="66"/>
  <c r="BG11" i="66"/>
  <c r="BG4" i="66"/>
  <c r="BG16" i="66"/>
  <c r="BG7" i="66"/>
  <c r="BG3" i="66"/>
  <c r="BG33" i="66"/>
  <c r="BG8" i="66"/>
  <c r="BG13" i="66"/>
  <c r="BG34" i="66"/>
  <c r="BG17" i="66"/>
  <c r="BG21" i="66"/>
  <c r="BG28" i="66"/>
  <c r="BC2" i="66"/>
  <c r="BG2" i="66"/>
  <c r="BC3" i="66"/>
  <c r="BC33" i="66"/>
  <c r="BC8" i="66"/>
  <c r="BC13" i="66"/>
  <c r="BC11" i="66"/>
  <c r="BC4" i="66"/>
  <c r="BC16" i="66"/>
  <c r="BC7" i="66"/>
  <c r="BC19" i="66"/>
  <c r="BC5" i="66"/>
  <c r="BC29" i="66"/>
  <c r="BC34" i="66"/>
  <c r="BC17" i="66"/>
  <c r="BC21" i="66"/>
  <c r="BC28" i="66"/>
  <c r="BC20" i="66"/>
  <c r="BC26" i="66"/>
  <c r="BC9" i="66"/>
  <c r="BC12" i="66"/>
  <c r="BC30" i="66"/>
  <c r="BC18" i="66"/>
  <c r="BC37" i="66"/>
  <c r="BC25" i="66"/>
  <c r="BC22" i="66"/>
  <c r="BC35" i="66"/>
  <c r="BC10" i="66"/>
  <c r="BC36" i="66"/>
  <c r="BC31" i="66"/>
  <c r="BC14" i="66"/>
  <c r="BC27" i="66"/>
  <c r="BC32" i="66"/>
  <c r="BC23" i="66"/>
  <c r="BC6" i="66"/>
  <c r="BC38" i="66"/>
  <c r="BC24" i="66"/>
  <c r="BC15" i="66"/>
  <c r="BC39" i="66"/>
  <c r="E28" i="119"/>
  <c r="E4" i="119"/>
  <c r="E14" i="119"/>
  <c r="E21" i="119"/>
  <c r="E18" i="119"/>
  <c r="E6" i="119"/>
  <c r="E23" i="119"/>
  <c r="E12" i="119"/>
  <c r="E16" i="119"/>
  <c r="E10" i="119"/>
  <c r="E9" i="119"/>
  <c r="E22" i="119"/>
  <c r="E3" i="119"/>
  <c r="E15" i="119"/>
  <c r="E11" i="119"/>
  <c r="E26" i="119"/>
  <c r="E25" i="119"/>
  <c r="E20" i="119"/>
  <c r="E27" i="119"/>
  <c r="E7" i="119"/>
  <c r="E19" i="119"/>
  <c r="E8" i="119"/>
  <c r="E13" i="119"/>
  <c r="E17" i="119"/>
  <c r="E24" i="119"/>
  <c r="E5" i="119"/>
  <c r="K28" i="119"/>
  <c r="K27" i="119"/>
  <c r="K14" i="119"/>
  <c r="K8" i="119"/>
  <c r="K18" i="119"/>
  <c r="K11" i="119"/>
  <c r="K13" i="119"/>
  <c r="K22" i="119"/>
  <c r="K9" i="119"/>
  <c r="K24" i="119"/>
  <c r="K17" i="119"/>
  <c r="K15" i="119"/>
  <c r="K23" i="119"/>
  <c r="K19" i="119"/>
  <c r="K20" i="119"/>
  <c r="K6" i="119"/>
  <c r="K25" i="119"/>
  <c r="K26" i="119"/>
  <c r="K12" i="119"/>
  <c r="K10" i="119"/>
  <c r="E2" i="119"/>
  <c r="F2" i="119" s="1"/>
  <c r="B6" i="119"/>
  <c r="B19" i="119"/>
  <c r="B12" i="119"/>
  <c r="B24" i="119"/>
  <c r="B17" i="119"/>
  <c r="B28" i="119"/>
  <c r="B23" i="119"/>
  <c r="B10" i="119"/>
  <c r="B27" i="119"/>
  <c r="B15" i="119"/>
  <c r="B9" i="119"/>
  <c r="B14" i="119"/>
  <c r="B25" i="119"/>
  <c r="B22" i="119"/>
  <c r="B26" i="119"/>
  <c r="B11" i="119"/>
  <c r="B8" i="119"/>
  <c r="B13" i="119"/>
  <c r="B20" i="119"/>
  <c r="B18" i="119"/>
  <c r="A14" i="119"/>
  <c r="A8" i="119"/>
  <c r="A23" i="119"/>
  <c r="A10" i="119"/>
  <c r="A25" i="119"/>
  <c r="A27" i="119"/>
  <c r="A22" i="119"/>
  <c r="A11" i="119"/>
  <c r="A9" i="119"/>
  <c r="A24" i="119"/>
  <c r="A12" i="119"/>
  <c r="A13" i="119"/>
  <c r="A20" i="119"/>
  <c r="A19" i="119"/>
  <c r="A6" i="119"/>
  <c r="A15" i="119"/>
  <c r="A26" i="119"/>
  <c r="A18" i="119"/>
  <c r="A17" i="119"/>
  <c r="A28" i="119"/>
  <c r="H22" i="77"/>
  <c r="O8" i="69"/>
  <c r="O7" i="69"/>
  <c r="O6" i="69"/>
  <c r="O5" i="69"/>
  <c r="O4" i="69"/>
  <c r="N8" i="69"/>
  <c r="N7" i="69"/>
  <c r="N4" i="69"/>
  <c r="N6" i="69"/>
  <c r="N5" i="69"/>
  <c r="C1" i="69"/>
  <c r="E1" i="69"/>
  <c r="J4" i="69"/>
  <c r="J5" i="69"/>
  <c r="J6" i="69"/>
  <c r="J7" i="69"/>
  <c r="I3" i="69"/>
  <c r="BH16" i="66"/>
  <c r="BH13" i="66"/>
  <c r="C14" i="79"/>
  <c r="BH19" i="66"/>
  <c r="BH15" i="66"/>
  <c r="BH35" i="66"/>
  <c r="BH25" i="66"/>
  <c r="BH10" i="66"/>
  <c r="BH18" i="66"/>
  <c r="BH36" i="66"/>
  <c r="C9" i="79"/>
  <c r="BH23" i="66"/>
  <c r="BH17" i="66"/>
  <c r="C11" i="79"/>
  <c r="BH29" i="66"/>
  <c r="C18" i="79"/>
  <c r="BH34" i="66"/>
  <c r="C10" i="79"/>
  <c r="BH24" i="66"/>
  <c r="BH39" i="66"/>
  <c r="BH28" i="66"/>
  <c r="BH11" i="66"/>
  <c r="C15" i="79"/>
  <c r="C2" i="79"/>
  <c r="BH22" i="66"/>
  <c r="C3" i="79"/>
  <c r="BH9" i="66"/>
  <c r="C17" i="79"/>
  <c r="C4" i="79"/>
  <c r="BH26" i="66"/>
  <c r="BH38" i="66"/>
  <c r="C16" i="79"/>
  <c r="BH2" i="66"/>
  <c r="C12" i="79"/>
  <c r="C13" i="79"/>
  <c r="BH33" i="66"/>
  <c r="BH12" i="66"/>
  <c r="BH32" i="66"/>
  <c r="C7" i="79"/>
  <c r="BH30" i="66"/>
  <c r="BH27" i="66"/>
  <c r="C8" i="79"/>
  <c r="BH3" i="66"/>
  <c r="BH31" i="66"/>
  <c r="C6" i="79"/>
  <c r="BH20" i="66"/>
  <c r="BH37" i="66"/>
  <c r="BH14" i="66"/>
  <c r="C5" i="79"/>
  <c r="BH21" i="66"/>
  <c r="BK4" i="66" l="1"/>
  <c r="BK5" i="66"/>
  <c r="BK3" i="66"/>
  <c r="BK2" i="66"/>
  <c r="BI2" i="66"/>
  <c r="G4" i="135" s="1"/>
  <c r="BJ4" i="66"/>
  <c r="BL4" i="66" s="1"/>
  <c r="E10" i="69" s="1"/>
  <c r="BI39" i="66"/>
  <c r="BI38" i="66"/>
  <c r="C10" i="125" s="1"/>
  <c r="K5" i="69"/>
  <c r="BJ39" i="66"/>
  <c r="BL39" i="66" s="1"/>
  <c r="C9" i="134" s="1"/>
  <c r="C10" i="119"/>
  <c r="C17" i="119"/>
  <c r="C20" i="119"/>
  <c r="C14" i="119"/>
  <c r="C23" i="119"/>
  <c r="C12" i="119"/>
  <c r="C24" i="119"/>
  <c r="C8" i="119"/>
  <c r="C26" i="119"/>
  <c r="C9" i="119"/>
  <c r="C13" i="119"/>
  <c r="C11" i="119"/>
  <c r="C6" i="119"/>
  <c r="C19" i="119"/>
  <c r="C22" i="119"/>
  <c r="C18" i="119"/>
  <c r="C27" i="119"/>
  <c r="C28" i="119"/>
  <c r="C25" i="119"/>
  <c r="C15" i="119"/>
  <c r="K4" i="69"/>
  <c r="BJ19" i="66"/>
  <c r="BL19" i="66" s="1"/>
  <c r="E23" i="99" s="1"/>
  <c r="BJ33" i="66"/>
  <c r="BL33" i="66" s="1"/>
  <c r="E23" i="113" s="1"/>
  <c r="BJ28" i="66"/>
  <c r="BL28" i="66" s="1"/>
  <c r="E23" i="108" s="1"/>
  <c r="BJ24" i="66"/>
  <c r="BL24" i="66" s="1"/>
  <c r="E23" i="104" s="1"/>
  <c r="BJ25" i="66"/>
  <c r="BL25" i="66" s="1"/>
  <c r="E23" i="105" s="1"/>
  <c r="BJ20" i="66"/>
  <c r="BL20" i="66" s="1"/>
  <c r="E23" i="100" s="1"/>
  <c r="BJ26" i="66"/>
  <c r="BL26" i="66" s="1"/>
  <c r="E23" i="106" s="1"/>
  <c r="BJ29" i="66"/>
  <c r="BL29" i="66" s="1"/>
  <c r="E23" i="109" s="1"/>
  <c r="BJ13" i="66"/>
  <c r="BL13" i="66" s="1"/>
  <c r="E23" i="93" s="1"/>
  <c r="BJ5" i="66"/>
  <c r="BI9" i="66"/>
  <c r="BI13" i="66"/>
  <c r="BI12" i="66"/>
  <c r="BI11" i="66"/>
  <c r="BI10" i="66"/>
  <c r="BI18" i="66"/>
  <c r="BI33" i="66"/>
  <c r="BI36" i="66"/>
  <c r="BI26" i="66"/>
  <c r="BI19" i="66"/>
  <c r="BI30" i="66"/>
  <c r="BI23" i="66"/>
  <c r="BI32" i="66"/>
  <c r="BI24" i="66"/>
  <c r="BI15" i="66"/>
  <c r="BI25" i="66"/>
  <c r="BI20" i="66"/>
  <c r="BI21" i="66"/>
  <c r="BI29" i="66"/>
  <c r="BI14" i="66"/>
  <c r="BI27" i="66"/>
  <c r="BI17" i="66"/>
  <c r="BI34" i="66"/>
  <c r="BI22" i="66"/>
  <c r="BI35" i="66"/>
  <c r="BI16" i="66"/>
  <c r="BI31" i="66"/>
  <c r="BI37" i="66"/>
  <c r="BI28" i="66"/>
  <c r="BI3" i="66"/>
  <c r="C5" i="131" s="1"/>
  <c r="K3" i="77"/>
  <c r="J3" i="77"/>
  <c r="BL5" i="66" l="1"/>
  <c r="G3" i="77"/>
  <c r="C3" i="77"/>
  <c r="G2" i="66"/>
  <c r="G3" i="66"/>
  <c r="C1" i="86" s="1"/>
  <c r="G4" i="66"/>
  <c r="C1" i="87" s="1"/>
  <c r="G5" i="66"/>
  <c r="C1" i="88" s="1"/>
  <c r="G6" i="66"/>
  <c r="C1" i="90" s="1"/>
  <c r="G7" i="66"/>
  <c r="G8" i="66"/>
  <c r="C1" i="93" s="1"/>
  <c r="G9" i="66"/>
  <c r="C1" i="94" s="1"/>
  <c r="G10" i="66"/>
  <c r="C1" i="95" s="1"/>
  <c r="G11" i="66"/>
  <c r="C1" i="96" s="1"/>
  <c r="G12" i="66"/>
  <c r="C1" i="97" s="1"/>
  <c r="G13" i="66"/>
  <c r="C1" i="99" s="1"/>
  <c r="G14" i="66"/>
  <c r="C1" i="100" s="1"/>
  <c r="G15" i="66"/>
  <c r="C1" i="101" s="1"/>
  <c r="G16" i="66"/>
  <c r="C1" i="102" s="1"/>
  <c r="G17" i="66"/>
  <c r="G18" i="66"/>
  <c r="G19" i="66"/>
  <c r="G20" i="66"/>
  <c r="C1" i="108" s="1"/>
  <c r="G21" i="66"/>
  <c r="C1" i="109" s="1"/>
  <c r="G22" i="66"/>
  <c r="C1" i="110" s="1"/>
  <c r="G23" i="66"/>
  <c r="C1" i="111" s="1"/>
  <c r="G24" i="66"/>
  <c r="C1" i="113" s="1"/>
  <c r="G25" i="66"/>
  <c r="C1" i="114" s="1"/>
  <c r="G26" i="66"/>
  <c r="C1" i="115" s="1"/>
  <c r="G27" i="66"/>
  <c r="C1" i="116" s="1"/>
  <c r="G28" i="66"/>
  <c r="C1" i="117" s="1"/>
  <c r="H3" i="66"/>
  <c r="H4" i="66"/>
  <c r="H5" i="66"/>
  <c r="H6" i="66"/>
  <c r="H7" i="66"/>
  <c r="H8" i="66"/>
  <c r="H9" i="66"/>
  <c r="H10" i="66"/>
  <c r="H11" i="66"/>
  <c r="H12" i="66"/>
  <c r="H13" i="66"/>
  <c r="H14" i="66"/>
  <c r="H15" i="66"/>
  <c r="H16" i="66"/>
  <c r="H17" i="66"/>
  <c r="H18" i="66"/>
  <c r="H19" i="66"/>
  <c r="H20" i="66"/>
  <c r="H21" i="66"/>
  <c r="H22" i="66"/>
  <c r="I22" i="66" s="1"/>
  <c r="H23" i="66"/>
  <c r="H24" i="66"/>
  <c r="H25" i="66"/>
  <c r="H26" i="66"/>
  <c r="H27" i="66"/>
  <c r="H28" i="66"/>
  <c r="H2" i="66"/>
  <c r="M21" i="119"/>
  <c r="M24" i="119"/>
  <c r="M20" i="119"/>
  <c r="M14" i="119"/>
  <c r="M8" i="119"/>
  <c r="M13" i="119"/>
  <c r="C1" i="77" l="1"/>
  <c r="C1" i="138"/>
  <c r="E23" i="77"/>
  <c r="E24" i="138"/>
  <c r="F5" i="119"/>
  <c r="I11" i="66"/>
  <c r="F20" i="119"/>
  <c r="I24" i="66"/>
  <c r="F3" i="119"/>
  <c r="I15" i="66"/>
  <c r="F22" i="119"/>
  <c r="I7" i="66"/>
  <c r="F4" i="119"/>
  <c r="I2" i="66"/>
  <c r="F12" i="119"/>
  <c r="I21" i="66"/>
  <c r="F19" i="119"/>
  <c r="I13" i="66"/>
  <c r="F24" i="119"/>
  <c r="I5" i="66"/>
  <c r="F18" i="119"/>
  <c r="I27" i="66"/>
  <c r="F13" i="119"/>
  <c r="I3" i="66"/>
  <c r="F28" i="119"/>
  <c r="I17" i="66"/>
  <c r="F16" i="119"/>
  <c r="I9" i="66"/>
  <c r="F11" i="119"/>
  <c r="I23" i="66"/>
  <c r="F25" i="119"/>
  <c r="I14" i="66"/>
  <c r="F8" i="119"/>
  <c r="I6" i="66"/>
  <c r="F9" i="119"/>
  <c r="I28" i="66"/>
  <c r="F17" i="119"/>
  <c r="I20" i="66"/>
  <c r="F14" i="119"/>
  <c r="I12" i="66"/>
  <c r="F6" i="119"/>
  <c r="I4" i="66"/>
  <c r="F26" i="119"/>
  <c r="I19" i="66"/>
  <c r="F21" i="119"/>
  <c r="I26" i="66"/>
  <c r="F27" i="119"/>
  <c r="I18" i="66"/>
  <c r="F10" i="119"/>
  <c r="I10" i="66"/>
  <c r="F23" i="119"/>
  <c r="I25" i="66"/>
  <c r="F7" i="119"/>
  <c r="I16" i="66"/>
  <c r="F15" i="119"/>
  <c r="I8" i="66"/>
  <c r="C1" i="91"/>
  <c r="C1" i="106"/>
  <c r="C1" i="104"/>
  <c r="C1" i="105"/>
  <c r="E5" i="69"/>
  <c r="E6" i="69"/>
  <c r="E7" i="69"/>
  <c r="E3" i="69"/>
  <c r="C3" i="69"/>
  <c r="C12" i="69"/>
  <c r="C13" i="69"/>
  <c r="C14" i="69"/>
  <c r="C15" i="69"/>
  <c r="C8" i="69"/>
  <c r="M17" i="119"/>
  <c r="N2" i="119"/>
  <c r="N3" i="119"/>
  <c r="M2" i="119"/>
  <c r="M19" i="119"/>
  <c r="N5" i="119"/>
  <c r="M18" i="119"/>
  <c r="N4" i="119"/>
  <c r="A3" i="119" l="1"/>
  <c r="K3" i="119"/>
  <c r="B3" i="119"/>
  <c r="K2" i="119"/>
  <c r="A2" i="119"/>
  <c r="B2" i="119"/>
  <c r="B4" i="119"/>
  <c r="A4" i="119"/>
  <c r="K4" i="119"/>
  <c r="B5" i="119"/>
  <c r="K5" i="119"/>
  <c r="A5" i="119"/>
  <c r="K7" i="119"/>
  <c r="K21" i="119"/>
  <c r="K16" i="119"/>
  <c r="B21" i="119"/>
  <c r="B16" i="119"/>
  <c r="B7" i="119"/>
  <c r="A21" i="119"/>
  <c r="A16" i="119"/>
  <c r="A7" i="119"/>
  <c r="K7" i="69"/>
  <c r="K6" i="69"/>
  <c r="BH4" i="66"/>
  <c r="BH8" i="66"/>
  <c r="BH5" i="66"/>
  <c r="BH7" i="66"/>
  <c r="BH6" i="66"/>
  <c r="BK29" i="66" l="1"/>
  <c r="BK31" i="66"/>
  <c r="BK25" i="66"/>
  <c r="BK14" i="66"/>
  <c r="BK12" i="66"/>
  <c r="BK6" i="66"/>
  <c r="BK39" i="66"/>
  <c r="BK10" i="66"/>
  <c r="BK30" i="66"/>
  <c r="BK20" i="66"/>
  <c r="BK22" i="66"/>
  <c r="BK8" i="66"/>
  <c r="BK34" i="66"/>
  <c r="BK33" i="66"/>
  <c r="BK28" i="66"/>
  <c r="BK38" i="66"/>
  <c r="BK16" i="66"/>
  <c r="BK11" i="66"/>
  <c r="BK26" i="66"/>
  <c r="BK36" i="66"/>
  <c r="BK18" i="66"/>
  <c r="BK24" i="66"/>
  <c r="BK19" i="66"/>
  <c r="BK7" i="66"/>
  <c r="BK32" i="66"/>
  <c r="BK27" i="66"/>
  <c r="BK21" i="66"/>
  <c r="BK17" i="66"/>
  <c r="BK13" i="66"/>
  <c r="BK15" i="66"/>
  <c r="BK9" i="66"/>
  <c r="BK35" i="66"/>
  <c r="BK23" i="66"/>
  <c r="BK37" i="66"/>
  <c r="C5" i="119"/>
  <c r="BI8" i="66"/>
  <c r="BJ10" i="66"/>
  <c r="BL10" i="66" s="1"/>
  <c r="E23" i="90" s="1"/>
  <c r="C4" i="119"/>
  <c r="C2" i="119"/>
  <c r="C3" i="119"/>
  <c r="BJ38" i="66"/>
  <c r="BL38" i="66" s="1"/>
  <c r="C8" i="125" s="1"/>
  <c r="C16" i="119"/>
  <c r="C21" i="119"/>
  <c r="C7" i="119"/>
  <c r="BJ36" i="66"/>
  <c r="BL36" i="66" s="1"/>
  <c r="E23" i="116" s="1"/>
  <c r="BJ37" i="66"/>
  <c r="BL37" i="66" s="1"/>
  <c r="E23" i="117" s="1"/>
  <c r="BJ8" i="66"/>
  <c r="BJ7" i="66"/>
  <c r="BJ32" i="66"/>
  <c r="BJ21" i="66"/>
  <c r="BL21" i="66" s="1"/>
  <c r="E23" i="101" s="1"/>
  <c r="BJ18" i="66"/>
  <c r="BJ27" i="66"/>
  <c r="BJ15" i="66"/>
  <c r="BL15" i="66" s="1"/>
  <c r="E23" i="95" s="1"/>
  <c r="BJ34" i="66"/>
  <c r="BL34" i="66" s="1"/>
  <c r="E23" i="114" s="1"/>
  <c r="BJ35" i="66"/>
  <c r="BL35" i="66" s="1"/>
  <c r="E23" i="115" s="1"/>
  <c r="BJ11" i="66"/>
  <c r="BL11" i="66" s="1"/>
  <c r="E23" i="91" s="1"/>
  <c r="BJ14" i="66"/>
  <c r="BL14" i="66" s="1"/>
  <c r="E23" i="94" s="1"/>
  <c r="BJ30" i="66"/>
  <c r="BL30" i="66" s="1"/>
  <c r="E23" i="110" s="1"/>
  <c r="BJ31" i="66"/>
  <c r="BL31" i="66" s="1"/>
  <c r="E23" i="111" s="1"/>
  <c r="BJ22" i="66"/>
  <c r="BL22" i="66" s="1"/>
  <c r="E23" i="102" s="1"/>
  <c r="BJ23" i="66"/>
  <c r="BJ16" i="66"/>
  <c r="BL16" i="66" s="1"/>
  <c r="E23" i="96" s="1"/>
  <c r="BJ17" i="66"/>
  <c r="BL17" i="66" s="1"/>
  <c r="E23" i="97" s="1"/>
  <c r="BJ12" i="66"/>
  <c r="BL12" i="66" s="1"/>
  <c r="BI7" i="66"/>
  <c r="BI6" i="66"/>
  <c r="BI5" i="66"/>
  <c r="BI4" i="66"/>
  <c r="M25" i="119"/>
  <c r="M7" i="119"/>
  <c r="M12" i="119"/>
  <c r="M23" i="119"/>
  <c r="M11" i="119"/>
  <c r="M9" i="119"/>
  <c r="M10" i="119"/>
  <c r="M26" i="119"/>
  <c r="M6" i="119"/>
  <c r="M28" i="119"/>
  <c r="M27" i="119"/>
  <c r="M15" i="119"/>
  <c r="M16" i="119"/>
  <c r="M22" i="119"/>
  <c r="E10" i="92" l="1"/>
  <c r="E10" i="137"/>
  <c r="BJ6" i="66"/>
  <c r="BL6" i="66" s="1"/>
  <c r="E23" i="86" s="1"/>
  <c r="BL8" i="66"/>
  <c r="E23" i="88" s="1"/>
  <c r="BJ9" i="66"/>
  <c r="BL9" i="66" s="1"/>
  <c r="E10" i="85" s="1"/>
  <c r="BL27" i="66"/>
  <c r="E10" i="122" s="1"/>
  <c r="BL32" i="66"/>
  <c r="E10" i="112" s="1"/>
  <c r="BL23" i="66"/>
  <c r="E10" i="103" s="1"/>
  <c r="BL18" i="66"/>
  <c r="E10" i="121" s="1"/>
  <c r="BL7" i="66"/>
  <c r="E23" i="87" s="1"/>
  <c r="M3" i="119"/>
  <c r="M5" i="119"/>
  <c r="M4" i="119"/>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luster-ranking-tool.xlsx!Categories" type="102" refreshedVersion="6" minRefreshableVersion="5">
    <extLst>
      <ext xmlns:x15="http://schemas.microsoft.com/office/spreadsheetml/2010/11/main" uri="{DE250136-89BD-433C-8126-D09CA5730AF9}">
        <x15:connection id="Categories">
          <x15:rangePr sourceName="_xlcn.WorksheetConnection_clusterrankingtool.xlsxCategories"/>
        </x15:connection>
      </ext>
    </extLst>
  </connection>
  <connection id="3" name="WorksheetConnection_cluster-ranking-tool.xlsx!InitiativeCat" type="102" refreshedVersion="6" minRefreshableVersion="5">
    <extLst>
      <ext xmlns:x15="http://schemas.microsoft.com/office/spreadsheetml/2010/11/main" uri="{DE250136-89BD-433C-8126-D09CA5730AF9}">
        <x15:connection id="InitiativeCat">
          <x15:rangePr sourceName="_xlcn.WorksheetConnection_clusterrankingtool.xlsxInitiativeCat"/>
        </x15:connection>
      </ext>
    </extLst>
  </connection>
  <connection id="4" name="WorksheetConnection_cluster-ranking-tool.xlsx!Initiatives" type="102" refreshedVersion="6" minRefreshableVersion="5">
    <extLst>
      <ext xmlns:x15="http://schemas.microsoft.com/office/spreadsheetml/2010/11/main" uri="{DE250136-89BD-433C-8126-D09CA5730AF9}">
        <x15:connection id="Initiatives">
          <x15:rangePr sourceName="_xlcn.WorksheetConnection_clusterrankingtool.xlsxInitiatives"/>
        </x15:connection>
      </ext>
    </extLst>
  </connection>
  <connection id="5" interval="1" name="WorksheetConnection_cluster-ranking-tool.xlsx!ResultsSummary" type="102" refreshedVersion="6" minRefreshableVersion="5" refreshOnLoad="1" saveData="1">
    <extLst>
      <ext xmlns:x15="http://schemas.microsoft.com/office/spreadsheetml/2010/11/main" uri="{DE250136-89BD-433C-8126-D09CA5730AF9}">
        <x15:connection id="ResultsSummary">
          <x15:rangePr sourceName="_xlcn.WorksheetConnection_clusterrankingtool.xlsxResultsSummary"/>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CategorieNumeric].&amp;[1],[Categories].[CategorieNumeric].&amp;[2],[Categories].[CategorieNumeric].&amp;[3]}"/>
  </metadataStrings>
  <mdxMetadata count="1">
    <mdx n="0" f="s">
      <ms ns="1" c="0"/>
    </mdx>
  </mdxMetadata>
  <valueMetadata count="1">
    <bk>
      <rc t="1" v="0"/>
    </bk>
  </valueMetadata>
</metadata>
</file>

<file path=xl/sharedStrings.xml><?xml version="1.0" encoding="utf-8"?>
<sst xmlns="http://schemas.openxmlformats.org/spreadsheetml/2006/main" count="978" uniqueCount="294">
  <si>
    <t>Als er een domino-effect aanwijzing is tussen bedrijven volgens de BRZO-wetgeving, dan is het uitwisselen van informatie over ongevalsscenario’s die naburige bedrijven kunnen beïnvloeden wettelijk verplicht. Onderzoek toont echter aan dat, in geval van deze wettelijke verplichting, de informatie-uitwisseling vaak oppervlakkig plaatsvindt. Als er een wettelijke domino-effect aanwijzing is, zal dit bijgevolg (in het beste geval) bepalen of er reeds een vorm van informatie-uitwisseling aanwezig is, maar dit is geen garantie voor een kwaliteitsvolle informatie-uitwisseling. Bovendien is het uitwisselen van informatie over mogelijke ongevalsscenario’s niet enkel relevant in geval van een domino-effect aanwijzing. Ook voor BRZO-bedrijven zonder domino-effect aanwijzing, voor risicorelevante bedrijven (bedrijven die net onder de BRZO-drempel vallen), en zelfs voor niet-BRZO-bedrijven is deze informatie-uitwisseling nuttig, en in het kader van optimale veiligheid, nodig.
Het uitwisselen van informatie over ongevalsscenario’s kan leiden tot een beter begrip van: 
- Mogelijke ongevalsscenario's die in één bedrijf ontstaan, maar ook gevolgen kunnen hebben (schade/letsel) voor naburige bedrijven, denk hierbij bijvoorbeeld aan een toxische emissie of een explosie
- Mogelijke ongevalsscenario's die in één bedrijf ontstaan en leiden tot een secundair ongevalsscenario in een ander bedrijf (domino-effecten en keteneffecten)
Binnen een cluster van bedrijven is het dus nodig om goed op de hoogte te zijn van elkaars mogelijke ongevalsscenario’s (zowel safety als security gerelateerde scenario’s). Deze ongevalsscenario’s moeten ook op periodieke basis geëvalueerd worden, of wanneer er zich belangrijke wijzigingen voordoen binnen het bedrijf, bijvoorbeeld bij een wijziging in het proces.
Als volgende stap is het cruciaal dat er ook echt iets wordt gedaan met deze informatie-uitwisseling. Als naburige bedrijven goed geïnformeerd zijn over mogelijke ongevalsscenario’s die een invloed kunnen hebben op andere bedrijven binnen de cluster, dan kan het duidelijk worden of men (extra) veiligheidsmaatregelen moet nemen.</t>
  </si>
  <si>
    <t>Binnen een cluster van bedrijven is het nodig om elkaar tijdig op de hoogte te brengen van geplande niet-reguliere werkzaamheden, zoals bijvoorbeeld een onderhoud aan bepaalde installaties, of wanneer men gaat fakkelen. Zo kan men als buurbedrijf zelf maatregelen nemen indien nodig, of zo is men ten minste in een zekere staat van alertheid. Dergelijke informatie-uitwisseling kan men op regelmatige basis inplannen, bijvoorbeeld maandelijks, maar ook moet de mogelijkheid bestaan om deze informatie op een snelle en eenvoudige manier ad hoc uit te wisselen.</t>
  </si>
  <si>
    <t>Er kan een clusterbreed rapportagesysteem voor (safety &amp; security gerelateerde) incidenten opgezet worden, zodat de bedrijven op een laagdrempelige en uniforme manier informatie over incidenten met elkaar kunnen delen. Het gaat hierbij voornamelijk over ongevallen of bijna-ongevallen met (potentiële) arbeidsongeschiktheid tot gevolg, of voor procesgerelateerde incidenten. Als informatie over incidenten binnen de bedrijven op regelmatige basis worden uitgewisseld (zelfs zonder dat de nabijgelegen bedrijven nadelige effecten van deze incidenten ondervonden), wordt er binnen de cluster een cultuur van openheid gecreëerd.</t>
  </si>
  <si>
    <t>Binnen een cluster van bedrijven kan het nuttig zijn om de resultaten van veiligheidsinspecties van toezichthouders met elkaar te delen. Zo kan men als bedrijf zelf lessen trekken over bijvoorbeeld de vastgestelde overtredingen. Ook kan men elkaar binnen de cluster bijstaan met het zoeken naar oplossingen. Het delen van deze informatie, zeker als er een overtreding wordt vastgesteld, fungeert bovendien als een vorm van peer-supervision, waarbij de cluster als collectief de nodige acties mee kan opvolgen, en kan afdwingen indien nodig.</t>
  </si>
  <si>
    <t>Een eerder geformuleerde veiligheidsparameter gaat over het uitwisselen van informatie over mogelijke ongevalsscenario’s. Een stap verder is om gezamenlijk risicoanalyses uit te voeren om de onderlinge risico’s en ongevalsscenario’s samen in kaart te brengen. Risicoanalyses worden vaak enkel uitgevoerd door de individuele bedrijven, maar als aanvulling (dus niet als vervanging) kan een risicoanalyse die wordt uitgevoerd door meerdere bedrijven een meerwaarde opleveren.
Als men met meerdere bedrijven een risicoanalyse uitvoert kan dit leiden tot nieuwe inzichten, en kan het een vollediger en accurater overzicht opleveren van mogelijke (onderlinge) risico’s en ongevalsscenario’s. Vaak kijken bedrijven immers enkel naar de eigen risico’s, zonder de risico’s van buurbedrijven hierin mee te nemen. Het gezamenlijk uitvoeren van risicoanalyses kan er zo voor zorgen dat niet enkel mogelijke ongevalsscenario’s van een individueel bedrijf in kaart worden gebracht, maar ook de ongevalsscenario’s die kunnen ontstaan door de aanwezigheid van het buurbedrijf.
De mogelijkheid op domino-effecten, keteneffecten, en nadelige effecten (letsel/schade) tussen nabijgelegen bedrijven zijn kenmerkend voor bedrijven die in een cluster gelegen zijn. In een gezamenlijke risicoanalyse kunnen deze onderlinge risico’s de focus zijn. Zo kan er gezamenlijk in kaart gebracht worden wat de mogelijke domino-effecten en keteneffecten zijn binnen de cluster, en in welke mate de bedrijven nadelige effecten (letsel/schade) kunnen ondervinden van elkaar. Bedrijven kunnen zich telkens opstellen als zowel veroorzaker van een ongevalsscenario, en als getroffene van een ongevalsscenario. 
Onder meer een QRA, HAZOP of FMEA kan uitgevoerd worden op clusterniveau om de mogelijke onderlinge risico’s te identificeren en te kwantificeren, en een zicht te krijgen op de mogelijke ongevalsscenario’s in termen van waarschijnlijkheid en ernst. Cruciaal in een gezamenlijke risicoanalyse is dat de interactie tussen de bedrijven wordt meegenomen.
Een gezamenlijke risicoanalyse levert een kwantitatief en kwalitatief inzicht in de veiligheid binnen de cluster. Belangrijk is om deze risicoanalyse op regelmatige basis te evalueren, of te herbekijken in geval van een verandering, bijvoorbeeld veranderingen in het proces of gebruikte chemische stoffen.
Deze gezamenlijke risicoanalyses zijn zeker niet enkel nuttig voor BRZO-bedrijven of bedrijven met een wettelijke domino-effect aanwijzing. Ook risicorelevante bedrijven (bedrijven die net onder de BRZO-drempel vallen) of niet-BRZO-bedrijven kunnen deelnemen aan deze gezamenlijke risicoanalyse. Zeker wat betreft het in kaart brengen welke nadelige effecten (letsel/schade) men kan ondervinden van elkaar, kan een gezamenlijke risicoanalyse een meerwaarde opleveren voor alle bedrijven binnen een cluster.
Het meest optimaal is dat een gezamenlijke risicoanalyse echt samen door en met verschillende bedrijven wordt uitgevoerd. In de praktijk is dit echter niet altijd even evident. Een mogelijk alternatief is het uitvoeren van een risicoanalyse waarbij andere bedrijven uit de cluster aanwezig zijn als observator. Zo leert men ook de risico’s van het bedrijf kennen, alsook de interpretaties en uitgangspunten in de uitgevoerde risicoanalyse.
Niet enkel risicoanalyses (die focussen op safety gerelateerde ongevalsscenario’s), maar ook dreigingsanalyses, die focussen op het in kaart brengen op security gerelateerde ongevalsscenario’s kunnen door de cluster gezamenlijk worden uitgevoerd.</t>
  </si>
  <si>
    <t>Op basis van de aanwezige onderlinge risico’s binnen een cluster is het nodig om veiligheidsmaatregelen (technisch, organisatorisch &amp; menselijk) te nemen om deze risico’s te beheersen. Als cluster kan men samen nadenken over mogelijkheden, of kan men gezamenlijk veiligheidsmaatregelen opzetten of hier in investeren om de onderlinge risico’s te beheersen op een clusterniveau.
Het is belangrijk dat mogelijke onderlinge risico’s (nadelige effecten, domino-effecten, keteneffecten) die kunnen plaatsvinden tussen de bedrijven zijn opgenomen in het (gezamenlijke) noodplan. Ook andere relevante stakeholders, zoals bijvoorbeeld de reguliere brandweer, moet op de hoogte zijn van de mogelijke onderlinge risico’s tussen de verschillende bedrijven.</t>
  </si>
  <si>
    <t>Verschillende bedrijven binnen eenzelfde cluster hebben vaak veiligheidsrisico’s met overeenkomsten in de oorzaak van het risico. Dit zijn de zogenaamde gedeelde risico’s. Een voorbeeld zijn de specifieke risico’s van onderdelen die in veel (petro)chemische fabrieken voorkomen, zoals afsluiters of warmtewisselaars. Ook cybersecurity is hiervan een voorbeeld. Het kan een meerwaarde opleveren als deze bedrijven van elkaar leren hoe ze met deze gedeelde risico’s omgaan binnen de bedrijven, en waar ze zelf nog aanpassingen of aanvullingen kunnen doorvoeren om deze risico’s op een optimale manier te beheersen.</t>
  </si>
  <si>
    <t>Binnen een cluster kan het nuttig zijn om op regelmatige basis samen te zitten met elkaar om te leren hoe andere bedrijven hun veiligheidsmanagement (operationele veiligheid) aanpakken. Hoe pakken bijvoorbeeld andere bedrijven grote onderhoudstops aan? Hoe gaan bedrijven om met cybersecurity? Hoe gaan andere bedrijven om met een aanpassing in de wet- en regelgeving? Of hoe pakken bedrijven bepaalde veiligheidsgerelateerde opleidingen en trainingen aan?</t>
  </si>
  <si>
    <t>Niet enkel wat betreft operationele veiligheid, maar ook op het vlak van strategische veiligheid kan men in een cluster leren van elkaar. Zo kunnen (top)managers van verschillende bedrijven op regelmatige basis overleggen over de aanpak van het veiligheidsbeleid. Wat kan men met andere woorden beleidsmatig op strategisch niveau van elkaar leren over veiligheid?</t>
  </si>
  <si>
    <t>Incidenten (zowel safety als security gerelateerd) die binnen de cluster hebben plaatsgevonden met een (potentieel) ernstige impact, kunnen best op clusterniveau geanalyseerd worden. Dit niet als vervanging, maar wel als aanvulling op het incidentenonderzoek gevoerd door het bedrijf waar het incident plaatsvond.
Als noemenswaardige incidenten gezamenlijk worden geanalyseerd, kunnen ook andere bedrijven hun inzichten delen over mogelijke oorzaken en lessen die men hieruit kan trekken. Deze gezamenlijke analyse kan leiden tot nieuwe inzichten, en een tunnelvisie kan zo voorkomen worden.
Bovendien kan men door gezamenlijk te leren uit incidenten bij buurbedrijven ook zelf maatregelen nemen in het eigen bedrijf om gelijkaardige incidentscenario’s te voorkomen. Zo worden er niet enkel maatregelen geformuleerd op bedrijfsniveau, maar ook op clusterniveau. 
Als gezamenlijk incidentenonderzoek moeilijk in de praktijk te realiseren is, kan men ook als individueel bedrijf het incident onderzoeken, en vervolgens het rapport delen en laten reviewen door de andere bedrijven uit de cluster.</t>
  </si>
  <si>
    <t>Binnen een cluster kunnen er gezamenlijk veiligheidsaudits worden uitgevoerd door een team dat bestaat uit leden van verschillende bedrijven uit de cluster. Zo kan men leren van de aanpak van andere bedrijven, en voorkomt men een tunnelvisie. 
Belangrijk bij deze peer-to-peer veiligheidsaudits is dat met uitgaat van een risicogerichte aanpak in plaats van een regelgerichte aanpak, waarbij de cluster van bedrijven met elkaar in gesprek gaat en kennis deelt om de veiligheid op een hoger niveau te brengen. De meeste veiligheidsinspecties door toezichthouders richten zich immers op compliance, waarbij de focus ligt op het zoeken naar overtredingen. Deze regelgerichte aanpak werkt eerder reactief gedrag bij de bedrijven in de hand. Risicogerichte peer-to-peer veiligheidsaudits kunnen hier een waardevolle aanvulling zijn.</t>
  </si>
  <si>
    <t>In een werkproces of -procedure wordt gespecificeerd hoe een bepaalde taak of activiteit wordt uitgevoerd, en welke veiligheidsmaatregelen hierbij genomen moeten worden. Als men werkprocedures van gelijkaardige processen in verschillende bedrijven uniform maakt, verhoogt dit onder meer de voorspelbaarheid van normale werkzaamheden. Zeker als bedrijven verbonden zijn in elkaars keten kan standaardisatie van werkprocedures veiligheidswinst opleveren.</t>
  </si>
  <si>
    <t>Binnen een cluster kan men bepaalde kwaliteitseisen vastleggen wat betreft veiligheidskennis en -vaardigheden van de eigen werknemers. Zo kan men alle werknemers bijvoorbeeld een basispakket veiligheidsopleidingen en -trainingen laten volgen, en kan men enkel werken met gecertificeerde opleidingsinstellingen. Dergelijke standaardisatie zorgt ervoor dat eenzelfde niveau wordt behaald binnen de verschillende bedrijven die deel uitmaken van de cluster.</t>
  </si>
  <si>
    <t>Verschillende arbeidsveiligheidsregels op de verschillende bedrijfsterreinen kunnen voor werknemers voor onduidelijkheid en complexiteit zorgen. Uniforme veiligheidsregels kunnen hier een oplossing bieden. Zo kan men bijvoorbeeld dezelfde maximumsnelheid hanteren op alle bedrijfsterreinen die binnen een bepaald geografisch gebied liggen. 
Ook wat betreft procesveiligheid kunnen er binnen een cluster uniforme afspraken gemaakt worden, bijvoorbeeld over de onderhoudsfrequentie van bepaalde gelijkaardige onderdelen van installaties, of over de frequentie van risicoanalyses. Deze uniformiteit draagt voornamelijk bij aan het verzekeren van een bepaald kwaliteitsniveau van veiligheid, waarbij bepaalde veiligheidsnormen door alle leden van de cluster gevolgd moeten worden.</t>
  </si>
  <si>
    <t>Het kan zijn dat contractoren andere veiligheidsregels opgelegd krijgen bij verschillende bedrijven die deel uitmaken van dezelfde cluster. Een uniforme aanpak binnen de cluster wat betreft veiligheidsregels voor contractoren kan verschillende voordelen opleveren. Zo kan uniformiteit ervoor zorgen dat veiligheid overzichtelijker wordt. Een groot aantal verschillende veiligheidsregels kan enerzijds zorgen voor onduidelijkheid, en anderzijds voor onverschilligheid. Als contractoren op elke locatie verschillende veiligheidsvoorschriften krijgen, bestaat de kans dat men deze niet meer grondig leest.Bovendien kan uniformiteit een duidelijk verwachtingspatroon creëren voor alle betrokken partijen. Als bepaalde veiligheidsregels en -normen voor contractoren gelden binnen de hele cluster, kan men ook de gevolgen van een overtreding doortrekken binnen de hele cluster. Het overtreden van een veiligheidsregel of een ‘life saving rule’, zoals bijvoorbeeld wanneer een contractor aan de slag is zonder werkvergunning, kan als gevolg hebben dat deze contractor niet meer wordt toegelaten binnen het bedrijf waar de overtreding werd begaan. Men zou dit kunnen doortrekken naar de gehele cluster, waar bij uitbreiding de betreffende contractor ook niet meer wordt toegelaten bij de andere bedrijven van de cluster. De cluster kan m.a.w. inzetten op een gemeenschappelijk beleid over hoe er met contractoren wordt omgegaan als er veiligheidsregels overtreden worden. Dergelijke uniformiteit zorgt ook voor een daling in complexiteit wat betreft controle op het naleven van gemaakte afspraken.
Contractoren die aan de slag gaan bij een bedrijf dat deel uitmaakt van een cluster kunnen bovendien ook best een introductie krijgen voordat ze aan de slag gaan, waarbij het bedrijf gekaderd wordt als deel uitmakend van een cluster (om bijvoorbeeld de mogelijkheid op domino-effecten of keteneffecten te benadrukken).</t>
  </si>
  <si>
    <t>Het oprichten van een overkoepelende clustercoalitie kan ervoor zorgen dat een sterkere amenhang en goede samenwerking tussen de verschillende bedrijven wordt gecreëerd of wordt onderhouden. Alle veiligheidsinitiatieven die worden opgezet op het niveau van de cluster kunnen gecoördineerd en gemanaged worden door deze overkoepelende clustercoalitie. 
Om veiligheid binnen een cluster op een hoger niveau te brengen kan men aan een overkoepelende clustercoalitie bepaalde mandaten toekennen. Hierbij kan het bijvoorbeeld gaan om het opleggen van bepaalde veiligheidsregels die door alle bedrijven gevolgd moeten worden, of om de mogelijkheid om in bijzondere omstandigheden vergaderingen te beleggen en beslissingen te nemen (bijvoorbeeld het verplicht laten stilleggen van processen en werkzaamheden in geval van veiligheidsproblemen). Het gaat dus om een top-down structuur waarbij de clustercoalitie een bepaalde bevoegdheid heeft over de bedrijven.
Belangrijk is dat dergelijk clustermandaat niet enkel een reeks van veiligheidsregels oplegt aan de leden van de cluster, maar dat de clustercoalitie ook het vermogen heeft om het groter geheel te zien, en de toekomst van de veiligheid van de cluster beter te sturen. Een langetermijnvisie op vlak van veiligheid wordt zo ontwikkeld voor de cluster in zijn geheel.
Essentieel bij een overkoepelende clustercoalitie is dat de verschillende bedrijven die deel uitmaken van de cluster hierin een stem moeten krijgen, bijvoorbeeld door het afvaardigen van elk bedrijf in de coalitie (of als er heel veel kleine bedrijven zijn een afgevaardigde aanduiden die het geheel van deze kleinere bedrijven vertegenwoordigt). Zo worden kennis en expertise uit de verschillende bedrijven gebundeld wat de slaagkans van veiligheidsinitiatieven op clusterniveau ten goede kan komen. Het afvaardigen van elk bedrijf in de coalitie zorgt bovendien voor een soort van controlemechanisme (checks and balances) dat ervoor zorgt dat de clustermacht niet in de handen van één bedrijf wordt geconcentreerd.
Bij het oprichten van een overkoepelende clustercoalitie moeten er duidelijke afspraken worden gemaakt en moeten de rollen en verantwoordelijkheden vastgelegd worden om de veiligheid op clusterniveau te beheren en te beheersen. Individuele bedrijven moeten goed op de hoogte zijn van de rechten en de plichten (wat als bijvoorbeeld een bedrijf de opgelegde regels door de clustercoalitie niet volgt). Dit kan opgenomen worden in een Service Level Agreement (SLA). Transparantie en een goede communicatie is essentieel om de synergie van een overkoepelende clustercoalitie te behouden.</t>
  </si>
  <si>
    <t>Een cluster van bedrijven kan ervoor kiezen om voor bepaalde veiligheidsinitiatieven op clusterniveau de financiële middelen te bundelen. Dit kan zorgen voor een beter en bewuster gebruik van financiële middelen. Zo kan men als cluster van bedrijven meer hoogwaardige investeringen doen dan wanneer een enkel bedrijf hierin moet investeren.
Enkele voorbeelden van veiligheidsinitiatieven waarin men samen kan investeren: 
- Gezamenlijke onderhoudsdienst
- Gezamenlijke veiligheidsopleiding en -training (programma’s en/of faciliteiten), bijvoorbeeld voor contractoren
- Gezamenlijk outsourcen van activiteiten, bijvoorbeeld terreinbeveiliging
- Gezamenlijk een firewall neerzetten om cybersecurity te optimaliseren</t>
  </si>
  <si>
    <t>Als cluster is het nodig om bij communicatie naar (éénrichtingsverkeer) en met (tweerichtingsverkeer) de omwonenden als één geheel naar buiten te treden. Omwonenden zien een cluster immers vaak als één geheel, en niet als verschillende afzonderlijke bedrijven.
Zo is het aan te raden om als cluster onder normale operationele omstandigheden op regelmatige basis te communiceren naar en met de omwonenden. Men kan bijvoorbeeld informeren over de veiligheidsinitiatieven die men gezamenlijk neemt als cluster, en men kan in gesprek gaan met de omwonenden om eventuele (veiligheids)bezorgdheden te bespreken en te bekijken op welke manier hier men hier als cluster aan tegemoet kan komen. De (veiligheids)perceptie van omwonenden over de cluster zal zo op een positieve manier beïnvloed worden.</t>
  </si>
  <si>
    <t>Als verschillende nabijgelegen bedrijven een aanwijzing bedrijfsbrandweer hebben, kan het voor de cluster van bedrijven veiligheidswinst opleveren als men dit gezamenlijk organiseert. Een gezamenlijke bedrijfsbrandweer kan een kostenbesparing opleveren, en door het bundelen van kennis en middelen kan de bedrijfsbrandweer ook professioneler georganiseerd worden, waardoor de kwaliteit van de hulpverlening stijgt.
Het inzetten op een gezamenlijke bedrijfsbrandweer is niet enkel aan te raden als alle bedrijven van de cluster een aanwijzing bedrijfsbrandweer hebben. Ook wanneer er geen aanwijzing is kan het voor een bedrijf (en bijgevolg voor de cluster in zijn geheel) veiligheidswinst opleveren. Zo is de aanrijtijd van een bedrijfsbrandweer korter waardoor er sneller ingegrepen kan worden. Ook is een bedrijfsbrandweer opgeleid om industriële calamiteiten te bestrijden, en zijn ze beter bekend met de aanwezige gevaarlijke stoffen. Als bedrijven zonder aanwijzing zich aansluiten bij een bedrijfsbrandweer kunnen afspraken gemaakt worden om de bijdragen/investeringen af te stemmen op de aanwezige risico’s.
Als er een gezamenlijke bedrijfsbrandweer aanwezig is, moeten er ook duidelijke afspraken zijn over de opleiding en training van alle bemanningsleden van deze gezamenlijke bedrijfsbrandweer (niveau van opleiding, trainingsuren, enzovoort). Dit is noodzakelijk omdat een gezamenlijke bedrijfsbrandweer vaak bemant wordt vanuit verschillende bedrijven.</t>
  </si>
  <si>
    <t>Ongeacht het feit of er al dan niet een aanwijzing bedrijfsbrandweer is bij een of meer van de bedrijven, is het nodig om als bedrijf in te zetten op nodige technische uitrusting en faciliteiten in geval van calamiteiten. Het kan daarbij gaan om BHV-verzamelplaatsen, schuilplaatsen al dan niet voorzien met waterschermen, noodstroomvoorzieningen, enzovoort. Als cluster van bedrijven kan men ervoor kiezen om hier gezamenlijk op in te zetten. Zo kan men gezamenlijk investeren in deze technische uitrusting en faciliteiten door het delen van de aankoopkosten en onderhoudskosten. Door het bundelen van financiële middelen kan men meer hoogwaardige uitrusting en faciliteiten aankopen dan wanneer een enkel bedrijf hierin moet investeren. Bij deze gezamenlijke investering wordt de cluster van bedrijven als geheel bekeken, zoals bijvoorbeeld de som van het aantal werknemers van de gecombineerde bedrijven waarvoor potentiële BHV-verzamelplaatsen voorzien moeten worden in het geval van een calamiteit. Ook bijvoorbeeld de opslagplaats van de uitrusting, of de locatie en bereikbaarheid van schuil- en verzamelplaatsen moet bekeken worden in functie van de coalitie van bedrijven. Zo moeten schuil- en verzamelplaatsen gemakkelijke bereikbaar zijn voor alle bedrijven.
Men hoeft niet per se gezamenlijk te investeren. Men kan als cluster van bedrijven ook technische uitrusting en faciliteiten om calamiteiten te bestrijden met elkaar delen. Er kunnen afspraken gemaakt worden om beroep te doen op de uitrusting en faciliteiten van een nabijgelegen bedrijf tijdens een crisissituatie. Hierbij moeten duidelijke procedures opgesteld worden, en moet men rekening houden met de mogelijkheid dat een crisissituatie verschillende bedrijven gelijktijdig kan beïnvloeden. Men mag met andere woorden als bedrijf niet zelf in de problemen komen als een bepaalde faciliteit of uitrusting gedeeld of uitgeleend wordt aan een nabijgelegen bedrijf tijdens een crisissituatie.</t>
  </si>
  <si>
    <t>Een van de kritische elementen bij calamiteiten en crisisrespons is het tijdig communiceren van informatie naar relevante stakeholders. Bij geclusterde bedrijven is het door de geografische nabijheid cruciaal om elkaar tijdig te waarschuwen in geval van een calamiteit. Een early-warning systeem wordt opgezet om nabijgelegen bedrijf reeds in een zeer vroeg stadium te informeren in geval van (mogelijkheid op) een calamiteit. Het gaat daarbij bijvoorbeeld over het informeren over een onvoorziene temperatuursverhoging in een van de processen. Zo kan het nabijgelegen bedrijf al eventuele maatregelen treffen, zoals het stopzetten van activiteiten of het stilleggen van processen. Als er (nog) geen maatregelen genomen worden zijn ze ten minste in een zekere staat van alertheid. Tijdige waarschuwing kan voorkomen dat een incident leidt tot nadelige effecten bij een buurbedrijf, of dit kan voorkomen dat een incident leidt tot een domino-effect of een keteneffect.</t>
  </si>
  <si>
    <t>Als het door een calamiteit nodig is om gebouwen of de omgeving te verlaten, worden evacuatiealarmen gebruikt. Bij geclusterde bedrijven is het aan te raden om gelijkaardige geluidssignalen te gebruiken, zodat ook bij nabijgelegen bedrijven de evacuatie gelijktijdig kan plaatsvinden. Als er geen gelijkaardige alarmen gebruikt worden, is het noodzakelijk dat de omliggende bedrijven zeer goed op de hoogte zijn van elkaars geluidssignalen en de betekenis ervan.</t>
  </si>
  <si>
    <t>Binnen een cluster wordt de noodorganisatie best niet gecoördineerd en uitgevoerd op het niveau van de individuele bedrijven, maar wel op clusterniveau. Op deze manier kan er tijdens een crisissituatie snel en adequaat gereageerd en ingegrepen worden, waarbij alle bedrijven gelijktijdig en op een zelfde manier betrokken worden.
Zo kan er een gezamenlijk noodplan opgesteld worden waarin de te nemen stappen in geval van een crisissituatie worden beschreven op clusterniveau. Dit gezamenlijk noodplan omvat duidelijke procedures en afspraken om op een gezamenlijke manier adequaat te reageren op een crisissituatie. Ook de verschillende rollen en verantwoordelijkheden moeten hierin duidelijk vastgelegd worden, zodat de taken duidelijk zijn en men weet wat er verwacht wordt (van zichzelf en van anderen) tijdens een noodgeval.
Belangrijk is om de inhoud van dit gezamenlijke noodplan op regelmatige basis te evalueren. Dit kan bijvoorbeeld tweejaarlijks, of wanneer er zich belangrijke wijzigingen voordoen binnen de cluster, bijvoorbeeld bij de uitbreiding van een bestaande fabriek, of als een nieuw bedrijf zich dichtbij komt vestigen.
Ook communicatie van dit plan naar relevante stakeholders is belangrijk. Zo moet bijvoorbeeld de reguliere brandweer op de hoogte zijn van de gemaakte afspraken tussen de verschillende bedrijven.</t>
  </si>
  <si>
    <t>Naast een BHV-team binnen de individuele bedrijven, is binnen een cluster ook het opzetten van een clusterbreed BHV-team aan te raden, waar werknemers van de verschillende bedrijven deel van uitmaken. Zeker wanneer er een gezamenlijk noodplan opgesteld is, kan een clusterbreed BHV-team tijdens een crisissituatie de activiteiten coördineren, en de verschillende bedrijven harmoniseren tot een goed samenwerkend team. Investeren in een clusterbreed BHV-team leidt bovendien tot het bundelen van kennis en middelen waardoor de professionaliteit en kwaliteit van de hulpverlening stijgt.
Ook hier moeten de taken en verantwoordelijkheden vastgelegd worden, zodat een clusterbreed BHV-team een duidelijk zicht heeft op hun bedrijfsoverschrijdende rollen en verantwoordelijkheden in geval van een calamiteit. 
Gezamenlijke afspraken over het opleidings- en trainingsniveau van een clusterbreed BHV-team zijn nodig, zodat iedereen op een gelijkaardig en hoog kennis- en kundeniveau bevindt. Verder is het nodig dat dit clusterbreed BHV-team regelmatig gezamenlijk oefeningen organiseert om hun werking te evalueren en te optimaliseren.</t>
  </si>
  <si>
    <t>Naast het organiseren van evacuatie- en rampenbestrijdingsoefeningen in de individuele bedrijven, is het nodig om in een cluster op regelmatige tijdstippen evacuatie- en rampenbestrijdingsoefeningen te organiseren waaraan de verschillende bedrijven uit de cluster deelnemen. Ook andere relevante stakeholders – binnen en buiten de cluster – worden hier best bij betrokken, zoals het havenbedrijf en/of spoorwegbedrijf indien aanwezig, de eventuele (gezamenlijke) bedrijfsbrandweer, de plaatselijke autoriteiten, omwonenden, enzovoort. 
Essentieel hierbij is nadien de gezamenlijke debriefing waarbij een nabespreking en evaluatie van de oefeningen plaatsvindt. Zo kunnen er gezamenlijk acties ondernomen worden om het noodplan te optimaliseren.</t>
  </si>
  <si>
    <t>Binnen een cluster moet er duidelijk vastgelegd worden op welke manier de bedrijven (en eventuele andere relevante stakeholders) tijdens een noodsituatie in contact komen met elkaar, informatie kunnen uitwisselen, of om hulp vragen indien nodig. Dit is noodzakelijk om een adequate rampenbestrijding op clusterniveau te garanderen.</t>
  </si>
  <si>
    <t>Bij calamiteiten met (en zelfs zonder) mogelijks effect buiten de bedrijfsmuren is een gezamenlijk communicatieplan aan te raden waarbij de cluster als één geheel naar buiten treedt. Zo kan men gezamenlijk op een eenduidige manier de omwonenden informeren of geruststellen.</t>
  </si>
  <si>
    <t>Overzicht veiligheidsparameters</t>
  </si>
  <si>
    <t>Specifieke veiligheidsinitiatieven</t>
  </si>
  <si>
    <t>Criteria om de haalbaarheid van het veiligheidsinitiatief in the schatten</t>
  </si>
  <si>
    <t>Omschrijving criteria om de haalbaarheid van het veiligheidsinitiatief in the schatten</t>
  </si>
  <si>
    <t>Antwoord</t>
  </si>
  <si>
    <t>Gewicht</t>
  </si>
  <si>
    <t xml:space="preserve">Geïntegreerde score </t>
  </si>
  <si>
    <t>Kosten</t>
  </si>
  <si>
    <t>Is het inzetten op dit veiligheidsinitiatief betaalbaar?</t>
  </si>
  <si>
    <t>Ja</t>
  </si>
  <si>
    <t>Normaal</t>
  </si>
  <si>
    <t>Implementatie-tijd</t>
  </si>
  <si>
    <t>Kan dit veiligheidsinitiatief op een redelijke termijn geïmplementeerd worden?</t>
  </si>
  <si>
    <t>Kennis</t>
  </si>
  <si>
    <t>Is de nodige knowhow beschikbaar om in te zetten op dit veiligheidsinitiatief? (Mogelijks kan er innovatie of (technische) kennis nodig zijn om in te zetten op een veiligheidsinitiatief)</t>
  </si>
  <si>
    <t>Billijkheid</t>
  </si>
  <si>
    <t>Als er op dit veiligheidsinitiatief wordt ingezet, betalen dan diegenen ervoor die ook het risico creëren?</t>
  </si>
  <si>
    <t>Risicoreductie potentieel</t>
  </si>
  <si>
    <t>Zijn de investeringen voor dit veiligheidsinitiatief niet disproportioneel met de potentiële veiligheidswinst die dit initiatief kan opleveren?</t>
  </si>
  <si>
    <t>Afstand van elkaar</t>
  </si>
  <si>
    <t>Laat de geografische afstand tussen de bedrijven toe om in te zetten op dit veiligheidsinitiatief? (Liggen de bedrijven bijvoorbeeld niet te ver van elkaar om te investeren in gezamenlijke schuilplaatsen)</t>
  </si>
  <si>
    <t>Invloed beleid (moeder)bedrijven</t>
  </si>
  <si>
    <t>Laat het beleid van de (moeder)bedrijven het toe om in te zetten op dit veiligheidsinitiatief?</t>
  </si>
  <si>
    <t>Concurrentiegevoeligheid</t>
  </si>
  <si>
    <t>Laat de concurrentiegevoeligheid van de informatie die gedeeld moet worden voor dit veiligheidsinitiatief het toe dat hierop wordt ingezet?</t>
  </si>
  <si>
    <t>Organisatorische context</t>
  </si>
  <si>
    <t>Laat de organisatorische context het toe om in te zetten op dit veiligheidsinitiatief? (Zijn er bijvoorbeeld organisatiestructuren of Service Level Agreements (SLA’s) aanwezig die conflicteren met de opzet van het veiligheidsinitiatief)</t>
  </si>
  <si>
    <t>Wettelijke context</t>
  </si>
  <si>
    <t>Laat de wettelijke context het toe om in te zetten op dit veiligheidsinitiatief?</t>
  </si>
  <si>
    <t>Compatibiliteit</t>
  </si>
  <si>
    <t>Is dit veiligheidsinitiatief verenigbaar met andere (veiligheids)initiatieven die geïmplementeerd zijn binnen de cluster?</t>
  </si>
  <si>
    <t>Ondersteuning door relevante stakeholders</t>
  </si>
  <si>
    <t>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t>
  </si>
  <si>
    <t>Erkenning van het verkleinen van het risico</t>
  </si>
  <si>
    <t>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t>
  </si>
  <si>
    <t>Bijkomende voordelen</t>
  </si>
  <si>
    <t>Levert het inzetten op dit veiligheidsinitiatief ook voordelen op niet_x0002_veiligheidsgerelateerde vlakken? (Zo kan een veiligheidsinitiatief ook voordelen opleveren opoperationeel vlak of ten aanzien van de bedrijfsvoering)</t>
  </si>
  <si>
    <t>Risicocreatie</t>
  </si>
  <si>
    <t>Kan er gegarandeerd worden dat door het inzetten op dit veiligheidsinitiatief er geen andere / nieuwe veiligheidsrisico’s (of risico’s op andere gebieden zoals milieu) geïntroduceerd worden binnen de bedrijven?</t>
  </si>
  <si>
    <t>Hefboomwerking</t>
  </si>
  <si>
    <t>Kan er gegarandeerd worden dat door het inzetten op dit veiligheidsinitiatief er geen andere / nieuwe veiligheidsrisico’s geïntroduceerd worden bij andere stakeholders?</t>
  </si>
  <si>
    <t>Continuïteit</t>
  </si>
  <si>
    <t>Kan er een lange-termijn commitment worden aangegaan tussen de bedrijven om in te zetten op dit veiligheidsinitiatief?</t>
  </si>
  <si>
    <t>Hoog</t>
  </si>
  <si>
    <t>Nee</t>
  </si>
  <si>
    <t>A</t>
  </si>
  <si>
    <t>B</t>
  </si>
  <si>
    <t>E</t>
  </si>
  <si>
    <t>C</t>
  </si>
  <si>
    <t>D</t>
  </si>
  <si>
    <t>F</t>
  </si>
  <si>
    <t>G</t>
  </si>
  <si>
    <t>InitiativeCatID</t>
  </si>
  <si>
    <t>Proactief</t>
  </si>
  <si>
    <t>Reactief</t>
  </si>
  <si>
    <t>InitiativeID</t>
  </si>
  <si>
    <t>a1</t>
  </si>
  <si>
    <t>a2</t>
  </si>
  <si>
    <t>a3</t>
  </si>
  <si>
    <t>a4</t>
  </si>
  <si>
    <t>b1</t>
  </si>
  <si>
    <t>b2</t>
  </si>
  <si>
    <t>c1</t>
  </si>
  <si>
    <t>c2</t>
  </si>
  <si>
    <t>c3</t>
  </si>
  <si>
    <t>c4</t>
  </si>
  <si>
    <t>c5</t>
  </si>
  <si>
    <t>d1</t>
  </si>
  <si>
    <t>d2</t>
  </si>
  <si>
    <t>d3</t>
  </si>
  <si>
    <t>d4</t>
  </si>
  <si>
    <t>e1</t>
  </si>
  <si>
    <t>e2</t>
  </si>
  <si>
    <t>e3</t>
  </si>
  <si>
    <t>f1</t>
  </si>
  <si>
    <t>f2</t>
  </si>
  <si>
    <t>f3</t>
  </si>
  <si>
    <t>f4</t>
  </si>
  <si>
    <t>g1</t>
  </si>
  <si>
    <t>g2</t>
  </si>
  <si>
    <t>g3</t>
  </si>
  <si>
    <t>g4</t>
  </si>
  <si>
    <t>g5</t>
  </si>
  <si>
    <t>Uitwisselen van veiligheidsinformatie</t>
  </si>
  <si>
    <t>Beoordelen &amp; beheersen van onderlinge risico’s op clusterniveau</t>
  </si>
  <si>
    <t>Leren van elkaar</t>
  </si>
  <si>
    <t>Uniformiteit en standaardisatie van veiligheid</t>
  </si>
  <si>
    <t>De cluster van bedrijven als collectief</t>
  </si>
  <si>
    <t>Gedeelde calamiteitenuitrusting en -faciliteiten</t>
  </si>
  <si>
    <t>Gezamenlijke noodorganisatie en crisiscommunicatie</t>
  </si>
  <si>
    <t>Beschrijving</t>
  </si>
  <si>
    <t>Score numeric</t>
  </si>
  <si>
    <t>Al enige samenwerking, maar kan nog grondig verbeterd worden</t>
  </si>
  <si>
    <t>Optimale samenswerking (op strategisch niveau met focus op lange termijn)</t>
  </si>
  <si>
    <t xml:space="preserve"> Niet van toepassing </t>
  </si>
  <si>
    <t xml:space="preserve"> De veiligheidsinitiatieven met een huidige suboptimale prestatie (samenwerking omtrent dit veiligheidsinitiatief ontbreekt volledigd op dit moment) </t>
  </si>
  <si>
    <t>Categorie II</t>
  </si>
  <si>
    <t>Categorie I</t>
  </si>
  <si>
    <t>Categorie IV</t>
  </si>
  <si>
    <t>Categorie V</t>
  </si>
  <si>
    <t>Categorie III</t>
  </si>
  <si>
    <t>De veiligheidinitiatieven waarvoor op dit moment al enige samenwerking plaatsvindt, maar waarvoor de samenwerking nog grondig verbeterd kan worden</t>
  </si>
  <si>
    <t xml:space="preserve">De veiligheidinitiatieven waarvoor op dit moment al enige samenwerking plaatsvindt, maar waarvoor de samenwerking nog in eerder beperke mate verbeterd kan worden </t>
  </si>
  <si>
    <t>De veiligheidsinitiatieven met een huidige optimale prestatie  (reeds aanwezige samenwerking op strategisch niveau waarbij de focus ligt op de lange termijn)</t>
  </si>
  <si>
    <t>De veiligheidsinitiatieven die niet van toepassing zijn voor de specifieke cluster, en bijgevolg niet worden meegenomen in de finale ranking</t>
  </si>
  <si>
    <t>Categorie Number</t>
  </si>
  <si>
    <t>Initiative type</t>
  </si>
  <si>
    <t>Uitwisselen van informatie over niet-reguliere werkzaamheden</t>
  </si>
  <si>
    <t>Uitwisselen van veiligheidsinformatie over ongevalsscenario’s</t>
  </si>
  <si>
    <t>Communiceren over incidenten</t>
  </si>
  <si>
    <t>Uitwisselen van informatie over veiligheidsinspecties van toezichthouders</t>
  </si>
  <si>
    <t>Gezamenlijke risicoanalyses met focus op onderlinge risico’s</t>
  </si>
  <si>
    <t>Beheersen van onderlinge risico’s op clusterniveau</t>
  </si>
  <si>
    <t>Leren van gedeelde veiligheidsrisico’s</t>
  </si>
  <si>
    <t>Leren van elkaars veiligheidsmanagement (operationeel)</t>
  </si>
  <si>
    <t>Leren van elkaars veiligheidsbeleid (strategisch)</t>
  </si>
  <si>
    <t>Gezamenlijk leren uit incidenten</t>
  </si>
  <si>
    <t>Peer-to-peer veiligheidsaudits</t>
  </si>
  <si>
    <t>Standaardisatie van werkprocedures</t>
  </si>
  <si>
    <t>Standaardniveau van veiligheidskennis en -vaardigheden</t>
  </si>
  <si>
    <t>Uniforme veiligheidsregels en -normen</t>
  </si>
  <si>
    <t>Uniforme veiligheidsregels en -normen voor contractoren</t>
  </si>
  <si>
    <t>Overkoepelende clustercoalitie</t>
  </si>
  <si>
    <t>Gezamenlijk budget voor veiligheidsinitiatieven</t>
  </si>
  <si>
    <t>Gezamenlijke communicatie naar/met de omwonenden</t>
  </si>
  <si>
    <t>Gezamenlijke bedrijfsbrandweer</t>
  </si>
  <si>
    <t xml:space="preserve">Samen investeren in of delen van technische uitrusting en faciliteiten in geval </t>
  </si>
  <si>
    <t>Early-warning systeem bij calamiteiten</t>
  </si>
  <si>
    <t>Gelijkaardige evacuatiealarmen</t>
  </si>
  <si>
    <t>Gezamenlijk noodplan</t>
  </si>
  <si>
    <t>Clusterbreed bedrijfshulpverleningsteam (BHV-team)</t>
  </si>
  <si>
    <t>Gezamenlijke evacuatie- en rampenbestrijdingsoefeningen</t>
  </si>
  <si>
    <t>Communicatie tussen de clusterbedrijven in geval van calamiteiten</t>
  </si>
  <si>
    <t>Communicatie naar omwonenden in geval van calamiteiten</t>
  </si>
  <si>
    <t>Veiligheidsinitiatieven die niet van toepassing zijn voor een bepaalde cluster</t>
  </si>
  <si>
    <t>Al enige samenwerking, maar kan nog in eerder beperke mate verbeterd worden</t>
  </si>
  <si>
    <t>Samenwerking ontbreekt volledigd op dit moment</t>
  </si>
  <si>
    <t>_A</t>
  </si>
  <si>
    <t>Sheet</t>
  </si>
  <si>
    <t>CellAddress</t>
  </si>
  <si>
    <t>Function</t>
  </si>
  <si>
    <t>C1</t>
  </si>
  <si>
    <t>C3</t>
  </si>
  <si>
    <t>C4</t>
  </si>
  <si>
    <t>C5</t>
  </si>
  <si>
    <t>C6</t>
  </si>
  <si>
    <t>C7</t>
  </si>
  <si>
    <t>D3</t>
  </si>
  <si>
    <t>D4</t>
  </si>
  <si>
    <t>D5</t>
  </si>
  <si>
    <t>D6</t>
  </si>
  <si>
    <t>D7</t>
  </si>
  <si>
    <t>H3</t>
  </si>
  <si>
    <t>I4</t>
  </si>
  <si>
    <t>I5</t>
  </si>
  <si>
    <t>I6</t>
  </si>
  <si>
    <t>I7</t>
  </si>
  <si>
    <t>J4</t>
  </si>
  <si>
    <t>Prestatiescore: de huidige prestatie van het veiligheidsinitiatief</t>
  </si>
  <si>
    <t>Prestatiescore beschrijving</t>
  </si>
  <si>
    <t>ScoreName</t>
  </si>
  <si>
    <t>Score 1</t>
  </si>
  <si>
    <t>Score 2</t>
  </si>
  <si>
    <t>Score 3</t>
  </si>
  <si>
    <t>Score 0</t>
  </si>
  <si>
    <t xml:space="preserve">Niet van toepassing </t>
  </si>
  <si>
    <t>ErrorMessage</t>
  </si>
  <si>
    <t>Application</t>
  </si>
  <si>
    <t>Empty cell</t>
  </si>
  <si>
    <t>NextButton</t>
  </si>
  <si>
    <t>BackButton</t>
  </si>
  <si>
    <t>StartingRef</t>
  </si>
  <si>
    <t>IntiativeNumber</t>
  </si>
  <si>
    <t>IniciativeCat</t>
  </si>
  <si>
    <t>InitiativeNumber</t>
  </si>
  <si>
    <t>NextInOrder</t>
  </si>
  <si>
    <t>MaxNext</t>
  </si>
  <si>
    <t>LinkReference</t>
  </si>
  <si>
    <t>BackInOrder</t>
  </si>
  <si>
    <t>NextButtonRef</t>
  </si>
  <si>
    <t>BackButtonRef</t>
  </si>
  <si>
    <t>Omschrijving_initiatieven</t>
  </si>
  <si>
    <t>CriterionNumber</t>
  </si>
  <si>
    <t>LastDifferent</t>
  </si>
  <si>
    <t>PerformanceScore</t>
  </si>
  <si>
    <t>FeasibilityScore</t>
  </si>
  <si>
    <t>CellAddressFeasiability</t>
  </si>
  <si>
    <t>CellAddressPerformance1</t>
  </si>
  <si>
    <t>CellAddressPerformance2</t>
  </si>
  <si>
    <t>CorrespondingPrestatieScore</t>
  </si>
  <si>
    <t>Categorie</t>
  </si>
  <si>
    <t>Overzicht veiligheidsparameter</t>
  </si>
  <si>
    <t>CategorieNumeric</t>
  </si>
  <si>
    <t>InitiativeFullName</t>
  </si>
  <si>
    <t>CategorieFullName</t>
  </si>
  <si>
    <t>RESULT_1</t>
  </si>
  <si>
    <t>a1. Uitwisselen van veiligheidsinformatie over ongevalsscenario’s</t>
  </si>
  <si>
    <t>a2. Uitwisselen van informatie over niet-reguliere werkzaamheden</t>
  </si>
  <si>
    <t>a3. Communiceren over incidenten</t>
  </si>
  <si>
    <t>a4. Uitwisselen van informatie over veiligheidsinspecties van toezichthouders</t>
  </si>
  <si>
    <t>b1. Gezamenlijke risicoanalyses met focus op onderlinge risico’s</t>
  </si>
  <si>
    <t>e3. Gezamenlijke communicatie naar/met de omwonenden</t>
  </si>
  <si>
    <t>g3. Gezamenlijke evacuatie- en rampenbestrijdingsoefeningen</t>
  </si>
  <si>
    <t>e2. Gezamenlijk budget voor veiligheidsinitiatieven</t>
  </si>
  <si>
    <t>g2. Clusterbreed bedrijfshulpverleningsteam (BHV-team)</t>
  </si>
  <si>
    <t>c1. Leren van gedeelde veiligheidsrisico’s</t>
  </si>
  <si>
    <t>d1. Standaardisatie van werkprocedures</t>
  </si>
  <si>
    <t>e1. Overkoepelende clustercoalitie</t>
  </si>
  <si>
    <t>f1. Gezamenlijke bedrijfsbrandweer</t>
  </si>
  <si>
    <t>g1. Gezamenlijk noodplan</t>
  </si>
  <si>
    <t>b2. Beheersen van onderlinge risico’s op clusterniveau</t>
  </si>
  <si>
    <t>c2. Leren van elkaars veiligheidsmanagement (operationeel)</t>
  </si>
  <si>
    <t>c3. Leren van elkaars veiligheidsbeleid (strategisch)</t>
  </si>
  <si>
    <t>c5. Peer-to-peer veiligheidsaudits</t>
  </si>
  <si>
    <t>d2. Standaardniveau van veiligheidskennis en -vaardigheden</t>
  </si>
  <si>
    <t>d3. Uniforme veiligheidsregels en -normen</t>
  </si>
  <si>
    <t>f3. Early-warning systeem bij calamiteiten</t>
  </si>
  <si>
    <t>g4. Communicatie tussen de clusterbedrijven in geval van calamiteiten</t>
  </si>
  <si>
    <t>g5. Communicatie naar omwonenden in geval van calamiteiten</t>
  </si>
  <si>
    <t>c4. Gezamenlijk leren uit incidenten</t>
  </si>
  <si>
    <t>d4. Uniforme veiligheidsregels en -normen voor contractoren</t>
  </si>
  <si>
    <t>f4. Gelijkaardige evacuatiealarmen</t>
  </si>
  <si>
    <t>f2. Samen investeren in of delen van technische uitrusting en faciliteiten in geval</t>
  </si>
  <si>
    <t>Weight</t>
  </si>
  <si>
    <t>CategorieWeight</t>
  </si>
  <si>
    <t>RESULT_2</t>
  </si>
  <si>
    <t>Initiative beschrijving</t>
  </si>
  <si>
    <t>InitiativeCatFullName</t>
  </si>
  <si>
    <t>A. Uitwisselen van veiligheidsinformatie</t>
  </si>
  <si>
    <t>B. Beoordelen &amp; beheersen van onderlinge risico’s op clusterniveau</t>
  </si>
  <si>
    <t>C. Leren van elkaar</t>
  </si>
  <si>
    <t>D. Uniformiteit en standaardisatie van veiligheid</t>
  </si>
  <si>
    <t>E. De cluster van bedrijven als collectief</t>
  </si>
  <si>
    <t>F. Gedeelde calamiteitenuitrusting en -faciliteiten</t>
  </si>
  <si>
    <t>G. Gezamenlijke noodorganisatie en crisiscommunicatie</t>
  </si>
  <si>
    <t>Omschrijving initiatieven</t>
  </si>
  <si>
    <t>#_Omschrijving_initiatieven!B1</t>
  </si>
  <si>
    <t>Placeholder</t>
  </si>
  <si>
    <t>ButtonTxt</t>
  </si>
  <si>
    <t>Hyperlink to the previously visited tab</t>
  </si>
  <si>
    <t>Hyperlink to the next tab</t>
  </si>
  <si>
    <t>Link to the initiative description</t>
  </si>
  <si>
    <t>Resultaten</t>
  </si>
  <si>
    <t>Het scoren van de veiligheidsinitiatieven</t>
  </si>
  <si>
    <t>Hoe deze tool gebruiken?</t>
  </si>
  <si>
    <t>Start</t>
  </si>
  <si>
    <t>Start the questionnaire</t>
  </si>
  <si>
    <t>Intro</t>
  </si>
  <si>
    <t>#_Intro!B1</t>
  </si>
  <si>
    <t>HelpLink</t>
  </si>
  <si>
    <t>(Meerdere items)</t>
  </si>
  <si>
    <t>Als je aan de slag gaat met de tool, dan zal je eerst een inhoudelijke omschrijving van de initiatieven te zien krijgen.</t>
  </si>
  <si>
    <r>
      <t xml:space="preserve">1. Eerst ga je voor een bepaalde reeks van veiligheidsinitiatieven de </t>
    </r>
    <r>
      <rPr>
        <b/>
        <sz val="10"/>
        <rFont val="Arial"/>
        <family val="2"/>
      </rPr>
      <t>prestatiescore</t>
    </r>
    <r>
      <rPr>
        <sz val="10"/>
        <rFont val="Arial"/>
        <family val="2"/>
      </rPr>
      <t xml:space="preserve"> selecteren. 
     Score 0 = samenwerking omtrent dit veiligheidsinitiatief ontbreekt volledigd op dit moment
     Score 1 = op dit moment al enige samenwerking, maar de samenwerking kan nog grondig verbeterd worden
     Score 2 = op dit moment al enige samenwerking, maar  de samenwerking kan nog in eerder beperke mate verbeterd worden
     Score 3 = optimale samenwerking aanwezig (op strategisch niveau waarbij de focus ligt op de lange termijn)
     Niet van toepassing = dit veiligheidsinitiatief is niet van toepassing voor een bepaalde cluster
Als je niet voor alle veiligheidsinitiatieven een score toekent, verschijnt er in het rood 'selecteer een score', en zal je niet kunnen verdergaan in de tool.</t>
    </r>
  </si>
  <si>
    <r>
      <t xml:space="preserve">2. Vervolgens zal je voor dezelfde reeks van veiligheidsinitiatieven de </t>
    </r>
    <r>
      <rPr>
        <b/>
        <sz val="10"/>
        <rFont val="Arial"/>
        <family val="2"/>
      </rPr>
      <t>haalbaarheid inschatten</t>
    </r>
    <r>
      <rPr>
        <sz val="10"/>
        <rFont val="Arial"/>
        <family val="2"/>
      </rPr>
      <t>.
Je krijgt verschillende vragen om de haalbaarheid in te schatten. Elke vraag moet je beantwoorden met ja/nee.
Hierbij kan je ook het gewicht van bepaalde haalbaarheidskenmerken aanpassen. Standaard staat het gewicht van een criteria op 'normaal', maar dit kan je ook aanpassen naar 'hoog' (als een bepaald haalbaarheidskenmerk binnen jullie cluster van groot belang is). 
Als je niet op alle vragen een antwoord geeft, verschijnt er in het rood 'selecteer een score', en zal je niet kunnen verdergaan in de tool.
Het inschatten van de haalbaarheid moet je enkel doen voor de initiatieven die nog verbeterd kunnen worden (dit zijn de initiatieven die in de vorige stap een prestatiescore van 0, 1 of 2 kregen). Voor de initiatieven waarbij de samenwerking al optimaal is (prestatiescore 3) en voor de initiatieven die niet van toepassing zijn moet je deze haalbaarheid niet inschatten (deze zijn automatisch niet zichtbaar).</t>
    </r>
  </si>
  <si>
    <t>3. Vervolgens herhaal je de eerste en tweede stap voor alle volgende veiligheidsinitiatieven.</t>
  </si>
  <si>
    <t>Resultaten - Algemene ranking op basis van prestatiescore</t>
  </si>
  <si>
    <t>Finale ranking (gedetailleerde ranking op basis van huidige prestatie en haalbaarheid)</t>
  </si>
  <si>
    <r>
      <t xml:space="preserve">Als voor alle veiligheidsinitiatieven een prestatiescore is toegekend, en alle veiligheidsinitiatieven op haalbaarheid zijn gescoord, krijg je de finale ranking van de veiligheidsinitiatieven te zien. 
</t>
    </r>
    <r>
      <rPr>
        <b/>
        <sz val="10"/>
        <rFont val="Arial"/>
        <family val="2"/>
      </rPr>
      <t xml:space="preserve">
Algemene ranking op basis van prestatiescore
</t>
    </r>
    <r>
      <rPr>
        <sz val="10"/>
        <rFont val="Arial"/>
        <family val="2"/>
      </rPr>
      <t>Eerst krijg je een algemene ranking te zien waarbij alle veiligheidsinitiatieven op basis van de huidige prestatie worden onderverdeeld in 5 categorieën:</t>
    </r>
    <r>
      <rPr>
        <b/>
        <i/>
        <sz val="10"/>
        <rFont val="Arial"/>
        <family val="2"/>
      </rPr>
      <t xml:space="preserve">
</t>
    </r>
    <r>
      <rPr>
        <i/>
        <sz val="10"/>
        <rFont val="Arial"/>
        <family val="2"/>
      </rPr>
      <t xml:space="preserve">- </t>
    </r>
    <r>
      <rPr>
        <sz val="10"/>
        <rFont val="Arial"/>
        <family val="2"/>
      </rPr>
      <t xml:space="preserve">Categorie I: De veiligheidsinitiatieven met een huidige suboptimale prestatie (samenwerking omtrent dit veiligheidsinitiatief ontbreekt volledigd op dit moment) (rood)
- Categorie II: De veiligheidinitiatieven waarvoor op dit moment al enige samenwerking plaatsvindt, maar waarvoor de samenwerking nog grondig verbeterd kan worden (oranje)
- Categorie III: De veiligheidinitiatieven waarvoor op dit moment al enige samenwerking plaatsvindt, maar waarvoor de samenwerking nog in eerder beperke mate verbeterd kan worden (geel)
- Categorie IV: De veiligheidsinitiatieven met een huidige optimale prestatie (reeds aanwezige samenwerking op strategisch niveau waarbij de focus ligt op de lange termijn)  (groen)
- Categorie V: De veiligheidsinitiatieven die niet van toepassing zijn voor de specifieke cluster, en bijgevolg niet worden meegenomen in de finale ranking (grijs)
</t>
    </r>
    <r>
      <rPr>
        <b/>
        <sz val="10"/>
        <rFont val="Arial"/>
        <family val="2"/>
      </rPr>
      <t xml:space="preserve">Finale ranking (gedetailleerde ranking op basis van huidige prestatie en haalbaarheid)
</t>
    </r>
    <r>
      <rPr>
        <sz val="10"/>
        <rFont val="Arial"/>
        <family val="2"/>
      </rPr>
      <t xml:space="preserve">In de finale ranking wordt zowel de huidige prestatie als de haalbaarheid in rekening gebracht. De kolom 'prioriteit' toont de prioriteitsstelling van veiligheidsinitiatieven, waarbij de hoogst gerankte veiligheidsinitiatieven (nummer 1) de meeste veiligheidswinst kunnen opleveren voor de specifieke cluster. Veiligheisinitiatieven met een gelijke score krijgen dezelfde ranking. </t>
    </r>
  </si>
  <si>
    <t>Volgende</t>
  </si>
  <si>
    <t>Selecteer een antwoord!</t>
  </si>
  <si>
    <t>Klik op de + knop om de omschrijvingen van de verschillende veiligheidsinitiatieven te bekijken</t>
  </si>
  <si>
    <t>Omschrijving van de veiligheidsinitiatieven</t>
  </si>
  <si>
    <t>Nr. initiatief</t>
  </si>
  <si>
    <t>Terug naar de intro</t>
  </si>
  <si>
    <t>Omschrijving veiligheidsinitiatief</t>
  </si>
  <si>
    <t>Vorige</t>
  </si>
  <si>
    <t>Prioriteit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</si>
</sst>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orbel"/>
      <family val="2"/>
    </font>
    <font>
      <b/>
      <sz val="12"/>
      <color theme="1"/>
      <name val="Corbel"/>
      <family val="2"/>
    </font>
    <font>
      <b/>
      <sz val="11"/>
      <color theme="0"/>
      <name val="Calibri"/>
      <family val="2"/>
      <scheme val="minor"/>
    </font>
    <font>
      <sz val="10"/>
      <color theme="0"/>
      <name val="Arial"/>
      <family val="2"/>
    </font>
    <font>
      <sz val="11"/>
      <color rgb="FF3F3F76"/>
      <name val="Calibri"/>
      <family val="2"/>
      <scheme val="minor"/>
    </font>
    <font>
      <sz val="10"/>
      <color rgb="FF00A6D6"/>
      <name val="Arial"/>
      <family val="2"/>
    </font>
    <font>
      <sz val="14"/>
      <color rgb="FF00A6D6"/>
      <name val="Arial"/>
      <family val="2"/>
    </font>
    <font>
      <b/>
      <sz val="8"/>
      <name val="Arial"/>
      <family val="2"/>
    </font>
    <font>
      <sz val="8"/>
      <name val="Arial"/>
      <family val="2"/>
    </font>
    <font>
      <b/>
      <sz val="12"/>
      <color theme="6" tint="-0.499984740745262"/>
      <name val="Calibri"/>
      <family val="2"/>
      <scheme val="minor"/>
    </font>
    <font>
      <sz val="9"/>
      <color rgb="FFFF0000"/>
      <name val="Calibri"/>
      <family val="2"/>
      <scheme val="minor"/>
    </font>
    <font>
      <b/>
      <sz val="11"/>
      <name val="Calibri"/>
      <family val="2"/>
      <scheme val="minor"/>
    </font>
    <font>
      <sz val="16"/>
      <color theme="0"/>
      <name val="Arial"/>
      <family val="2"/>
    </font>
    <font>
      <sz val="11"/>
      <name val="Calibri"/>
      <family val="2"/>
      <scheme val="minor"/>
    </font>
    <font>
      <b/>
      <sz val="14"/>
      <color theme="0"/>
      <name val="Calibri"/>
      <family val="2"/>
      <scheme val="minor"/>
    </font>
    <font>
      <b/>
      <sz val="14"/>
      <color rgb="FF00A6D6"/>
      <name val="Arial"/>
      <family val="2"/>
    </font>
    <font>
      <b/>
      <sz val="14"/>
      <color theme="0"/>
      <name val="Arial"/>
      <family val="2"/>
    </font>
    <font>
      <b/>
      <sz val="14"/>
      <name val="Calibri"/>
      <family val="2"/>
      <scheme val="minor"/>
    </font>
    <font>
      <b/>
      <sz val="12"/>
      <color theme="0"/>
      <name val="Arial"/>
      <family val="2"/>
    </font>
    <font>
      <sz val="12"/>
      <name val="Calibri"/>
      <family val="2"/>
      <scheme val="minor"/>
    </font>
    <font>
      <sz val="11"/>
      <color theme="1"/>
      <name val="Calibri"/>
      <family val="2"/>
      <scheme val="minor"/>
    </font>
    <font>
      <b/>
      <sz val="16"/>
      <color theme="0"/>
      <name val="Arial"/>
      <family val="2"/>
    </font>
    <font>
      <sz val="10"/>
      <name val="Arial"/>
      <family val="2"/>
    </font>
    <font>
      <b/>
      <sz val="10"/>
      <name val="Arial"/>
      <family val="2"/>
    </font>
    <font>
      <b/>
      <sz val="12"/>
      <color rgb="FF00A6D6"/>
      <name val="Arial"/>
      <family val="2"/>
    </font>
    <font>
      <b/>
      <i/>
      <sz val="10"/>
      <name val="Arial"/>
      <family val="2"/>
    </font>
    <font>
      <i/>
      <sz val="10"/>
      <name val="Arial"/>
      <family val="2"/>
    </font>
    <font>
      <sz val="10"/>
      <color theme="1"/>
      <name val="Arial"/>
      <family val="2"/>
    </font>
    <font>
      <b/>
      <sz val="11"/>
      <color rgb="FF00A6D6"/>
      <name val="Arial"/>
      <family val="2"/>
    </font>
    <font>
      <b/>
      <sz val="10"/>
      <color theme="0"/>
      <name val="Arial"/>
      <family val="2"/>
    </font>
    <font>
      <sz val="11"/>
      <color theme="6" tint="-0.499984740745262"/>
      <name val="Arial"/>
      <family val="2"/>
    </font>
    <font>
      <sz val="10"/>
      <color rgb="FF006100"/>
      <name val="Arial"/>
      <family val="2"/>
    </font>
    <font>
      <sz val="10"/>
      <color rgb="FF9C6500"/>
      <name val="Arial"/>
      <family val="2"/>
    </font>
    <font>
      <sz val="10"/>
      <color rgb="FF9C0006"/>
      <name val="Arial"/>
      <family val="2"/>
    </font>
    <font>
      <b/>
      <sz val="10"/>
      <color rgb="FFFA7D00"/>
      <name val="Arial"/>
      <family val="2"/>
    </font>
    <font>
      <sz val="10"/>
      <color rgb="FFFA7D00"/>
      <name val="Arial"/>
      <family val="2"/>
    </font>
    <font>
      <u/>
      <sz val="10"/>
      <color theme="11"/>
      <name val="Arial"/>
      <family val="2"/>
    </font>
    <font>
      <u/>
      <sz val="10"/>
      <color theme="10"/>
      <name val="Arial"/>
      <family val="2"/>
    </font>
    <font>
      <sz val="10"/>
      <color rgb="FF3F3F76"/>
      <name val="Arial"/>
      <family val="2"/>
    </font>
    <font>
      <b/>
      <sz val="14"/>
      <color theme="1"/>
      <name val="Arial"/>
      <family val="2"/>
    </font>
    <font>
      <b/>
      <sz val="10"/>
      <color rgb="FF3F3F3F"/>
      <name val="Arial"/>
      <family val="2"/>
    </font>
    <font>
      <i/>
      <sz val="10"/>
      <color rgb="FF7F7F7F"/>
      <name val="Arial"/>
      <family val="2"/>
    </font>
    <font>
      <sz val="10"/>
      <color rgb="FFFF0000"/>
      <name val="Arial"/>
      <family val="2"/>
    </font>
  </fonts>
  <fills count="25">
    <fill>
      <patternFill patternType="none"/>
    </fill>
    <fill>
      <patternFill patternType="gray125"/>
    </fill>
    <fill>
      <patternFill patternType="solid">
        <fgColor theme="0" tint="-0.34998626667073579"/>
        <bgColor indexed="64"/>
      </patternFill>
    </fill>
    <fill>
      <patternFill patternType="solid">
        <fgColor theme="1"/>
        <bgColor indexed="64"/>
      </patternFill>
    </fill>
    <fill>
      <patternFill patternType="solid">
        <fgColor theme="6"/>
        <bgColor theme="6"/>
      </patternFill>
    </fill>
    <fill>
      <patternFill patternType="solid">
        <fgColor rgb="FF00A6D6"/>
        <bgColor indexed="64"/>
      </patternFill>
    </fill>
    <fill>
      <patternFill patternType="solid">
        <fgColor rgb="FFFFCC99"/>
      </patternFill>
    </fill>
    <fill>
      <patternFill patternType="solid">
        <fgColor theme="0"/>
        <bgColor indexed="64"/>
      </patternFill>
    </fill>
    <fill>
      <patternFill patternType="solid">
        <fgColor rgb="FFF7F7F7"/>
        <bgColor indexed="64"/>
      </patternFill>
    </fill>
    <fill>
      <patternFill patternType="solid">
        <fgColor rgb="FFF2F2F2"/>
      </patternFill>
    </fill>
    <fill>
      <patternFill patternType="solid">
        <fgColor rgb="FFE1DFDF"/>
        <bgColor indexed="64"/>
      </patternFill>
    </fill>
    <fill>
      <patternFill patternType="solid">
        <fgColor rgb="FFDB4325"/>
        <bgColor indexed="64"/>
      </patternFill>
    </fill>
    <fill>
      <patternFill patternType="solid">
        <fgColor rgb="FFF1B5A9"/>
        <bgColor indexed="64"/>
      </patternFill>
    </fill>
    <fill>
      <patternFill patternType="solid">
        <fgColor rgb="FFEDA247"/>
        <bgColor indexed="64"/>
      </patternFill>
    </fill>
    <fill>
      <patternFill patternType="solid">
        <fgColor rgb="FFF7D5AB"/>
        <bgColor indexed="64"/>
      </patternFill>
    </fill>
    <fill>
      <patternFill patternType="solid">
        <fgColor rgb="FFE6E1BC"/>
        <bgColor indexed="64"/>
      </patternFill>
    </fill>
    <fill>
      <patternFill patternType="solid">
        <fgColor rgb="FFF2EDD6"/>
        <bgColor indexed="64"/>
      </patternFill>
    </fill>
    <fill>
      <patternFill patternType="solid">
        <fgColor rgb="FF57C4AD"/>
        <bgColor indexed="64"/>
      </patternFill>
    </fill>
    <fill>
      <patternFill patternType="solid">
        <fgColor rgb="FFB8E6DC"/>
        <bgColor indexed="64"/>
      </patternFill>
    </fill>
    <fill>
      <patternFill patternType="solid">
        <fgColor rgb="FFAAAAA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s>
  <borders count="33">
    <border>
      <left/>
      <right/>
      <top/>
      <bottom/>
      <diagonal/>
    </border>
    <border>
      <left style="thin">
        <color auto="1"/>
      </left>
      <right style="thin">
        <color auto="1"/>
      </right>
      <top style="thin">
        <color auto="1"/>
      </top>
      <bottom style="thin">
        <color auto="1"/>
      </bottom>
      <diagonal/>
    </border>
    <border>
      <left/>
      <right/>
      <top style="thin">
        <color theme="0" tint="-0.499984740745262"/>
      </top>
      <bottom/>
      <diagonal/>
    </border>
    <border>
      <left/>
      <right/>
      <top/>
      <bottom style="thin">
        <color theme="0" tint="-0.499984740745262"/>
      </bottom>
      <diagonal/>
    </border>
    <border>
      <left/>
      <right style="thin">
        <color theme="6"/>
      </right>
      <top style="thin">
        <color theme="6"/>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rgb="FF7F7F7F"/>
      </left>
      <right style="thin">
        <color rgb="FF7F7F7F"/>
      </right>
      <top style="thin">
        <color rgb="FF7F7F7F"/>
      </top>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0">
    <xf numFmtId="0" fontId="0" fillId="0" borderId="0"/>
    <xf numFmtId="0" fontId="14" fillId="5" borderId="0" applyProtection="0">
      <alignment horizontal="center" vertical="center" shrinkToFit="1"/>
    </xf>
    <xf numFmtId="0" fontId="49" fillId="6" borderId="5" applyNumberFormat="0" applyAlignment="0" applyProtection="0"/>
    <xf numFmtId="0" fontId="33" fillId="0" borderId="0" applyAlignment="0"/>
    <xf numFmtId="0" fontId="23" fillId="5" borderId="0">
      <alignment horizontal="center" vertical="center" shrinkToFit="1"/>
    </xf>
    <xf numFmtId="0" fontId="29" fillId="3" borderId="0">
      <alignment vertical="center" shrinkToFit="1"/>
    </xf>
    <xf numFmtId="0" fontId="41" fillId="8" borderId="0" applyAlignment="0">
      <alignment horizontal="left"/>
    </xf>
    <xf numFmtId="0" fontId="16" fillId="7" borderId="0">
      <alignment horizontal="left" vertical="center" wrapText="1"/>
    </xf>
    <xf numFmtId="0" fontId="17" fillId="8" borderId="0">
      <alignment horizontal="left" vertical="center" wrapText="1"/>
    </xf>
    <xf numFmtId="0" fontId="19" fillId="8" borderId="0">
      <alignment horizontal="left" wrapText="1"/>
    </xf>
    <xf numFmtId="0" fontId="18" fillId="8" borderId="0">
      <alignment horizontal="left" wrapText="1"/>
    </xf>
    <xf numFmtId="0" fontId="45" fillId="9" borderId="5" applyNumberFormat="0" applyAlignment="0" applyProtection="0"/>
    <xf numFmtId="0" fontId="33" fillId="12" borderId="0">
      <alignment horizontal="left" wrapText="1" indent="1"/>
    </xf>
    <xf numFmtId="0" fontId="33" fillId="14" borderId="0">
      <alignment horizontal="left" wrapText="1" indent="1"/>
    </xf>
    <xf numFmtId="0" fontId="33" fillId="16" borderId="0">
      <alignment horizontal="left" wrapText="1" indent="1"/>
    </xf>
    <xf numFmtId="0" fontId="29" fillId="17" borderId="0">
      <alignment horizontal="left" wrapText="1"/>
    </xf>
    <xf numFmtId="0" fontId="33" fillId="18" borderId="0">
      <alignment horizontal="left" wrapText="1" indent="1"/>
    </xf>
    <xf numFmtId="0" fontId="33" fillId="10" borderId="0">
      <alignment horizontal="left" wrapText="1" indent="1"/>
    </xf>
    <xf numFmtId="0" fontId="38" fillId="0" borderId="0"/>
    <xf numFmtId="0" fontId="48" fillId="0" borderId="0" applyNumberFormat="0" applyFill="0" applyBorder="0" applyAlignment="0" applyProtection="0"/>
    <xf numFmtId="0" fontId="42" fillId="20" borderId="0" applyNumberFormat="0" applyBorder="0" applyAlignment="0" applyProtection="0"/>
    <xf numFmtId="0" fontId="44" fillId="21" borderId="0" applyNumberFormat="0" applyBorder="0" applyAlignment="0" applyProtection="0"/>
    <xf numFmtId="0" fontId="43" fillId="22" borderId="0" applyNumberFormat="0" applyBorder="0" applyAlignment="0" applyProtection="0"/>
    <xf numFmtId="0" fontId="51" fillId="9" borderId="29" applyNumberFormat="0" applyAlignment="0" applyProtection="0"/>
    <xf numFmtId="0" fontId="46" fillId="0" borderId="30" applyNumberFormat="0" applyFill="0" applyAlignment="0" applyProtection="0"/>
    <xf numFmtId="0" fontId="40" fillId="23" borderId="31" applyNumberFormat="0" applyAlignment="0" applyProtection="0"/>
    <xf numFmtId="0" fontId="53" fillId="0" borderId="0" applyNumberFormat="0" applyFill="0" applyBorder="0" applyAlignment="0" applyProtection="0"/>
    <xf numFmtId="0" fontId="38" fillId="24" borderId="32" applyNumberFormat="0" applyAlignment="0" applyProtection="0"/>
    <xf numFmtId="0" fontId="52" fillId="0" borderId="0" applyNumberFormat="0" applyFill="0" applyBorder="0" applyAlignment="0" applyProtection="0"/>
    <xf numFmtId="0" fontId="47" fillId="0" borderId="0" applyNumberFormat="0" applyFill="0" applyBorder="0" applyAlignment="0" applyProtection="0"/>
  </cellStyleXfs>
  <cellXfs count="257">
    <xf numFmtId="0" fontId="0" fillId="0" borderId="0" xfId="0"/>
    <xf numFmtId="0" fontId="11" fillId="2" borderId="1"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0" fillId="0" borderId="0" xfId="0" applyBorder="1"/>
    <xf numFmtId="0" fontId="12" fillId="0" borderId="0" xfId="0" applyFont="1" applyFill="1" applyBorder="1" applyAlignment="1">
      <alignment horizontal="left" vertical="center" wrapText="1"/>
    </xf>
    <xf numFmtId="0" fontId="0" fillId="0" borderId="2" xfId="0" applyBorder="1"/>
    <xf numFmtId="0" fontId="12" fillId="0" borderId="3" xfId="0" applyFont="1" applyFill="1" applyBorder="1" applyAlignment="1">
      <alignment horizontal="left" vertical="center" wrapText="1"/>
    </xf>
    <xf numFmtId="0" fontId="0" fillId="0" borderId="0" xfId="0" applyAlignment="1">
      <alignment wrapText="1"/>
    </xf>
    <xf numFmtId="0" fontId="11" fillId="2" borderId="0" xfId="0" applyFont="1" applyFill="1" applyBorder="1" applyAlignment="1">
      <alignment horizontal="center" vertical="center" wrapText="1"/>
    </xf>
    <xf numFmtId="0" fontId="0" fillId="0" borderId="0" xfId="0" applyAlignment="1"/>
    <xf numFmtId="0" fontId="10" fillId="0" borderId="0" xfId="0" applyFont="1"/>
    <xf numFmtId="0" fontId="10" fillId="0" borderId="0" xfId="0" applyFont="1" applyBorder="1"/>
    <xf numFmtId="0" fontId="13" fillId="4" borderId="4" xfId="0" applyFont="1" applyFill="1" applyBorder="1" applyAlignment="1">
      <alignment wrapText="1"/>
    </xf>
    <xf numFmtId="0" fontId="10" fillId="0" borderId="0" xfId="0" applyFont="1" applyFill="1" applyBorder="1"/>
    <xf numFmtId="0" fontId="0" fillId="0" borderId="0" xfId="0" applyFill="1" applyAlignment="1"/>
    <xf numFmtId="0" fontId="10" fillId="0" borderId="0" xfId="0" applyFont="1" applyFill="1" applyAlignment="1"/>
    <xf numFmtId="0" fontId="0" fillId="0" borderId="0" xfId="0" applyFill="1" applyAlignment="1">
      <alignment wrapText="1"/>
    </xf>
    <xf numFmtId="0" fontId="10" fillId="0" borderId="0" xfId="0" applyFont="1" applyAlignment="1">
      <alignment wrapText="1"/>
    </xf>
    <xf numFmtId="0" fontId="10" fillId="0" borderId="0" xfId="0" applyFont="1" applyAlignment="1"/>
    <xf numFmtId="0" fontId="14" fillId="5" borderId="0" xfId="1">
      <alignment horizontal="center" vertical="center" shrinkToFit="1"/>
    </xf>
    <xf numFmtId="0" fontId="9" fillId="0" borderId="0" xfId="0" applyFont="1" applyAlignment="1"/>
    <xf numFmtId="0" fontId="0" fillId="0" borderId="0" xfId="0" applyNumberFormat="1"/>
    <xf numFmtId="0" fontId="49" fillId="6" borderId="5" xfId="2"/>
    <xf numFmtId="0" fontId="33" fillId="0" borderId="0" xfId="3" applyBorder="1"/>
    <xf numFmtId="0" fontId="33" fillId="0" borderId="0" xfId="3" applyBorder="1" applyAlignment="1">
      <alignment vertical="center" shrinkToFit="1"/>
    </xf>
    <xf numFmtId="0" fontId="33" fillId="0" borderId="0" xfId="3"/>
    <xf numFmtId="0" fontId="8" fillId="0" borderId="0" xfId="0" applyFont="1" applyBorder="1"/>
    <xf numFmtId="0" fontId="8" fillId="0" borderId="0" xfId="0" applyFont="1"/>
    <xf numFmtId="0" fontId="18" fillId="8" borderId="13" xfId="10" applyBorder="1">
      <alignment horizontal="left" wrapText="1"/>
    </xf>
    <xf numFmtId="0" fontId="18" fillId="8" borderId="15" xfId="10" applyBorder="1">
      <alignment horizontal="left" wrapText="1"/>
    </xf>
    <xf numFmtId="0" fontId="18" fillId="7" borderId="13" xfId="10" applyFill="1" applyBorder="1">
      <alignment horizontal="left" wrapText="1"/>
    </xf>
    <xf numFmtId="0" fontId="29" fillId="3" borderId="0" xfId="5" applyAlignment="1">
      <alignment vertical="center"/>
    </xf>
    <xf numFmtId="0" fontId="41" fillId="8" borderId="21" xfId="6" applyFill="1" applyBorder="1" applyAlignment="1">
      <alignment horizontal="left"/>
    </xf>
    <xf numFmtId="0" fontId="33" fillId="0" borderId="0" xfId="3" applyAlignment="1">
      <alignment horizontal="center" vertical="center" shrinkToFit="1"/>
    </xf>
    <xf numFmtId="0" fontId="33" fillId="0" borderId="0" xfId="3" applyAlignment="1">
      <alignment vertical="center" shrinkToFit="1"/>
    </xf>
    <xf numFmtId="0" fontId="21" fillId="0" borderId="0" xfId="3" applyFont="1" applyBorder="1" applyAlignment="1">
      <alignment vertical="center" shrinkToFit="1"/>
    </xf>
    <xf numFmtId="0" fontId="21" fillId="0" borderId="0" xfId="3" applyFont="1" applyBorder="1"/>
    <xf numFmtId="0" fontId="22" fillId="0" borderId="0" xfId="3" applyFont="1" applyBorder="1"/>
    <xf numFmtId="0" fontId="7" fillId="0" borderId="0" xfId="0" applyFont="1" applyAlignment="1">
      <alignment wrapText="1"/>
    </xf>
    <xf numFmtId="0" fontId="7" fillId="0" borderId="0" xfId="0" applyFont="1"/>
    <xf numFmtId="0" fontId="45" fillId="9" borderId="5" xfId="11" applyAlignment="1">
      <alignment wrapText="1"/>
    </xf>
    <xf numFmtId="0" fontId="45" fillId="9" borderId="5" xfId="11"/>
    <xf numFmtId="0" fontId="7" fillId="0" borderId="0" xfId="0" applyFont="1" applyAlignment="1"/>
    <xf numFmtId="0" fontId="0" fillId="0" borderId="0" xfId="0" applyNumberFormat="1" applyBorder="1"/>
    <xf numFmtId="0" fontId="45" fillId="9" borderId="26" xfId="11" applyBorder="1"/>
    <xf numFmtId="0" fontId="49" fillId="6" borderId="26" xfId="2" applyNumberFormat="1" applyBorder="1"/>
    <xf numFmtId="0" fontId="6" fillId="0" borderId="0" xfId="0" applyFont="1" applyFill="1" applyBorder="1"/>
    <xf numFmtId="0" fontId="6" fillId="0" borderId="0" xfId="0" applyFont="1"/>
    <xf numFmtId="0" fontId="0" fillId="0" borderId="0" xfId="0"/>
    <xf numFmtId="0" fontId="5" fillId="0" borderId="0" xfId="0" applyFont="1"/>
    <xf numFmtId="0" fontId="23" fillId="5" borderId="0" xfId="4">
      <alignment horizontal="center" vertical="center" shrinkToFit="1"/>
    </xf>
    <xf numFmtId="0" fontId="4" fillId="0" borderId="0" xfId="0" applyFont="1" applyFill="1" applyBorder="1"/>
    <xf numFmtId="0" fontId="4" fillId="0" borderId="0" xfId="0" applyFont="1"/>
    <xf numFmtId="0" fontId="4" fillId="0" borderId="0" xfId="0" applyNumberFormat="1" applyFont="1" applyBorder="1"/>
    <xf numFmtId="0" fontId="4" fillId="0" borderId="0" xfId="0" applyFont="1" applyBorder="1"/>
    <xf numFmtId="0" fontId="33" fillId="0" borderId="0" xfId="3" applyAlignment="1">
      <alignment horizontal="left" wrapText="1"/>
    </xf>
    <xf numFmtId="0" fontId="33" fillId="0" borderId="0" xfId="3" applyBorder="1" applyAlignment="1">
      <alignment vertical="center"/>
    </xf>
    <xf numFmtId="0" fontId="21" fillId="0" borderId="0" xfId="3" applyFont="1" applyBorder="1" applyAlignment="1">
      <alignment vertical="center"/>
    </xf>
    <xf numFmtId="0" fontId="18" fillId="7" borderId="15" xfId="10" applyFill="1" applyBorder="1" applyAlignment="1">
      <alignment horizontal="left" vertical="center" wrapText="1"/>
    </xf>
    <xf numFmtId="0" fontId="18" fillId="8" borderId="13" xfId="10" applyBorder="1" applyAlignment="1">
      <alignment horizontal="left" vertical="center" wrapText="1"/>
    </xf>
    <xf numFmtId="0" fontId="18" fillId="7" borderId="13" xfId="10" applyFill="1" applyBorder="1" applyAlignment="1">
      <alignment horizontal="left" vertical="center" wrapText="1"/>
    </xf>
    <xf numFmtId="0" fontId="15" fillId="6" borderId="5" xfId="2" applyFont="1" applyAlignment="1">
      <alignment horizontal="center" vertical="center" wrapText="1" shrinkToFit="1"/>
    </xf>
    <xf numFmtId="0" fontId="16" fillId="7" borderId="7" xfId="7" applyBorder="1" applyProtection="1">
      <alignment horizontal="left" vertical="center" wrapText="1"/>
      <protection locked="0"/>
    </xf>
    <xf numFmtId="0" fontId="16" fillId="7" borderId="8" xfId="7" applyBorder="1" applyProtection="1">
      <alignment horizontal="left" vertical="center" wrapText="1"/>
      <protection locked="0"/>
    </xf>
    <xf numFmtId="0" fontId="16" fillId="7" borderId="9" xfId="7" applyBorder="1" applyProtection="1">
      <alignment horizontal="left" vertical="center" wrapText="1"/>
      <protection locked="0"/>
    </xf>
    <xf numFmtId="0" fontId="14" fillId="5" borderId="0" xfId="1" applyProtection="1">
      <alignment horizontal="center" vertical="center" shrinkToFit="1"/>
      <protection locked="0" hidden="1"/>
    </xf>
    <xf numFmtId="0" fontId="33" fillId="0" borderId="0" xfId="3" applyProtection="1">
      <protection locked="0" hidden="1"/>
    </xf>
    <xf numFmtId="0" fontId="23" fillId="5" borderId="0" xfId="4" applyProtection="1">
      <alignment horizontal="center" vertical="center" shrinkToFit="1"/>
      <protection hidden="1"/>
    </xf>
    <xf numFmtId="0" fontId="33" fillId="0" borderId="0" xfId="3" applyProtection="1">
      <protection hidden="1"/>
    </xf>
    <xf numFmtId="0" fontId="33" fillId="0" borderId="0" xfId="3" applyAlignment="1" applyProtection="1">
      <alignment vertical="center" shrinkToFit="1"/>
      <protection hidden="1"/>
    </xf>
    <xf numFmtId="0" fontId="29" fillId="3" borderId="0" xfId="5" applyProtection="1">
      <alignment vertical="center" shrinkToFit="1"/>
      <protection hidden="1"/>
    </xf>
    <xf numFmtId="0" fontId="20" fillId="8" borderId="18" xfId="6" applyFont="1" applyBorder="1" applyAlignment="1" applyProtection="1">
      <alignment horizontal="left" vertical="center"/>
      <protection hidden="1"/>
    </xf>
    <xf numFmtId="0" fontId="20" fillId="8" borderId="19" xfId="6" applyFont="1" applyBorder="1" applyAlignment="1" applyProtection="1">
      <alignment horizontal="left" vertical="center"/>
      <protection hidden="1"/>
    </xf>
    <xf numFmtId="0" fontId="49" fillId="6" borderId="6" xfId="2" applyBorder="1" applyProtection="1">
      <protection hidden="1"/>
    </xf>
    <xf numFmtId="0" fontId="49" fillId="6" borderId="5" xfId="2" applyProtection="1">
      <protection hidden="1"/>
    </xf>
    <xf numFmtId="0" fontId="21" fillId="0" borderId="0" xfId="3" applyFont="1" applyProtection="1">
      <protection hidden="1"/>
    </xf>
    <xf numFmtId="0" fontId="20" fillId="7" borderId="21" xfId="6" applyFont="1" applyFill="1" applyBorder="1" applyAlignment="1" applyProtection="1">
      <alignment horizontal="left" vertical="center"/>
      <protection hidden="1"/>
    </xf>
    <xf numFmtId="0" fontId="20" fillId="7" borderId="0" xfId="6" applyFont="1" applyFill="1" applyBorder="1" applyAlignment="1" applyProtection="1">
      <alignment horizontal="left" vertical="center"/>
      <protection hidden="1"/>
    </xf>
    <xf numFmtId="0" fontId="20" fillId="8" borderId="21" xfId="6" applyFont="1" applyBorder="1" applyAlignment="1" applyProtection="1">
      <alignment horizontal="left" vertical="center"/>
      <protection hidden="1"/>
    </xf>
    <xf numFmtId="0" fontId="20" fillId="8" borderId="0" xfId="6" applyFont="1" applyBorder="1" applyAlignment="1" applyProtection="1">
      <alignment horizontal="left" vertical="center"/>
      <protection hidden="1"/>
    </xf>
    <xf numFmtId="0" fontId="20" fillId="8" borderId="23" xfId="6" applyFont="1" applyBorder="1" applyAlignment="1" applyProtection="1">
      <alignment horizontal="left" vertical="center"/>
      <protection hidden="1"/>
    </xf>
    <xf numFmtId="0" fontId="20" fillId="8" borderId="24" xfId="6" applyFont="1" applyBorder="1" applyAlignment="1" applyProtection="1">
      <alignment horizontal="left" vertical="center"/>
      <protection hidden="1"/>
    </xf>
    <xf numFmtId="0" fontId="33" fillId="0" borderId="0" xfId="3" applyAlignment="1" applyProtection="1">
      <alignment horizontal="left" vertical="center"/>
      <protection hidden="1"/>
    </xf>
    <xf numFmtId="0" fontId="33" fillId="0" borderId="0" xfId="3" applyAlignment="1" applyProtection="1">
      <protection hidden="1"/>
    </xf>
    <xf numFmtId="0" fontId="33" fillId="0" borderId="0" xfId="3" applyAlignment="1" applyProtection="1">
      <alignment vertical="top"/>
      <protection hidden="1"/>
    </xf>
    <xf numFmtId="0" fontId="16" fillId="7" borderId="7" xfId="7" applyBorder="1" applyProtection="1">
      <alignment horizontal="left" vertical="center" wrapText="1"/>
      <protection locked="0" hidden="1"/>
    </xf>
    <xf numFmtId="0" fontId="16" fillId="7" borderId="20" xfId="7" applyBorder="1" applyProtection="1">
      <alignment horizontal="left" vertical="center" wrapText="1"/>
      <protection locked="0" hidden="1"/>
    </xf>
    <xf numFmtId="0" fontId="16" fillId="7" borderId="8" xfId="7" applyBorder="1" applyProtection="1">
      <alignment horizontal="left" vertical="center" wrapText="1"/>
      <protection locked="0" hidden="1"/>
    </xf>
    <xf numFmtId="0" fontId="16" fillId="7" borderId="22" xfId="7" applyBorder="1" applyProtection="1">
      <alignment horizontal="left" vertical="center" wrapText="1"/>
      <protection locked="0" hidden="1"/>
    </xf>
    <xf numFmtId="0" fontId="16" fillId="7" borderId="9" xfId="7" applyBorder="1" applyProtection="1">
      <alignment horizontal="left" vertical="center" wrapText="1"/>
      <protection locked="0" hidden="1"/>
    </xf>
    <xf numFmtId="0" fontId="16" fillId="7" borderId="25" xfId="7" applyBorder="1" applyProtection="1">
      <alignment horizontal="left" vertical="center" wrapText="1"/>
      <protection locked="0" hidden="1"/>
    </xf>
    <xf numFmtId="0" fontId="33" fillId="0" borderId="0" xfId="3" applyAlignment="1" applyProtection="1">
      <alignment horizontal="left" vertical="center" wrapText="1"/>
      <protection hidden="1"/>
    </xf>
    <xf numFmtId="0" fontId="16" fillId="7" borderId="27" xfId="7" applyBorder="1" applyProtection="1">
      <alignment horizontal="left" vertical="center" wrapText="1"/>
      <protection locked="0" hidden="1"/>
    </xf>
    <xf numFmtId="0" fontId="16" fillId="7" borderId="28" xfId="7" applyBorder="1" applyProtection="1">
      <alignment horizontal="left" vertical="center" wrapText="1"/>
      <protection locked="0" hidden="1"/>
    </xf>
    <xf numFmtId="0" fontId="33" fillId="0" borderId="0" xfId="3" applyBorder="1" applyProtection="1">
      <protection hidden="1"/>
    </xf>
    <xf numFmtId="0" fontId="33" fillId="0" borderId="0" xfId="3" applyBorder="1" applyAlignment="1" applyProtection="1">
      <alignment vertical="center" shrinkToFit="1"/>
      <protection hidden="1"/>
    </xf>
    <xf numFmtId="0" fontId="21" fillId="0" borderId="0" xfId="3" applyFont="1" applyBorder="1" applyAlignment="1" applyProtection="1">
      <alignment vertical="center" shrinkToFit="1"/>
      <protection hidden="1"/>
    </xf>
    <xf numFmtId="0" fontId="29" fillId="3" borderId="0" xfId="5" applyAlignment="1" applyProtection="1">
      <alignment horizontal="left" vertical="center"/>
      <protection hidden="1"/>
    </xf>
    <xf numFmtId="0" fontId="29" fillId="3" borderId="0" xfId="5" applyAlignment="1" applyProtection="1">
      <alignment vertical="center"/>
      <protection hidden="1"/>
    </xf>
    <xf numFmtId="0" fontId="21" fillId="0" borderId="0" xfId="3" applyFont="1" applyBorder="1" applyProtection="1">
      <protection hidden="1"/>
    </xf>
    <xf numFmtId="0" fontId="41" fillId="8" borderId="18" xfId="6" applyFill="1" applyBorder="1" applyAlignment="1" applyProtection="1">
      <alignment horizontal="left"/>
      <protection hidden="1"/>
    </xf>
    <xf numFmtId="0" fontId="41" fillId="8" borderId="19" xfId="6" applyFill="1" applyBorder="1" applyAlignment="1" applyProtection="1">
      <alignment horizontal="left"/>
      <protection hidden="1"/>
    </xf>
    <xf numFmtId="0" fontId="18" fillId="8" borderId="13" xfId="10" applyBorder="1" applyProtection="1">
      <alignment horizontal="left" wrapText="1"/>
      <protection hidden="1"/>
    </xf>
    <xf numFmtId="0" fontId="41" fillId="8" borderId="23" xfId="6" applyFill="1" applyBorder="1" applyAlignment="1" applyProtection="1">
      <alignment horizontal="left"/>
      <protection hidden="1"/>
    </xf>
    <xf numFmtId="0" fontId="41" fillId="8" borderId="24" xfId="6" applyFill="1" applyBorder="1" applyAlignment="1" applyProtection="1">
      <alignment horizontal="left"/>
      <protection hidden="1"/>
    </xf>
    <xf numFmtId="0" fontId="18" fillId="7" borderId="13" xfId="10" applyFill="1" applyBorder="1" applyProtection="1">
      <alignment horizontal="left" wrapText="1"/>
      <protection hidden="1"/>
    </xf>
    <xf numFmtId="0" fontId="18" fillId="8" borderId="15" xfId="10" applyBorder="1" applyProtection="1">
      <alignment horizontal="left" wrapText="1"/>
      <protection hidden="1"/>
    </xf>
    <xf numFmtId="0" fontId="22" fillId="0" borderId="0" xfId="3" applyFont="1" applyBorder="1" applyProtection="1">
      <protection hidden="1"/>
    </xf>
    <xf numFmtId="0" fontId="19" fillId="8" borderId="0" xfId="9" applyProtection="1">
      <alignment horizontal="left" wrapText="1"/>
      <protection hidden="1"/>
    </xf>
    <xf numFmtId="0" fontId="33" fillId="0" borderId="0" xfId="3" applyBorder="1" applyAlignment="1" applyProtection="1">
      <protection hidden="1"/>
    </xf>
    <xf numFmtId="0" fontId="18" fillId="8" borderId="13" xfId="10" applyBorder="1" applyAlignment="1" applyProtection="1">
      <alignment horizontal="left" vertical="center" wrapText="1"/>
      <protection hidden="1"/>
    </xf>
    <xf numFmtId="0" fontId="18" fillId="7" borderId="15" xfId="10" applyFill="1" applyBorder="1" applyAlignment="1" applyProtection="1">
      <alignment horizontal="left" vertical="center" wrapText="1"/>
      <protection hidden="1"/>
    </xf>
    <xf numFmtId="0" fontId="33" fillId="0" borderId="0" xfId="3" applyBorder="1" applyProtection="1">
      <protection locked="0" hidden="1"/>
    </xf>
    <xf numFmtId="0" fontId="41" fillId="8" borderId="21" xfId="6" applyFill="1" applyBorder="1" applyAlignment="1" applyProtection="1">
      <alignment horizontal="left"/>
      <protection hidden="1"/>
    </xf>
    <xf numFmtId="0" fontId="41" fillId="8" borderId="0" xfId="6" applyFill="1" applyBorder="1" applyAlignment="1" applyProtection="1">
      <alignment horizontal="left"/>
      <protection hidden="1"/>
    </xf>
    <xf numFmtId="0" fontId="18" fillId="7" borderId="13" xfId="10" applyFill="1" applyBorder="1" applyAlignment="1" applyProtection="1">
      <alignment horizontal="left" vertical="center" wrapText="1"/>
      <protection hidden="1"/>
    </xf>
    <xf numFmtId="0" fontId="18" fillId="8" borderId="15" xfId="10" applyBorder="1" applyAlignment="1" applyProtection="1">
      <alignment horizontal="left" vertical="center" wrapText="1"/>
      <protection hidden="1"/>
    </xf>
    <xf numFmtId="0" fontId="33" fillId="0" borderId="0" xfId="3" applyAlignment="1" applyProtection="1">
      <alignment horizontal="left"/>
      <protection hidden="1"/>
    </xf>
    <xf numFmtId="0" fontId="25" fillId="11" borderId="0" xfId="0" applyFont="1" applyFill="1" applyAlignment="1" applyProtection="1">
      <alignment horizontal="left" wrapText="1"/>
      <protection hidden="1"/>
    </xf>
    <xf numFmtId="0" fontId="24" fillId="12" borderId="0" xfId="0" applyFont="1" applyFill="1" applyAlignment="1" applyProtection="1">
      <alignment horizontal="left" wrapText="1" indent="1"/>
      <protection hidden="1"/>
    </xf>
    <xf numFmtId="0" fontId="25" fillId="13" borderId="0" xfId="0" applyFont="1" applyFill="1" applyAlignment="1" applyProtection="1">
      <alignment horizontal="left" wrapText="1"/>
      <protection hidden="1"/>
    </xf>
    <xf numFmtId="0" fontId="24" fillId="14" borderId="0" xfId="0" applyFont="1" applyFill="1" applyAlignment="1" applyProtection="1">
      <alignment horizontal="left" wrapText="1" indent="1"/>
      <protection hidden="1"/>
    </xf>
    <xf numFmtId="0" fontId="25" fillId="15" borderId="0" xfId="0" applyFont="1" applyFill="1" applyAlignment="1" applyProtection="1">
      <alignment horizontal="left" wrapText="1"/>
      <protection hidden="1"/>
    </xf>
    <xf numFmtId="0" fontId="24" fillId="16" borderId="0" xfId="0" applyFont="1" applyFill="1" applyAlignment="1" applyProtection="1">
      <alignment horizontal="left" wrapText="1" indent="1"/>
      <protection hidden="1"/>
    </xf>
    <xf numFmtId="0" fontId="25" fillId="17" borderId="0" xfId="0" applyFont="1" applyFill="1" applyAlignment="1" applyProtection="1">
      <alignment horizontal="left" wrapText="1"/>
      <protection hidden="1"/>
    </xf>
    <xf numFmtId="0" fontId="24" fillId="18" borderId="0" xfId="0" applyFont="1" applyFill="1" applyAlignment="1" applyProtection="1">
      <alignment horizontal="left" wrapText="1" indent="1"/>
      <protection hidden="1"/>
    </xf>
    <xf numFmtId="0" fontId="25" fillId="19" borderId="0" xfId="0" applyFont="1" applyFill="1" applyAlignment="1" applyProtection="1">
      <alignment horizontal="left" wrapText="1"/>
      <protection hidden="1"/>
    </xf>
    <xf numFmtId="0" fontId="24" fillId="10" borderId="0" xfId="0" applyFont="1" applyFill="1" applyAlignment="1" applyProtection="1">
      <alignment horizontal="left" wrapText="1" indent="1"/>
      <protection hidden="1"/>
    </xf>
    <xf numFmtId="0" fontId="33" fillId="0" borderId="0" xfId="3" applyAlignment="1">
      <alignment vertical="center" wrapText="1"/>
    </xf>
    <xf numFmtId="0" fontId="23" fillId="5" borderId="0" xfId="4" applyProtection="1">
      <alignment horizontal="center" vertical="center" shrinkToFit="1"/>
      <protection hidden="1"/>
    </xf>
    <xf numFmtId="0" fontId="23" fillId="5" borderId="0" xfId="4">
      <alignment horizontal="center" vertical="center" shrinkToFit="1"/>
    </xf>
    <xf numFmtId="0" fontId="23" fillId="5" borderId="0" xfId="4" applyProtection="1">
      <alignment horizontal="center" vertical="center" shrinkToFit="1"/>
      <protection hidden="1"/>
    </xf>
    <xf numFmtId="0" fontId="0" fillId="0" borderId="0" xfId="0" applyAlignment="1">
      <alignment horizontal="left"/>
    </xf>
    <xf numFmtId="0" fontId="0" fillId="0" borderId="0" xfId="0" applyAlignment="1">
      <alignment horizontal="left" indent="1"/>
    </xf>
    <xf numFmtId="0" fontId="27" fillId="5" borderId="0" xfId="4" applyFont="1" applyProtection="1">
      <alignment horizontal="center" vertical="center" shrinkToFit="1"/>
      <protection hidden="1"/>
    </xf>
    <xf numFmtId="0" fontId="28" fillId="0" borderId="0" xfId="3" applyFont="1" applyProtection="1">
      <protection hidden="1"/>
    </xf>
    <xf numFmtId="0" fontId="3" fillId="0" borderId="0" xfId="0" applyFont="1"/>
    <xf numFmtId="0" fontId="0" fillId="0" borderId="0" xfId="0" pivotButton="1"/>
    <xf numFmtId="0" fontId="23" fillId="5" borderId="0" xfId="4">
      <alignment horizontal="center" vertical="center" shrinkToFit="1"/>
    </xf>
    <xf numFmtId="0" fontId="24" fillId="16" borderId="0" xfId="0" applyFont="1" applyFill="1" applyAlignment="1" applyProtection="1">
      <alignment horizontal="left" indent="1"/>
      <protection hidden="1"/>
    </xf>
    <xf numFmtId="0" fontId="23" fillId="5" borderId="0" xfId="4">
      <alignment horizontal="center" vertical="center" shrinkToFit="1"/>
    </xf>
    <xf numFmtId="0" fontId="23" fillId="5" borderId="0" xfId="4" applyProtection="1">
      <alignment horizontal="center" vertical="center" shrinkToFit="1"/>
      <protection hidden="1"/>
    </xf>
    <xf numFmtId="0" fontId="33" fillId="0" borderId="0" xfId="3" applyAlignment="1" applyProtection="1">
      <alignment horizontal="left" vertical="center" wrapText="1"/>
      <protection hidden="1"/>
    </xf>
    <xf numFmtId="0" fontId="29" fillId="3" borderId="0" xfId="5" applyAlignment="1" applyProtection="1">
      <alignment horizontal="left" vertical="center"/>
      <protection hidden="1"/>
    </xf>
    <xf numFmtId="0" fontId="41" fillId="8" borderId="19" xfId="6" applyFill="1" applyBorder="1" applyAlignment="1" applyProtection="1">
      <alignment horizontal="left"/>
      <protection hidden="1"/>
    </xf>
    <xf numFmtId="0" fontId="41" fillId="8" borderId="24" xfId="6" applyFill="1" applyBorder="1" applyAlignment="1" applyProtection="1">
      <alignment horizontal="left"/>
      <protection hidden="1"/>
    </xf>
    <xf numFmtId="0" fontId="41" fillId="8" borderId="0" xfId="6" applyFill="1" applyBorder="1" applyAlignment="1" applyProtection="1">
      <alignment horizontal="left"/>
      <protection hidden="1"/>
    </xf>
    <xf numFmtId="0" fontId="38" fillId="0" borderId="0" xfId="18"/>
    <xf numFmtId="0" fontId="30" fillId="0" borderId="0" xfId="18" applyFont="1" applyFill="1"/>
    <xf numFmtId="0" fontId="33" fillId="0" borderId="0" xfId="3" applyProtection="1"/>
    <xf numFmtId="0" fontId="0" fillId="0" borderId="0" xfId="0" applyNumberFormat="1" applyAlignment="1">
      <alignment wrapText="1"/>
    </xf>
    <xf numFmtId="0" fontId="7" fillId="0" borderId="0" xfId="0" applyNumberFormat="1" applyFont="1" applyAlignment="1">
      <alignment wrapText="1"/>
    </xf>
    <xf numFmtId="0" fontId="31" fillId="0" borderId="0" xfId="0" applyNumberFormat="1" applyFont="1" applyAlignment="1">
      <alignment wrapText="1"/>
    </xf>
    <xf numFmtId="0" fontId="49" fillId="6" borderId="5" xfId="2" applyNumberFormat="1" applyAlignment="1">
      <alignment wrapText="1"/>
    </xf>
    <xf numFmtId="0" fontId="33" fillId="0" borderId="0" xfId="3" applyAlignment="1">
      <alignment horizontal="left" vertical="center" wrapText="1"/>
    </xf>
    <xf numFmtId="0" fontId="32" fillId="5" borderId="0" xfId="1" applyFont="1" applyProtection="1">
      <alignment horizontal="center" vertical="center" shrinkToFit="1"/>
      <protection locked="0" hidden="1"/>
    </xf>
    <xf numFmtId="0" fontId="49" fillId="6" borderId="5" xfId="2" applyAlignment="1" applyProtection="1">
      <alignment horizontal="center" vertical="center" shrinkToFit="1"/>
      <protection hidden="1"/>
    </xf>
    <xf numFmtId="0" fontId="16" fillId="7" borderId="20" xfId="7" applyBorder="1" applyAlignment="1" applyProtection="1">
      <alignment horizontal="left" vertical="center" wrapText="1"/>
      <protection locked="0" hidden="1"/>
    </xf>
    <xf numFmtId="0" fontId="16" fillId="7" borderId="22" xfId="7" applyBorder="1" applyAlignment="1" applyProtection="1">
      <alignment horizontal="left" vertical="center" wrapText="1"/>
      <protection locked="0" hidden="1"/>
    </xf>
    <xf numFmtId="0" fontId="16" fillId="7" borderId="25" xfId="7" applyBorder="1" applyAlignment="1" applyProtection="1">
      <alignment horizontal="left" vertical="center" wrapText="1"/>
      <protection locked="0" hidden="1"/>
    </xf>
    <xf numFmtId="0" fontId="2" fillId="0" borderId="0" xfId="0" applyFont="1"/>
    <xf numFmtId="0" fontId="21" fillId="0" borderId="0" xfId="3" applyFont="1" applyAlignment="1" applyProtection="1">
      <alignment vertical="center"/>
      <protection hidden="1"/>
    </xf>
    <xf numFmtId="0" fontId="21" fillId="0" borderId="0" xfId="3" applyFont="1" applyBorder="1" applyAlignment="1" applyProtection="1">
      <alignment vertical="center"/>
      <protection hidden="1"/>
    </xf>
    <xf numFmtId="0" fontId="41" fillId="8" borderId="0" xfId="6" applyFill="1" applyBorder="1" applyAlignment="1">
      <alignment horizontal="left"/>
    </xf>
    <xf numFmtId="0" fontId="29" fillId="3" borderId="0" xfId="5" applyAlignment="1">
      <alignment horizontal="left" vertical="center"/>
    </xf>
    <xf numFmtId="0" fontId="23" fillId="5" borderId="0" xfId="4">
      <alignment horizontal="center" vertical="center" shrinkToFit="1"/>
    </xf>
    <xf numFmtId="0" fontId="23" fillId="5" borderId="0" xfId="0" applyNumberFormat="1" applyFont="1" applyFill="1" applyBorder="1" applyAlignment="1" applyProtection="1">
      <alignment horizontal="center" vertical="center" shrinkToFit="1"/>
    </xf>
    <xf numFmtId="0" fontId="33" fillId="0" borderId="0" xfId="4" applyFont="1" applyFill="1" applyAlignment="1">
      <alignment horizontal="left" vertical="center" wrapText="1" shrinkToFit="1"/>
    </xf>
    <xf numFmtId="0" fontId="32" fillId="5" borderId="0" xfId="4" applyFont="1" applyAlignment="1">
      <alignment horizontal="left" vertical="center" shrinkToFit="1"/>
    </xf>
    <xf numFmtId="0" fontId="35" fillId="8" borderId="0" xfId="8" applyFont="1">
      <alignment horizontal="left" vertical="center" wrapText="1"/>
    </xf>
    <xf numFmtId="0" fontId="1" fillId="7" borderId="0" xfId="0" applyFont="1" applyFill="1"/>
    <xf numFmtId="0" fontId="1" fillId="0" borderId="0" xfId="0" applyFont="1"/>
    <xf numFmtId="0" fontId="1" fillId="0" borderId="0" xfId="0" applyFont="1" applyBorder="1"/>
    <xf numFmtId="0" fontId="23" fillId="5" borderId="0" xfId="4" applyProtection="1">
      <alignment horizontal="center" vertical="center" shrinkToFit="1"/>
      <protection locked="0" hidden="1"/>
    </xf>
    <xf numFmtId="0" fontId="50" fillId="0" borderId="0" xfId="0" applyNumberFormat="1" applyFont="1"/>
    <xf numFmtId="0" fontId="0" fillId="0" borderId="0" xfId="0" applyFont="1" applyAlignment="1">
      <alignment horizontal="left"/>
    </xf>
    <xf numFmtId="0" fontId="19" fillId="8" borderId="16" xfId="9" applyBorder="1" applyAlignment="1" applyProtection="1">
      <alignment horizontal="left" vertical="center" wrapText="1"/>
      <protection hidden="1"/>
    </xf>
    <xf numFmtId="0" fontId="19" fillId="8" borderId="17" xfId="9" applyBorder="1" applyAlignment="1" applyProtection="1">
      <alignment horizontal="left" vertical="center" wrapText="1"/>
      <protection hidden="1"/>
    </xf>
    <xf numFmtId="0" fontId="41" fillId="8" borderId="0" xfId="6" applyFill="1" applyBorder="1" applyAlignment="1" applyProtection="1">
      <alignment horizontal="left"/>
      <protection hidden="1"/>
    </xf>
    <xf numFmtId="0" fontId="41" fillId="8" borderId="22" xfId="6" applyFill="1" applyBorder="1" applyAlignment="1" applyProtection="1">
      <alignment horizontal="left"/>
      <protection hidden="1"/>
    </xf>
    <xf numFmtId="0" fontId="19" fillId="8" borderId="0" xfId="9" applyBorder="1" applyAlignment="1" applyProtection="1">
      <alignment horizontal="left" wrapText="1"/>
      <protection hidden="1"/>
    </xf>
    <xf numFmtId="0" fontId="19" fillId="8" borderId="14" xfId="9" applyBorder="1" applyAlignment="1" applyProtection="1">
      <alignment horizontal="left" wrapText="1"/>
      <protection hidden="1"/>
    </xf>
    <xf numFmtId="0" fontId="19" fillId="7" borderId="0" xfId="9" applyFill="1" applyBorder="1" applyAlignment="1" applyProtection="1">
      <alignment horizontal="left" wrapText="1"/>
      <protection hidden="1"/>
    </xf>
    <xf numFmtId="0" fontId="19" fillId="7" borderId="14" xfId="9" applyFill="1" applyBorder="1" applyAlignment="1" applyProtection="1">
      <alignment horizontal="left" wrapText="1"/>
      <protection hidden="1"/>
    </xf>
    <xf numFmtId="0" fontId="41" fillId="8" borderId="24" xfId="6" applyFill="1" applyBorder="1" applyAlignment="1" applyProtection="1">
      <alignment horizontal="left"/>
      <protection hidden="1"/>
    </xf>
    <xf numFmtId="0" fontId="41" fillId="8" borderId="25" xfId="6" applyFill="1" applyBorder="1" applyAlignment="1" applyProtection="1">
      <alignment horizontal="left"/>
      <protection hidden="1"/>
    </xf>
    <xf numFmtId="0" fontId="19" fillId="8" borderId="16" xfId="9" applyBorder="1" applyAlignment="1" applyProtection="1">
      <alignment horizontal="left" wrapText="1"/>
      <protection hidden="1"/>
    </xf>
    <xf numFmtId="0" fontId="19" fillId="8" borderId="17" xfId="9" applyBorder="1" applyAlignment="1" applyProtection="1">
      <alignment horizontal="left" wrapText="1"/>
      <protection hidden="1"/>
    </xf>
    <xf numFmtId="0" fontId="26" fillId="8" borderId="10" xfId="8" applyFont="1" applyBorder="1" applyAlignment="1" applyProtection="1">
      <alignment horizontal="left" vertical="center" wrapText="1"/>
      <protection hidden="1"/>
    </xf>
    <xf numFmtId="0" fontId="26" fillId="8" borderId="11" xfId="8" applyFont="1" applyBorder="1" applyAlignment="1" applyProtection="1">
      <alignment horizontal="left" vertical="center" wrapText="1"/>
      <protection hidden="1"/>
    </xf>
    <xf numFmtId="0" fontId="26" fillId="8" borderId="12" xfId="8" applyFont="1" applyBorder="1" applyAlignment="1" applyProtection="1">
      <alignment horizontal="left" vertical="center" wrapText="1"/>
      <protection hidden="1"/>
    </xf>
    <xf numFmtId="0" fontId="19" fillId="8" borderId="0" xfId="9" applyBorder="1" applyAlignment="1" applyProtection="1">
      <alignment horizontal="left" vertical="center" wrapText="1"/>
      <protection hidden="1"/>
    </xf>
    <xf numFmtId="0" fontId="19" fillId="8" borderId="14" xfId="9" applyBorder="1" applyAlignment="1" applyProtection="1">
      <alignment horizontal="left" vertical="center" wrapText="1"/>
      <protection hidden="1"/>
    </xf>
    <xf numFmtId="0" fontId="19" fillId="7" borderId="0" xfId="9" applyFill="1" applyBorder="1" applyAlignment="1" applyProtection="1">
      <alignment horizontal="left" vertical="center" wrapText="1"/>
      <protection hidden="1"/>
    </xf>
    <xf numFmtId="0" fontId="19" fillId="7" borderId="14" xfId="9" applyFill="1" applyBorder="1" applyAlignment="1" applyProtection="1">
      <alignment horizontal="left" vertical="center" wrapText="1"/>
      <protection hidden="1"/>
    </xf>
    <xf numFmtId="0" fontId="23" fillId="5" borderId="0" xfId="4" applyProtection="1">
      <alignment horizontal="center" vertical="center" shrinkToFit="1"/>
      <protection hidden="1"/>
    </xf>
    <xf numFmtId="0" fontId="29" fillId="3" borderId="0" xfId="5" applyAlignment="1" applyProtection="1">
      <alignment horizontal="left" vertical="center"/>
      <protection hidden="1"/>
    </xf>
    <xf numFmtId="0" fontId="17" fillId="8" borderId="10" xfId="8" applyBorder="1" applyAlignment="1" applyProtection="1">
      <alignment horizontal="left" vertical="center" wrapText="1"/>
      <protection hidden="1"/>
    </xf>
    <xf numFmtId="0" fontId="17" fillId="8" borderId="11" xfId="8" applyBorder="1" applyAlignment="1" applyProtection="1">
      <alignment horizontal="left" vertical="center" wrapText="1"/>
      <protection hidden="1"/>
    </xf>
    <xf numFmtId="0" fontId="17" fillId="8" borderId="12" xfId="8" applyBorder="1" applyAlignment="1" applyProtection="1">
      <alignment horizontal="left" vertical="center" wrapText="1"/>
      <protection hidden="1"/>
    </xf>
    <xf numFmtId="0" fontId="41" fillId="8" borderId="19" xfId="6" applyFill="1" applyBorder="1" applyAlignment="1" applyProtection="1">
      <alignment horizontal="left"/>
      <protection hidden="1"/>
    </xf>
    <xf numFmtId="0" fontId="41" fillId="8" borderId="20" xfId="6" applyFill="1" applyBorder="1" applyAlignment="1" applyProtection="1">
      <alignment horizontal="left"/>
      <protection hidden="1"/>
    </xf>
    <xf numFmtId="0" fontId="33" fillId="0" borderId="19" xfId="3" applyBorder="1" applyAlignment="1" applyProtection="1">
      <alignment horizontal="left" vertical="center" wrapText="1"/>
      <protection hidden="1"/>
    </xf>
    <xf numFmtId="0" fontId="33" fillId="0" borderId="0" xfId="3" applyAlignment="1" applyProtection="1">
      <alignment horizontal="left" vertical="center" wrapText="1"/>
      <protection hidden="1"/>
    </xf>
    <xf numFmtId="0" fontId="41" fillId="7" borderId="0" xfId="6" applyFill="1" applyBorder="1" applyAlignment="1" applyProtection="1">
      <alignment horizontal="left" vertical="center" wrapText="1"/>
      <protection hidden="1"/>
    </xf>
    <xf numFmtId="0" fontId="41" fillId="7" borderId="22" xfId="6" applyFill="1" applyBorder="1" applyAlignment="1" applyProtection="1">
      <alignment horizontal="left" vertical="center" wrapText="1"/>
      <protection hidden="1"/>
    </xf>
    <xf numFmtId="0" fontId="41" fillId="8" borderId="0" xfId="6" applyBorder="1" applyAlignment="1" applyProtection="1">
      <alignment horizontal="left" vertical="center" wrapText="1"/>
      <protection hidden="1"/>
    </xf>
    <xf numFmtId="0" fontId="41" fillId="8" borderId="22" xfId="6" applyBorder="1" applyAlignment="1" applyProtection="1">
      <alignment horizontal="left" vertical="center" wrapText="1"/>
      <protection hidden="1"/>
    </xf>
    <xf numFmtId="0" fontId="41" fillId="8" borderId="24" xfId="6" applyBorder="1" applyAlignment="1" applyProtection="1">
      <alignment horizontal="left" vertical="center" wrapText="1"/>
      <protection hidden="1"/>
    </xf>
    <xf numFmtId="0" fontId="0" fillId="0" borderId="24" xfId="0" applyBorder="1" applyAlignment="1" applyProtection="1">
      <alignment horizontal="left" vertical="center"/>
      <protection hidden="1"/>
    </xf>
    <xf numFmtId="0" fontId="0" fillId="0" borderId="25" xfId="0" applyBorder="1" applyAlignment="1" applyProtection="1">
      <alignment horizontal="left" vertical="center"/>
      <protection hidden="1"/>
    </xf>
    <xf numFmtId="0" fontId="29" fillId="3" borderId="0" xfId="5" applyAlignment="1" applyProtection="1">
      <alignment horizontal="left" vertical="center" wrapText="1"/>
      <protection hidden="1"/>
    </xf>
    <xf numFmtId="0" fontId="41" fillId="8" borderId="19" xfId="6" applyBorder="1" applyAlignment="1" applyProtection="1">
      <alignment horizontal="left" vertical="center" wrapText="1"/>
      <protection hidden="1"/>
    </xf>
    <xf numFmtId="0" fontId="41" fillId="8" borderId="20" xfId="6" applyBorder="1" applyAlignment="1" applyProtection="1">
      <alignment horizontal="left" vertical="center" wrapText="1"/>
      <protection hidden="1"/>
    </xf>
    <xf numFmtId="0" fontId="19" fillId="8" borderId="13" xfId="9" applyBorder="1" applyAlignment="1" applyProtection="1">
      <alignment horizontal="center" vertical="center" wrapText="1"/>
      <protection hidden="1"/>
    </xf>
    <xf numFmtId="0" fontId="19" fillId="8" borderId="0" xfId="9" applyBorder="1" applyAlignment="1" applyProtection="1">
      <alignment horizontal="center" vertical="center" wrapText="1"/>
      <protection hidden="1"/>
    </xf>
    <xf numFmtId="0" fontId="19" fillId="8" borderId="14" xfId="9" applyBorder="1" applyAlignment="1" applyProtection="1">
      <alignment horizontal="center" vertical="center" wrapText="1"/>
      <protection hidden="1"/>
    </xf>
    <xf numFmtId="0" fontId="19" fillId="8" borderId="15" xfId="9" applyBorder="1" applyAlignment="1" applyProtection="1">
      <alignment horizontal="center" vertical="center" wrapText="1"/>
      <protection hidden="1"/>
    </xf>
    <xf numFmtId="0" fontId="19" fillId="8" borderId="16" xfId="9" applyBorder="1" applyAlignment="1" applyProtection="1">
      <alignment horizontal="center" vertical="center" wrapText="1"/>
      <protection hidden="1"/>
    </xf>
    <xf numFmtId="0" fontId="19" fillId="8" borderId="17" xfId="9" applyBorder="1" applyAlignment="1" applyProtection="1">
      <alignment horizontal="center" vertical="center" wrapText="1"/>
      <protection hidden="1"/>
    </xf>
    <xf numFmtId="0" fontId="39" fillId="8" borderId="10" xfId="8" applyFont="1" applyBorder="1" applyAlignment="1">
      <alignment horizontal="center" vertical="center" wrapText="1"/>
    </xf>
    <xf numFmtId="0" fontId="39" fillId="8" borderId="11" xfId="8" applyFont="1" applyBorder="1" applyAlignment="1">
      <alignment horizontal="center" vertical="center" wrapText="1"/>
    </xf>
    <xf numFmtId="0" fontId="39" fillId="8" borderId="12" xfId="8" applyFont="1" applyBorder="1" applyAlignment="1">
      <alignment horizontal="center" vertical="center" wrapText="1"/>
    </xf>
    <xf numFmtId="0" fontId="39" fillId="8" borderId="13" xfId="8" applyFont="1" applyBorder="1" applyAlignment="1">
      <alignment horizontal="center" vertical="center" wrapText="1"/>
    </xf>
    <xf numFmtId="0" fontId="39" fillId="8" borderId="0" xfId="8" applyFont="1" applyBorder="1" applyAlignment="1">
      <alignment horizontal="center" vertical="center" wrapText="1"/>
    </xf>
    <xf numFmtId="0" fontId="39" fillId="8" borderId="14" xfId="8" applyFont="1" applyBorder="1" applyAlignment="1">
      <alignment horizontal="center" vertical="center" wrapText="1"/>
    </xf>
    <xf numFmtId="0" fontId="39" fillId="8" borderId="15" xfId="8" applyFont="1" applyBorder="1" applyAlignment="1">
      <alignment horizontal="center" vertical="center" wrapText="1"/>
    </xf>
    <xf numFmtId="0" fontId="39" fillId="8" borderId="16" xfId="8" applyFont="1" applyBorder="1" applyAlignment="1">
      <alignment horizontal="center" vertical="center" wrapText="1"/>
    </xf>
    <xf numFmtId="0" fontId="39" fillId="8" borderId="17" xfId="8" applyFont="1" applyBorder="1" applyAlignment="1">
      <alignment horizontal="center" vertical="center" wrapText="1"/>
    </xf>
    <xf numFmtId="0" fontId="33" fillId="0" borderId="0" xfId="3" applyAlignment="1">
      <alignment horizontal="left" wrapText="1"/>
    </xf>
    <xf numFmtId="0" fontId="19" fillId="8" borderId="0" xfId="9" applyBorder="1" applyAlignment="1">
      <alignment horizontal="left" vertical="center" wrapText="1"/>
    </xf>
    <xf numFmtId="0" fontId="19" fillId="8" borderId="14" xfId="9" applyBorder="1" applyAlignment="1">
      <alignment horizontal="left" vertical="center" wrapText="1"/>
    </xf>
    <xf numFmtId="0" fontId="19" fillId="7" borderId="0" xfId="9" applyFill="1" applyBorder="1" applyAlignment="1">
      <alignment horizontal="left" vertical="center" wrapText="1"/>
    </xf>
    <xf numFmtId="0" fontId="19" fillId="7" borderId="14" xfId="9" applyFill="1" applyBorder="1" applyAlignment="1">
      <alignment horizontal="left" vertical="center" wrapText="1"/>
    </xf>
    <xf numFmtId="0" fontId="19" fillId="7" borderId="16" xfId="9" applyFill="1" applyBorder="1" applyAlignment="1">
      <alignment horizontal="left" vertical="center" wrapText="1"/>
    </xf>
    <xf numFmtId="0" fontId="19" fillId="7" borderId="17" xfId="9" applyFill="1" applyBorder="1" applyAlignment="1">
      <alignment horizontal="left" vertical="center" wrapText="1"/>
    </xf>
    <xf numFmtId="0" fontId="23" fillId="5" borderId="0" xfId="4">
      <alignment horizontal="center" vertical="center" shrinkToFit="1"/>
    </xf>
    <xf numFmtId="0" fontId="17" fillId="8" borderId="10" xfId="8" applyBorder="1" applyAlignment="1">
      <alignment horizontal="left" vertical="center" wrapText="1"/>
    </xf>
    <xf numFmtId="0" fontId="17" fillId="8" borderId="11" xfId="8" applyBorder="1" applyAlignment="1">
      <alignment horizontal="left" vertical="center" wrapText="1"/>
    </xf>
    <xf numFmtId="0" fontId="17" fillId="8" borderId="12" xfId="8" applyBorder="1" applyAlignment="1">
      <alignment horizontal="left" vertical="center" wrapText="1"/>
    </xf>
    <xf numFmtId="0" fontId="19" fillId="8" borderId="0" xfId="9" applyBorder="1" applyAlignment="1">
      <alignment horizontal="left" wrapText="1"/>
    </xf>
    <xf numFmtId="0" fontId="19" fillId="8" borderId="14" xfId="9" applyBorder="1" applyAlignment="1">
      <alignment horizontal="left" wrapText="1"/>
    </xf>
    <xf numFmtId="0" fontId="19" fillId="7" borderId="0" xfId="9" applyFill="1" applyBorder="1" applyAlignment="1">
      <alignment horizontal="left" wrapText="1"/>
    </xf>
    <xf numFmtId="0" fontId="19" fillId="7" borderId="14" xfId="9" applyFill="1" applyBorder="1" applyAlignment="1">
      <alignment horizontal="left" wrapText="1"/>
    </xf>
    <xf numFmtId="0" fontId="19" fillId="8" borderId="16" xfId="9" applyBorder="1" applyAlignment="1">
      <alignment horizontal="left" wrapText="1"/>
    </xf>
    <xf numFmtId="0" fontId="19" fillId="8" borderId="17" xfId="9" applyBorder="1" applyAlignment="1">
      <alignment horizontal="left" wrapText="1"/>
    </xf>
    <xf numFmtId="0" fontId="29" fillId="3" borderId="24" xfId="5" applyBorder="1" applyAlignment="1">
      <alignment horizontal="left" vertical="center"/>
    </xf>
    <xf numFmtId="0" fontId="41" fillId="8" borderId="24" xfId="6" applyFill="1" applyBorder="1" applyAlignment="1">
      <alignment horizontal="left"/>
    </xf>
    <xf numFmtId="0" fontId="41" fillId="8" borderId="25" xfId="6" applyFill="1" applyBorder="1" applyAlignment="1">
      <alignment horizontal="left"/>
    </xf>
    <xf numFmtId="0" fontId="41" fillId="8" borderId="0" xfId="6" applyFill="1" applyBorder="1" applyAlignment="1">
      <alignment horizontal="left"/>
    </xf>
    <xf numFmtId="0" fontId="41" fillId="8" borderId="22" xfId="6" applyFill="1" applyBorder="1" applyAlignment="1">
      <alignment horizontal="left"/>
    </xf>
    <xf numFmtId="0" fontId="41" fillId="8" borderId="19" xfId="6" applyFill="1" applyBorder="1" applyAlignment="1">
      <alignment horizontal="left"/>
    </xf>
    <xf numFmtId="0" fontId="41" fillId="8" borderId="20" xfId="6" applyFill="1" applyBorder="1" applyAlignment="1">
      <alignment horizontal="left"/>
    </xf>
    <xf numFmtId="0" fontId="19" fillId="7" borderId="16" xfId="9" applyFill="1" applyBorder="1" applyAlignment="1" applyProtection="1">
      <alignment horizontal="left" vertical="center" wrapText="1"/>
      <protection hidden="1"/>
    </xf>
    <xf numFmtId="0" fontId="19" fillId="7" borderId="17" xfId="9" applyFill="1" applyBorder="1" applyAlignment="1" applyProtection="1">
      <alignment horizontal="left" vertical="center" wrapText="1"/>
      <protection hidden="1"/>
    </xf>
    <xf numFmtId="0" fontId="19" fillId="8" borderId="13" xfId="9" applyBorder="1" applyAlignment="1" applyProtection="1">
      <alignment horizontal="left" vertical="center" wrapText="1"/>
      <protection hidden="1"/>
    </xf>
    <xf numFmtId="0" fontId="19" fillId="8" borderId="15" xfId="9" applyBorder="1" applyAlignment="1" applyProtection="1">
      <alignment horizontal="left" vertical="center" wrapText="1"/>
      <protection hidden="1"/>
    </xf>
  </cellXfs>
  <cellStyles count="30">
    <cellStyle name="Background_results" xfId="3"/>
    <cellStyle name="Berekening" xfId="11" builtinId="22" customBuiltin="1"/>
    <cellStyle name="button" xfId="1"/>
    <cellStyle name="Categorie1_body" xfId="12"/>
    <cellStyle name="Categorie2_body" xfId="13"/>
    <cellStyle name="Categorie3_body" xfId="14"/>
    <cellStyle name="Categorie4_body" xfId="16"/>
    <cellStyle name="Categorie5_body" xfId="17"/>
    <cellStyle name="Category3_heading" xfId="15"/>
    <cellStyle name="Controlecel" xfId="25" builtinId="23" customBuiltin="1"/>
    <cellStyle name="Form_heading" xfId="5"/>
    <cellStyle name="Form_Input" xfId="7"/>
    <cellStyle name="Form_text" xfId="6"/>
    <cellStyle name="Form_Title" xfId="4"/>
    <cellStyle name="Gekoppelde cel" xfId="24" builtinId="24" customBuiltin="1"/>
    <cellStyle name="Gevolgde hyperlink" xfId="29" builtinId="9" customBuiltin="1"/>
    <cellStyle name="Goed" xfId="20" builtinId="26" customBuiltin="1"/>
    <cellStyle name="Hyperlink" xfId="19" builtinId="8" customBuiltin="1"/>
    <cellStyle name="Info_heading" xfId="8"/>
    <cellStyle name="Info_terms" xfId="10"/>
    <cellStyle name="Info_text" xfId="9"/>
    <cellStyle name="Invoer" xfId="2" builtinId="20" customBuiltin="1"/>
    <cellStyle name="Neutraal" xfId="22" builtinId="28" customBuiltin="1"/>
    <cellStyle name="Normal 2" xfId="18"/>
    <cellStyle name="Notitie" xfId="27" builtinId="10" customBuiltin="1"/>
    <cellStyle name="Ongeldig" xfId="21" builtinId="27" customBuiltin="1"/>
    <cellStyle name="Standaard" xfId="0" builtinId="0" customBuiltin="1"/>
    <cellStyle name="Uitvoer" xfId="23" builtinId="21" customBuiltin="1"/>
    <cellStyle name="Verklarende tekst" xfId="28" builtinId="53" customBuiltin="1"/>
    <cellStyle name="Waarschuwingstekst" xfId="26" builtinId="11" customBuiltin="1"/>
  </cellStyles>
  <dxfs count="526">
    <dxf>
      <font>
        <b val="0"/>
        <i val="0"/>
        <strike val="0"/>
        <condense val="0"/>
        <extend val="0"/>
        <outline val="0"/>
        <shadow val="0"/>
        <u val="none"/>
        <vertAlign val="baseline"/>
        <sz val="16"/>
        <color theme="0"/>
        <name val="Arial"/>
        <scheme val="none"/>
      </font>
      <numFmt numFmtId="0" formatCode="General"/>
      <fill>
        <patternFill patternType="solid">
          <fgColor indexed="64"/>
          <bgColor rgb="FF00A6D6"/>
        </patternFill>
      </fill>
      <alignment horizontal="center" vertical="center" textRotation="0" wrapText="0" indent="0" justifyLastLine="0" shrinkToFit="1" readingOrder="0"/>
      <border diagonalUp="0" diagonalDown="0" outline="0">
        <left/>
        <right/>
        <top/>
        <bottom/>
      </border>
      <protection locked="1" hidden="0"/>
    </dxf>
    <dxf>
      <font>
        <b val="0"/>
        <i val="0"/>
        <strike val="0"/>
        <condense val="0"/>
        <extend val="0"/>
        <outline val="0"/>
        <shadow val="0"/>
        <u val="none"/>
        <vertAlign val="baseline"/>
        <sz val="16"/>
        <color theme="0"/>
        <name val="Arial"/>
        <scheme val="none"/>
      </font>
      <numFmt numFmtId="0" formatCode="General"/>
      <fill>
        <patternFill patternType="solid">
          <fgColor indexed="64"/>
          <bgColor rgb="FF00A6D6"/>
        </patternFill>
      </fill>
      <alignment horizontal="center" vertical="center" textRotation="0" wrapText="0" indent="0" justifyLastLine="0" shrinkToFit="1" readingOrder="0"/>
      <border diagonalUp="0" diagonalDown="0" outline="0">
        <left/>
        <right/>
        <top/>
        <bottom/>
      </border>
      <protection locked="1" hidden="0"/>
    </dxf>
    <dxf>
      <alignment horizontal="right" readingOrder="0"/>
    </dxf>
    <dxf>
      <alignment horizontal="right" readingOrder="0"/>
    </dxf>
    <dxf>
      <alignment horizontal="center" readingOrder="0"/>
    </dxf>
    <dxf>
      <alignment horizontal="center" readingOrder="0"/>
    </dxf>
    <dxf>
      <alignment horizontal="general" readingOrder="0"/>
    </dxf>
    <dxf>
      <alignment horizontal="general" readingOrder="0"/>
    </dxf>
    <dxf>
      <font>
        <b/>
      </font>
    </dxf>
    <dxf>
      <alignment horizontal="center" readingOrder="0"/>
    </dxf>
    <dxf>
      <font>
        <b val="0"/>
      </font>
    </dxf>
    <dxf>
      <font>
        <sz val="14"/>
      </font>
    </dxf>
    <dxf>
      <font>
        <sz val="14"/>
      </font>
    </dxf>
    <dxf>
      <font>
        <sz val="14"/>
      </font>
    </dxf>
    <dxf>
      <font>
        <sz val="16"/>
      </font>
    </dxf>
    <dxf>
      <font>
        <sz val="16"/>
      </font>
    </dxf>
    <dxf>
      <font>
        <sz val="16"/>
      </font>
    </dxf>
    <dxf>
      <font>
        <sz val="18"/>
      </font>
    </dxf>
    <dxf>
      <font>
        <sz val="18"/>
      </font>
    </dxf>
    <dxf>
      <font>
        <sz val="18"/>
      </font>
    </dxf>
    <dxf>
      <font>
        <b/>
      </font>
    </dxf>
    <dxf>
      <font>
        <b/>
      </font>
    </dxf>
    <dxf>
      <font>
        <b/>
      </font>
    </dxf>
    <dxf>
      <protection hidden="1"/>
    </dxf>
    <dxf>
      <protection hidden="1"/>
    </dxf>
    <dxf>
      <protection hidden="1"/>
    </dxf>
    <dxf>
      <protection hidden="1"/>
    </dxf>
    <dxf>
      <protection hidden="1"/>
    </dxf>
    <dxf>
      <protection hidden="1"/>
    </dxf>
    <dxf>
      <protection hidden="1"/>
    </dxf>
    <dxf>
      <font>
        <b/>
      </font>
    </dxf>
    <dxf>
      <font>
        <b val="0"/>
      </font>
    </dxf>
    <dxf>
      <font>
        <b/>
      </font>
    </dxf>
    <dxf>
      <font>
        <sz val="14"/>
      </font>
    </dxf>
    <dxf>
      <font>
        <sz val="12"/>
      </font>
    </dxf>
    <dxf>
      <font>
        <sz val="14"/>
      </font>
    </dxf>
    <dxf>
      <font>
        <sz val="16"/>
      </font>
    </dxf>
    <dxf>
      <font>
        <color theme="0"/>
      </font>
    </dxf>
    <dxf>
      <font>
        <color auto="1"/>
      </font>
    </dxf>
    <dxf>
      <font>
        <color auto="1"/>
      </font>
    </dxf>
    <dxf>
      <font>
        <color auto="1"/>
      </font>
    </dxf>
    <dxf>
      <font>
        <color auto="1"/>
      </font>
    </dxf>
    <dxf>
      <font>
        <color auto="1"/>
      </font>
    </dxf>
    <dxf>
      <font>
        <color auto="1"/>
      </font>
    </dxf>
    <dxf>
      <font>
        <color auto="1"/>
      </font>
    </dxf>
    <dxf>
      <fill>
        <patternFill>
          <bgColor rgb="FFAAAAAA"/>
        </patternFill>
      </fill>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ill>
        <patternFill>
          <bgColor rgb="FFB8E6DC"/>
        </patternFill>
      </fill>
    </dxf>
    <dxf>
      <fill>
        <patternFill>
          <bgColor rgb="FF57C4AD"/>
        </patternFill>
      </fill>
    </dxf>
    <dxf>
      <fill>
        <patternFill>
          <bgColor rgb="FF57C4AD"/>
        </patternFill>
      </fill>
    </dxf>
    <dxf>
      <fill>
        <patternFill>
          <bgColor rgb="FFF2EDD6"/>
        </patternFill>
      </fill>
    </dxf>
    <dxf>
      <fill>
        <patternFill>
          <bgColor rgb="FFF9F7ED"/>
        </patternFill>
      </fill>
    </dxf>
    <dxf>
      <fill>
        <patternFill>
          <bgColor rgb="FFECE7C6"/>
        </patternFill>
      </fill>
    </dxf>
    <dxf>
      <fill>
        <patternFill>
          <bgColor rgb="FFFBFAF3"/>
        </patternFill>
      </fill>
    </dxf>
    <dxf>
      <fill>
        <patternFill>
          <bgColor rgb="FFE6E1BC"/>
        </patternFill>
      </fill>
    </dxf>
    <dxf>
      <fill>
        <patternFill>
          <bgColor rgb="FFE6E1BC"/>
        </patternFill>
      </fill>
    </dxf>
    <dxf>
      <fill>
        <patternFill>
          <bgColor rgb="FFF7D5AB"/>
        </patternFill>
      </fill>
    </dxf>
    <dxf>
      <fill>
        <patternFill>
          <bgColor rgb="FFEDA247"/>
        </patternFill>
      </fill>
    </dxf>
    <dxf>
      <fill>
        <patternFill>
          <bgColor rgb="FFEDA247"/>
        </patternFill>
      </fill>
    </dxf>
    <dxf>
      <fill>
        <patternFill>
          <bgColor rgb="FFF1B5A9"/>
        </patternFill>
      </fill>
    </dxf>
    <dxf>
      <fill>
        <patternFill>
          <bgColor rgb="FFDB4325"/>
        </patternFill>
      </fill>
    </dxf>
    <dxf>
      <fill>
        <patternFill>
          <bgColor rgb="FFDB4325"/>
        </patternFill>
      </fill>
    </dxf>
    <dxf>
      <fill>
        <patternFill>
          <bgColor rgb="FFFAB733"/>
        </patternFill>
      </fill>
    </dxf>
    <dxf>
      <fill>
        <patternFill>
          <bgColor rgb="FFFFCF9B"/>
        </patternFill>
      </fill>
    </dxf>
    <dxf>
      <fill>
        <patternFill>
          <bgColor rgb="FFFF8E15"/>
        </patternFill>
      </fill>
    </dxf>
    <dxf>
      <fill>
        <patternFill>
          <bgColor rgb="FFFF8E15"/>
        </patternFill>
      </fill>
    </dxf>
    <dxf>
      <fill>
        <patternFill>
          <bgColor rgb="FFFFAC8F"/>
        </patternFill>
      </fill>
    </dxf>
    <dxf>
      <fill>
        <patternFill>
          <bgColor rgb="FFFF4E11"/>
        </patternFill>
      </fill>
    </dxf>
    <dxf>
      <fill>
        <patternFill>
          <bgColor rgb="FFFF4E11"/>
        </patternFill>
      </fill>
    </dxf>
    <dxf>
      <fill>
        <patternFill>
          <bgColor rgb="FFFF5050"/>
        </patternFill>
      </fill>
    </dxf>
    <dxf>
      <fill>
        <patternFill>
          <bgColor rgb="FFFF3300"/>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4"/>
      </font>
    </dxf>
    <dxf>
      <font>
        <sz val="14"/>
      </font>
    </dxf>
    <dxf>
      <font>
        <sz val="12"/>
      </font>
    </dxf>
    <dxf>
      <font>
        <sz val="12"/>
      </font>
    </dxf>
    <dxf>
      <font>
        <sz val="14"/>
      </font>
    </dxf>
    <dxf>
      <font>
        <sz val="12"/>
      </font>
    </dxf>
    <dxf>
      <font>
        <sz val="18"/>
      </font>
    </dxf>
    <dxf>
      <font>
        <sz val="16"/>
      </font>
    </dxf>
    <dxf>
      <font>
        <sz val="14"/>
      </font>
    </dxf>
    <dxf>
      <font>
        <sz val="12"/>
      </font>
    </dxf>
    <dxf>
      <fill>
        <patternFill>
          <bgColor rgb="FFE1DFDF"/>
        </patternFill>
      </fill>
    </dxf>
    <dxf>
      <fill>
        <patternFill patternType="solid">
          <bgColor theme="2" tint="-0.249977111117893"/>
        </patternFill>
      </fill>
    </dxf>
    <dxf>
      <fill>
        <patternFill patternType="solid">
          <bgColor theme="2" tint="-0.249977111117893"/>
        </patternFill>
      </fill>
    </dxf>
    <dxf>
      <fill>
        <patternFill>
          <bgColor rgb="FFDDF0C8"/>
        </patternFill>
      </fill>
    </dxf>
    <dxf>
      <fill>
        <patternFill patternType="solid">
          <bgColor rgb="FF92D050"/>
        </patternFill>
      </fill>
    </dxf>
    <dxf>
      <fill>
        <patternFill patternType="solid">
          <bgColor rgb="FF92D050"/>
        </patternFill>
      </fill>
    </dxf>
    <dxf>
      <fill>
        <patternFill>
          <bgColor rgb="FFFFFFB9"/>
        </patternFill>
      </fill>
    </dxf>
    <dxf>
      <fill>
        <patternFill patternType="solid">
          <bgColor rgb="FFFFFF00"/>
        </patternFill>
      </fill>
    </dxf>
    <dxf>
      <fill>
        <patternFill>
          <bgColor rgb="FFF9B327"/>
        </patternFill>
      </fill>
    </dxf>
    <dxf>
      <fill>
        <patternFill patternType="solid">
          <bgColor rgb="FFFFFF00"/>
        </patternFill>
      </fill>
    </dxf>
    <dxf>
      <fill>
        <patternFill>
          <bgColor rgb="FFFFE9A3"/>
        </patternFill>
      </fill>
    </dxf>
    <dxf>
      <fill>
        <patternFill patternType="solid">
          <bgColor rgb="FFFFC000"/>
        </patternFill>
      </fill>
    </dxf>
    <dxf>
      <fill>
        <patternFill patternType="solid">
          <bgColor rgb="FFFFC000"/>
        </patternFill>
      </fill>
    </dxf>
    <dxf>
      <fill>
        <patternFill>
          <bgColor rgb="FFFFC5C5"/>
        </patternFill>
      </fill>
    </dxf>
    <dxf>
      <fill>
        <patternFill patternType="solid">
          <bgColor rgb="FFFF5050"/>
        </patternFill>
      </fill>
    </dxf>
    <dxf>
      <fill>
        <patternFill patternType="solid">
          <bgColor rgb="FFFF5050"/>
        </patternFill>
      </fill>
    </dxf>
    <dxf>
      <font>
        <color theme="0"/>
      </font>
      <fill>
        <patternFill>
          <bgColor rgb="FFDB4325"/>
        </patternFill>
      </fill>
    </dxf>
    <dxf>
      <font>
        <color theme="0"/>
      </font>
      <fill>
        <patternFill>
          <bgColor rgb="FFEDA247"/>
        </patternFill>
      </fill>
    </dxf>
    <dxf>
      <font>
        <color theme="0"/>
      </font>
      <fill>
        <patternFill>
          <bgColor rgb="FFE6E1BC"/>
        </patternFill>
      </fill>
    </dxf>
    <dxf>
      <fill>
        <patternFill>
          <bgColor rgb="FF57C4AD"/>
        </patternFill>
      </fill>
    </dxf>
    <dxf>
      <fill>
        <patternFill>
          <bgColor rgb="FFAAAAAA"/>
        </patternFill>
      </fill>
    </dxf>
    <dxf>
      <font>
        <color theme="0"/>
      </font>
      <fill>
        <patternFill>
          <bgColor rgb="FFDB4325"/>
        </patternFill>
      </fill>
    </dxf>
    <dxf>
      <font>
        <color theme="0"/>
      </font>
      <fill>
        <patternFill>
          <bgColor rgb="FFEDA247"/>
        </patternFill>
      </fill>
    </dxf>
    <dxf>
      <font>
        <color theme="0"/>
      </font>
      <fill>
        <patternFill>
          <bgColor rgb="FFE6E1BC"/>
        </patternFill>
      </fill>
    </dxf>
    <dxf>
      <fill>
        <patternFill>
          <bgColor rgb="FF57C4AD"/>
        </patternFill>
      </fill>
    </dxf>
    <dxf>
      <fill>
        <patternFill>
          <bgColor rgb="FFAAAAAA"/>
        </patternFill>
      </fill>
    </dxf>
    <dxf>
      <alignment horizontal="right" readingOrder="0"/>
    </dxf>
    <dxf>
      <alignment horizontal="right" readingOrder="0"/>
    </dxf>
    <dxf>
      <alignment horizontal="center" readingOrder="0"/>
    </dxf>
    <dxf>
      <alignment horizontal="center" readingOrder="0"/>
    </dxf>
    <dxf>
      <alignment horizontal="general" readingOrder="0"/>
    </dxf>
    <dxf>
      <alignment horizontal="general" readingOrder="0"/>
    </dxf>
    <dxf>
      <font>
        <b/>
      </font>
    </dxf>
    <dxf>
      <alignment horizontal="center" readingOrder="0"/>
    </dxf>
    <dxf>
      <font>
        <b val="0"/>
      </font>
    </dxf>
    <dxf>
      <font>
        <sz val="14"/>
      </font>
    </dxf>
    <dxf>
      <font>
        <sz val="14"/>
      </font>
    </dxf>
    <dxf>
      <font>
        <sz val="14"/>
      </font>
    </dxf>
    <dxf>
      <font>
        <sz val="16"/>
      </font>
    </dxf>
    <dxf>
      <font>
        <sz val="16"/>
      </font>
    </dxf>
    <dxf>
      <font>
        <sz val="16"/>
      </font>
    </dxf>
    <dxf>
      <font>
        <sz val="18"/>
      </font>
    </dxf>
    <dxf>
      <font>
        <sz val="18"/>
      </font>
    </dxf>
    <dxf>
      <font>
        <sz val="18"/>
      </font>
    </dxf>
    <dxf>
      <font>
        <b/>
      </font>
    </dxf>
    <dxf>
      <font>
        <b/>
      </font>
    </dxf>
    <dxf>
      <font>
        <b/>
      </font>
    </dxf>
    <dxf>
      <alignment wrapText="0" readingOrder="0"/>
    </dxf>
    <dxf>
      <protection hidden="1"/>
    </dxf>
    <dxf>
      <protection hidden="1"/>
    </dxf>
    <dxf>
      <protection hidden="1"/>
    </dxf>
    <dxf>
      <protection hidden="1"/>
    </dxf>
    <dxf>
      <protection hidden="1"/>
    </dxf>
    <dxf>
      <protection hidden="1"/>
    </dxf>
    <dxf>
      <protection hidden="1"/>
    </dxf>
    <dxf>
      <font>
        <b/>
      </font>
    </dxf>
    <dxf>
      <font>
        <b val="0"/>
      </font>
    </dxf>
    <dxf>
      <font>
        <b/>
      </font>
    </dxf>
    <dxf>
      <font>
        <sz val="14"/>
      </font>
    </dxf>
    <dxf>
      <font>
        <sz val="12"/>
      </font>
    </dxf>
    <dxf>
      <font>
        <sz val="14"/>
      </font>
    </dxf>
    <dxf>
      <font>
        <sz val="16"/>
      </font>
    </dxf>
    <dxf>
      <font>
        <color theme="0"/>
      </font>
    </dxf>
    <dxf>
      <font>
        <color auto="1"/>
      </font>
    </dxf>
    <dxf>
      <font>
        <color auto="1"/>
      </font>
    </dxf>
    <dxf>
      <font>
        <color auto="1"/>
      </font>
    </dxf>
    <dxf>
      <font>
        <color auto="1"/>
      </font>
    </dxf>
    <dxf>
      <font>
        <color auto="1"/>
      </font>
    </dxf>
    <dxf>
      <font>
        <color auto="1"/>
      </font>
    </dxf>
    <dxf>
      <font>
        <color auto="1"/>
      </font>
    </dxf>
    <dxf>
      <fill>
        <patternFill>
          <bgColor rgb="FFAAAAAA"/>
        </patternFill>
      </fill>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ill>
        <patternFill>
          <bgColor rgb="FFB8E6DC"/>
        </patternFill>
      </fill>
    </dxf>
    <dxf>
      <fill>
        <patternFill>
          <bgColor rgb="FF57C4AD"/>
        </patternFill>
      </fill>
    </dxf>
    <dxf>
      <fill>
        <patternFill>
          <bgColor rgb="FF57C4AD"/>
        </patternFill>
      </fill>
    </dxf>
    <dxf>
      <fill>
        <patternFill>
          <bgColor rgb="FFF2EDD6"/>
        </patternFill>
      </fill>
    </dxf>
    <dxf>
      <fill>
        <patternFill>
          <bgColor rgb="FFF9F7ED"/>
        </patternFill>
      </fill>
    </dxf>
    <dxf>
      <fill>
        <patternFill>
          <bgColor rgb="FFECE7C6"/>
        </patternFill>
      </fill>
    </dxf>
    <dxf>
      <fill>
        <patternFill>
          <bgColor rgb="FFFBFAF3"/>
        </patternFill>
      </fill>
    </dxf>
    <dxf>
      <fill>
        <patternFill>
          <bgColor rgb="FFE6E1BC"/>
        </patternFill>
      </fill>
    </dxf>
    <dxf>
      <fill>
        <patternFill>
          <bgColor rgb="FFE6E1BC"/>
        </patternFill>
      </fill>
    </dxf>
    <dxf>
      <fill>
        <patternFill>
          <bgColor rgb="FFF7D5AB"/>
        </patternFill>
      </fill>
    </dxf>
    <dxf>
      <fill>
        <patternFill>
          <bgColor rgb="FFEDA247"/>
        </patternFill>
      </fill>
    </dxf>
    <dxf>
      <fill>
        <patternFill>
          <bgColor rgb="FFEDA247"/>
        </patternFill>
      </fill>
    </dxf>
    <dxf>
      <fill>
        <patternFill>
          <bgColor rgb="FFF1B5A9"/>
        </patternFill>
      </fill>
    </dxf>
    <dxf>
      <fill>
        <patternFill>
          <bgColor rgb="FFDB4325"/>
        </patternFill>
      </fill>
    </dxf>
    <dxf>
      <fill>
        <patternFill>
          <bgColor rgb="FFDB4325"/>
        </patternFill>
      </fill>
    </dxf>
    <dxf>
      <fill>
        <patternFill>
          <bgColor rgb="FFFAB733"/>
        </patternFill>
      </fill>
    </dxf>
    <dxf>
      <fill>
        <patternFill>
          <bgColor rgb="FFFFCF9B"/>
        </patternFill>
      </fill>
    </dxf>
    <dxf>
      <fill>
        <patternFill>
          <bgColor rgb="FFFF8E15"/>
        </patternFill>
      </fill>
    </dxf>
    <dxf>
      <fill>
        <patternFill>
          <bgColor rgb="FFFF8E15"/>
        </patternFill>
      </fill>
    </dxf>
    <dxf>
      <fill>
        <patternFill>
          <bgColor rgb="FFFFAC8F"/>
        </patternFill>
      </fill>
    </dxf>
    <dxf>
      <fill>
        <patternFill>
          <bgColor rgb="FFFF4E11"/>
        </patternFill>
      </fill>
    </dxf>
    <dxf>
      <fill>
        <patternFill>
          <bgColor rgb="FFFF4E11"/>
        </patternFill>
      </fill>
    </dxf>
    <dxf>
      <fill>
        <patternFill>
          <bgColor rgb="FFFF5050"/>
        </patternFill>
      </fill>
    </dxf>
    <dxf>
      <fill>
        <patternFill>
          <bgColor rgb="FFFF3300"/>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2"/>
      </font>
    </dxf>
    <dxf>
      <font>
        <sz val="14"/>
      </font>
    </dxf>
    <dxf>
      <font>
        <sz val="14"/>
      </font>
    </dxf>
    <dxf>
      <font>
        <sz val="12"/>
      </font>
    </dxf>
    <dxf>
      <font>
        <sz val="12"/>
      </font>
    </dxf>
    <dxf>
      <font>
        <sz val="14"/>
      </font>
    </dxf>
    <dxf>
      <font>
        <sz val="12"/>
      </font>
    </dxf>
    <dxf>
      <font>
        <sz val="18"/>
      </font>
    </dxf>
    <dxf>
      <font>
        <sz val="16"/>
      </font>
    </dxf>
    <dxf>
      <font>
        <sz val="14"/>
      </font>
    </dxf>
    <dxf>
      <font>
        <sz val="12"/>
      </font>
    </dxf>
    <dxf>
      <fill>
        <patternFill>
          <bgColor rgb="FFE1DFDF"/>
        </patternFill>
      </fill>
    </dxf>
    <dxf>
      <fill>
        <patternFill patternType="solid">
          <bgColor theme="2" tint="-0.249977111117893"/>
        </patternFill>
      </fill>
    </dxf>
    <dxf>
      <fill>
        <patternFill patternType="solid">
          <bgColor theme="2" tint="-0.249977111117893"/>
        </patternFill>
      </fill>
    </dxf>
    <dxf>
      <fill>
        <patternFill>
          <bgColor rgb="FFDDF0C8"/>
        </patternFill>
      </fill>
    </dxf>
    <dxf>
      <fill>
        <patternFill patternType="solid">
          <bgColor rgb="FF92D050"/>
        </patternFill>
      </fill>
    </dxf>
    <dxf>
      <fill>
        <patternFill patternType="solid">
          <bgColor rgb="FF92D050"/>
        </patternFill>
      </fill>
    </dxf>
    <dxf>
      <fill>
        <patternFill>
          <bgColor rgb="FFFFFFB9"/>
        </patternFill>
      </fill>
    </dxf>
    <dxf>
      <fill>
        <patternFill patternType="solid">
          <bgColor rgb="FFFFFF00"/>
        </patternFill>
      </fill>
    </dxf>
    <dxf>
      <fill>
        <patternFill>
          <bgColor rgb="FFF9B327"/>
        </patternFill>
      </fill>
    </dxf>
    <dxf>
      <fill>
        <patternFill patternType="solid">
          <bgColor rgb="FFFFFF00"/>
        </patternFill>
      </fill>
    </dxf>
    <dxf>
      <fill>
        <patternFill>
          <bgColor rgb="FFFFE9A3"/>
        </patternFill>
      </fill>
    </dxf>
    <dxf>
      <fill>
        <patternFill patternType="solid">
          <bgColor rgb="FFFFC000"/>
        </patternFill>
      </fill>
    </dxf>
    <dxf>
      <fill>
        <patternFill patternType="solid">
          <bgColor rgb="FFFFC000"/>
        </patternFill>
      </fill>
    </dxf>
    <dxf>
      <fill>
        <patternFill>
          <bgColor rgb="FFFFC5C5"/>
        </patternFill>
      </fill>
    </dxf>
    <dxf>
      <fill>
        <patternFill patternType="solid">
          <bgColor rgb="FFFF5050"/>
        </patternFill>
      </fill>
    </dxf>
    <dxf>
      <fill>
        <patternFill patternType="solid">
          <bgColor rgb="FFFF5050"/>
        </patternFill>
      </fill>
    </dxf>
    <dxf>
      <font>
        <color theme="0"/>
      </font>
      <fill>
        <patternFill>
          <bgColor rgb="FFDB4325"/>
        </patternFill>
      </fill>
    </dxf>
    <dxf>
      <font>
        <color theme="0"/>
      </font>
      <fill>
        <patternFill>
          <bgColor rgb="FFEDA247"/>
        </patternFill>
      </fill>
    </dxf>
    <dxf>
      <font>
        <color theme="0"/>
      </font>
      <fill>
        <patternFill>
          <bgColor rgb="FFE6E1BC"/>
        </patternFill>
      </fill>
    </dxf>
    <dxf>
      <fill>
        <patternFill>
          <bgColor rgb="FF57C4AD"/>
        </patternFill>
      </fill>
    </dxf>
    <dxf>
      <fill>
        <patternFill>
          <bgColor rgb="FFAAAAAA"/>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name val="Arial Narrow"/>
        <scheme val="none"/>
      </font>
    </dxf>
    <dxf>
      <font>
        <sz val="10"/>
      </font>
    </dxf>
    <dxf>
      <font>
        <sz val="11"/>
      </font>
    </dxf>
    <dxf>
      <font>
        <name val="Arial Narrow"/>
        <scheme val="none"/>
      </font>
    </dxf>
    <dxf>
      <font>
        <name val="Arial"/>
        <scheme val="none"/>
      </font>
    </dxf>
    <dxf>
      <font>
        <sz val="10"/>
      </font>
    </dxf>
    <dxf>
      <font>
        <sz val="11"/>
      </font>
    </dxf>
    <dxf>
      <font>
        <name val="Arial"/>
        <scheme val="none"/>
      </font>
    </dxf>
    <dxf>
      <font>
        <sz val="10"/>
      </font>
    </dxf>
    <dxf>
      <font>
        <sz val="11"/>
      </font>
    </dxf>
    <dxf>
      <font>
        <name val="Arial"/>
        <scheme val="none"/>
      </font>
    </dxf>
    <dxf>
      <font>
        <sz val="10"/>
      </font>
    </dxf>
    <dxf>
      <font>
        <sz val="11"/>
      </font>
    </dxf>
    <dxf>
      <font>
        <name val="Arial"/>
        <scheme val="none"/>
      </font>
    </dxf>
    <dxf>
      <font>
        <sz val="10"/>
      </font>
    </dxf>
    <dxf>
      <font>
        <sz val="11"/>
      </font>
    </dxf>
    <dxf>
      <font>
        <sz val="10"/>
      </font>
    </dxf>
    <dxf>
      <font>
        <sz val="11"/>
      </font>
    </dxf>
    <dxf>
      <font>
        <name val="Arial"/>
        <scheme val="none"/>
      </font>
    </dxf>
    <dxf>
      <font>
        <sz val="10"/>
      </font>
    </dxf>
    <dxf>
      <font>
        <sz val="11"/>
      </font>
    </dxf>
    <dxf>
      <font>
        <name val="Arial"/>
        <scheme val="none"/>
      </font>
    </dxf>
    <dxf>
      <font>
        <sz val="10"/>
      </font>
    </dxf>
    <dxf>
      <font>
        <sz val="11"/>
      </font>
    </dxf>
    <dxf>
      <font>
        <name val="Arial"/>
        <scheme val="none"/>
      </font>
    </dxf>
    <dxf>
      <font>
        <sz val="10"/>
      </font>
    </dxf>
    <dxf>
      <font>
        <sz val="11"/>
      </font>
    </dxf>
    <dxf>
      <font>
        <name val="Arial"/>
        <scheme val="none"/>
      </font>
    </dxf>
    <dxf>
      <font>
        <sz val="10"/>
      </font>
    </dxf>
    <dxf>
      <font>
        <sz val="11"/>
      </font>
    </dxf>
    <dxf>
      <font>
        <sz val="10"/>
      </font>
    </dxf>
    <dxf>
      <font>
        <sz val="11"/>
      </font>
    </dxf>
    <dxf>
      <font>
        <sz val="10"/>
      </font>
    </dxf>
    <dxf>
      <font>
        <sz val="11"/>
      </font>
    </dxf>
    <dxf>
      <font>
        <sz val="10"/>
      </font>
    </dxf>
    <dxf>
      <font>
        <sz val="11"/>
      </font>
    </dxf>
    <dxf>
      <font>
        <name val="Arial"/>
        <scheme val="none"/>
      </font>
    </dxf>
    <dxf>
      <font>
        <name val="Arial"/>
        <scheme val="none"/>
      </font>
    </dxf>
    <dxf>
      <font>
        <name val="Arial"/>
        <scheme val="none"/>
      </font>
    </dxf>
    <dxf>
      <font>
        <name val="Arial"/>
        <scheme val="none"/>
      </font>
    </dxf>
    <dxf>
      <font>
        <name val="Algerian"/>
        <scheme val="none"/>
      </font>
    </dxf>
    <dxf>
      <font>
        <sz val="10"/>
      </font>
    </dxf>
    <dxf>
      <font>
        <sz val="11"/>
      </font>
    </dxf>
    <dxf>
      <font>
        <name val="Arial"/>
        <scheme val="none"/>
      </font>
    </dxf>
    <dxf>
      <font>
        <name val="Arial"/>
        <scheme val="none"/>
      </font>
    </dxf>
    <dxf>
      <font>
        <sz val="10"/>
      </font>
    </dxf>
    <dxf>
      <font>
        <sz val="11"/>
      </font>
    </dxf>
    <dxf>
      <font>
        <sz val="10"/>
      </font>
    </dxf>
    <dxf>
      <font>
        <sz val="11"/>
      </font>
    </dxf>
    <dxf>
      <font>
        <sz val="12"/>
      </font>
    </dxf>
    <dxf>
      <font>
        <sz val="14"/>
      </font>
    </dxf>
    <dxf>
      <font>
        <name val="Arial"/>
        <scheme val="none"/>
      </font>
    </dxf>
    <dxf>
      <font>
        <sz val="12"/>
      </font>
    </dxf>
    <dxf>
      <font>
        <sz val="12"/>
      </font>
    </dxf>
    <dxf>
      <font>
        <sz val="14"/>
      </font>
    </dxf>
    <dxf>
      <font>
        <sz val="14"/>
      </font>
    </dxf>
    <dxf>
      <font>
        <sz val="12"/>
      </font>
    </dxf>
    <dxf>
      <font>
        <sz val="12"/>
      </font>
    </dxf>
    <dxf>
      <alignment wrapText="1"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orbel"/>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font>
        <b/>
        <i val="0"/>
        <strike val="0"/>
        <condense val="0"/>
        <extend val="0"/>
        <outline val="0"/>
        <shadow val="0"/>
        <u val="none"/>
        <vertAlign val="baseline"/>
        <sz val="11"/>
        <color auto="1"/>
        <name val="Corbel"/>
        <scheme val="none"/>
      </font>
      <fill>
        <patternFill patternType="none">
          <fgColor indexed="64"/>
          <bgColor auto="1"/>
        </patternFill>
      </fill>
      <alignment horizontal="left" vertical="center" textRotation="0" wrapText="1" indent="0" justifyLastLine="0" shrinkToFit="0" readingOrder="0"/>
    </dxf>
    <dxf>
      <font>
        <b/>
        <i val="0"/>
        <strike val="0"/>
        <condense val="0"/>
        <extend val="0"/>
        <outline val="0"/>
        <shadow val="0"/>
        <u val="none"/>
        <vertAlign val="baseline"/>
        <sz val="11"/>
        <color auto="1"/>
        <name val="Corbel"/>
        <scheme val="none"/>
      </font>
      <fill>
        <patternFill patternType="none">
          <fgColor indexed="64"/>
          <bgColor auto="1"/>
        </patternFill>
      </fill>
      <alignment horizontal="left" vertical="center" textRotation="0" wrapText="1" indent="0" justifyLastLine="0" shrinkToFit="0" readingOrder="0"/>
    </dxf>
    <dxf>
      <font>
        <b/>
        <i val="0"/>
        <strike val="0"/>
        <condense val="0"/>
        <extend val="0"/>
        <outline val="0"/>
        <shadow val="0"/>
        <u val="none"/>
        <vertAlign val="baseline"/>
        <sz val="11"/>
        <color auto="1"/>
        <name val="Corbel"/>
        <scheme val="none"/>
      </font>
      <fill>
        <patternFill patternType="none">
          <fgColor indexed="64"/>
          <bgColor auto="1"/>
        </patternFill>
      </fill>
      <alignment horizontal="left" vertical="center" textRotation="0" wrapText="1" indent="0" justifyLastLine="0" shrinkToFit="0" readingOrder="0"/>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i val="0"/>
        <strike val="0"/>
        <condense val="0"/>
        <extend val="0"/>
        <outline val="0"/>
        <shadow val="0"/>
        <u val="none"/>
        <vertAlign val="baseline"/>
        <sz val="11"/>
        <color auto="1"/>
        <name val="Corbel"/>
        <scheme val="none"/>
      </font>
      <fill>
        <patternFill patternType="none">
          <fgColor indexed="64"/>
          <bgColor auto="1"/>
        </patternFill>
      </fill>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Corbel"/>
        <scheme val="none"/>
      </font>
      <fill>
        <patternFill patternType="none">
          <fgColor indexed="64"/>
          <bgColor auto="1"/>
        </patternFill>
      </fill>
      <alignment horizontal="left" vertical="center" textRotation="0" wrapText="1" indent="0" justifyLastLine="0" shrinkToFit="0" readingOrder="0"/>
    </dxf>
    <dxf>
      <font>
        <color theme="0"/>
      </font>
      <fill>
        <patternFill patternType="none">
          <bgColor auto="1"/>
        </patternFill>
      </fill>
    </dxf>
    <dxf>
      <font>
        <color theme="0"/>
      </font>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00A6D6"/>
          <bgColor rgb="FF00A6D6"/>
        </patternFill>
      </fill>
      <border diagonalUp="0" diagonalDown="0">
        <left/>
        <right/>
        <top/>
        <bottom/>
        <vertical/>
        <horizontal/>
      </border>
    </dxf>
    <dxf>
      <fill>
        <patternFill patternType="solid">
          <fgColor rgb="FF00A6D6"/>
          <bgColor rgb="FF00A6D6"/>
        </patternFill>
      </fill>
      <border diagonalUp="0" diagonalDown="0">
        <left/>
        <right/>
        <top/>
        <bottom/>
        <vertical/>
        <horizontal/>
      </border>
    </dxf>
    <dxf>
      <font>
        <b/>
        <color theme="1"/>
      </font>
    </dxf>
    <dxf>
      <font>
        <b/>
        <i val="0"/>
        <color theme="0"/>
      </font>
      <fill>
        <patternFill patternType="solid">
          <fgColor theme="8" tint="0.79995117038483843"/>
          <bgColor rgb="FF00A6D6"/>
        </patternFill>
      </fill>
    </dxf>
    <dxf>
      <font>
        <b/>
        <color theme="1"/>
      </font>
    </dxf>
    <dxf>
      <font>
        <color theme="0"/>
      </font>
      <fill>
        <patternFill>
          <fgColor rgb="FF00A6D6"/>
          <bgColor rgb="FF00A6D6"/>
        </patternFill>
      </fill>
    </dxf>
    <dxf>
      <font>
        <b/>
        <color theme="1"/>
      </font>
      <border diagonalUp="0" diagonalDown="0">
        <left/>
        <right/>
        <top/>
        <bottom/>
        <vertical/>
        <horizontal/>
      </border>
    </dxf>
    <dxf>
      <border>
        <left style="thin">
          <color theme="8" tint="0.39997558519241921"/>
        </left>
        <right style="thin">
          <color theme="8" tint="0.39997558519241921"/>
        </right>
      </border>
    </dxf>
    <dxf>
      <border diagonalUp="0" diagonalDown="0">
        <left/>
        <right/>
        <top/>
        <bottom/>
        <vertical/>
        <horizontal/>
      </border>
    </dxf>
    <dxf>
      <border diagonalUp="0" diagonalDown="0">
        <left/>
        <right/>
        <top/>
        <bottom/>
        <vertical/>
        <horizontal/>
      </border>
    </dxf>
    <dxf>
      <font>
        <b/>
        <color theme="1"/>
      </font>
      <border diagonalUp="0" diagonalDown="0">
        <left/>
        <right/>
        <top/>
        <bottom/>
        <vertical/>
        <horizontal/>
      </border>
    </dxf>
    <dxf>
      <font>
        <b/>
        <color theme="0"/>
      </font>
      <fill>
        <patternFill patternType="none">
          <fgColor indexed="64"/>
          <bgColor auto="1"/>
        </patternFill>
      </fill>
      <border diagonalUp="0" diagonalDown="0">
        <left/>
        <right/>
        <top/>
        <bottom/>
        <vertical/>
        <horizontal/>
      </border>
    </dxf>
    <dxf>
      <font>
        <b val="0"/>
        <i val="0"/>
        <color auto="1"/>
      </font>
      <fill>
        <patternFill patternType="solid">
          <bgColor theme="0"/>
        </patternFill>
      </fill>
      <border diagonalUp="0" diagonalDown="0">
        <left/>
        <right/>
        <top/>
        <bottom/>
        <vertical/>
        <horizontal/>
      </border>
    </dxf>
    <dxf>
      <border>
        <top style="thin">
          <color theme="8"/>
        </top>
        <bottom style="thin">
          <color theme="8"/>
        </bottom>
      </border>
    </dxf>
    <dxf>
      <border>
        <top style="thin">
          <color theme="8"/>
        </top>
        <bottom style="thin">
          <color theme="8"/>
        </bottom>
      </border>
    </dxf>
    <dxf>
      <font>
        <b/>
        <color theme="8"/>
      </font>
    </dxf>
    <dxf>
      <font>
        <b/>
        <color theme="1"/>
      </font>
    </dxf>
    <dxf>
      <font>
        <b/>
        <color theme="8"/>
      </font>
    </dxf>
    <dxf>
      <font>
        <b/>
        <color theme="1"/>
      </font>
    </dxf>
    <dxf>
      <fill>
        <patternFill patternType="solid">
          <fgColor theme="8" tint="0.79998168889431442"/>
          <bgColor theme="8"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fill>
        <patternFill patternType="solid">
          <fgColor theme="8" tint="0.79998168889431442"/>
          <bgColor theme="8" tint="0.79998168889431442"/>
        </patternFill>
      </fill>
      <border>
        <top style="thin">
          <color theme="8" tint="0.59999389629810485"/>
        </top>
        <bottom style="thin">
          <color theme="8" tint="0.59999389629810485"/>
        </bottom>
      </border>
    </dxf>
    <dxf>
      <font>
        <b/>
        <color theme="1"/>
      </font>
      <fill>
        <patternFill patternType="solid">
          <fgColor theme="0"/>
          <bgColor theme="0"/>
        </patternFill>
      </fill>
      <border>
        <top style="thin">
          <color theme="8"/>
        </top>
        <bottom style="thin">
          <color theme="8"/>
        </bottom>
      </border>
    </dxf>
    <dxf>
      <font>
        <b/>
        <color theme="1"/>
      </font>
      <border>
        <top style="thin">
          <color theme="8"/>
        </top>
        <bottom style="thin">
          <color theme="8"/>
        </bottom>
      </border>
    </dxf>
    <dxf>
      <font>
        <color theme="1"/>
      </font>
      <border>
        <horizontal style="thin">
          <color theme="8" tint="0.79998168889431442"/>
        </horizontal>
      </border>
    </dxf>
    <dxf>
      <fill>
        <patternFill patternType="solid">
          <fgColor rgb="FF00A6D6"/>
          <bgColor rgb="FF00A6D6"/>
        </patternFill>
      </fill>
      <border diagonalUp="0" diagonalDown="0">
        <left/>
        <right/>
        <top/>
        <bottom/>
        <vertical/>
        <horizontal/>
      </border>
    </dxf>
    <dxf>
      <fill>
        <patternFill patternType="solid">
          <fgColor rgb="FF00A6D6"/>
          <bgColor rgb="FF00A6D6"/>
        </patternFill>
      </fill>
      <border diagonalUp="0" diagonalDown="0">
        <left/>
        <right/>
        <top/>
        <bottom/>
        <vertical/>
        <horizontal/>
      </border>
    </dxf>
    <dxf>
      <font>
        <b/>
        <color theme="1"/>
      </font>
    </dxf>
    <dxf>
      <font>
        <b/>
        <i val="0"/>
        <color theme="0"/>
      </font>
      <fill>
        <patternFill patternType="solid">
          <fgColor indexed="64"/>
          <bgColor theme="0"/>
        </patternFill>
      </fill>
    </dxf>
    <dxf>
      <font>
        <b/>
        <color theme="1"/>
      </font>
    </dxf>
    <dxf>
      <font>
        <color theme="0"/>
      </font>
      <fill>
        <patternFill>
          <fgColor rgb="FF00A6D6"/>
          <bgColor rgb="FF00A6D6"/>
        </patternFill>
      </fill>
    </dxf>
    <dxf>
      <font>
        <b/>
        <color theme="1"/>
      </font>
      <border diagonalUp="0" diagonalDown="0">
        <left/>
        <right/>
        <top/>
        <bottom/>
        <vertical/>
        <horizontal/>
      </border>
    </dxf>
    <dxf>
      <border>
        <left style="thin">
          <color theme="8" tint="0.39997558519241921"/>
        </left>
        <right style="thin">
          <color theme="8" tint="0.39997558519241921"/>
        </right>
      </border>
    </dxf>
    <dxf>
      <border diagonalUp="0" diagonalDown="0">
        <left/>
        <right/>
        <top/>
        <bottom/>
        <vertical/>
        <horizontal/>
      </border>
    </dxf>
    <dxf>
      <border diagonalUp="0" diagonalDown="0">
        <left/>
        <right/>
        <top/>
        <bottom/>
        <vertical/>
        <horizontal/>
      </border>
    </dxf>
    <dxf>
      <font>
        <b/>
        <color theme="1"/>
      </font>
      <border diagonalUp="0" diagonalDown="0">
        <left/>
        <right/>
        <top/>
        <bottom/>
        <vertical/>
        <horizontal/>
      </border>
    </dxf>
    <dxf>
      <font>
        <b/>
        <color theme="0"/>
      </font>
      <fill>
        <patternFill patternType="none">
          <fgColor indexed="64"/>
          <bgColor auto="1"/>
        </patternFill>
      </fill>
      <border diagonalUp="0" diagonalDown="0">
        <left/>
        <right/>
        <top/>
        <bottom/>
        <vertical/>
        <horizontal/>
      </border>
    </dxf>
    <dxf>
      <font>
        <b val="0"/>
        <i val="0"/>
        <color auto="1"/>
      </font>
      <fill>
        <patternFill patternType="solid">
          <bgColor theme="0"/>
        </patternFill>
      </fill>
      <border diagonalUp="0" diagonalDown="0">
        <left/>
        <right/>
        <top/>
        <bottom/>
        <vertical/>
        <horizontal/>
      </border>
    </dxf>
  </dxfs>
  <tableStyles count="3" defaultTableStyle="TableStyleMedium2" defaultPivotStyle="PivotStyleLight16">
    <tableStyle name="CategoriePivot" table="0" count="13">
      <tableStyleElement type="wholeTable" dxfId="525"/>
      <tableStyleElement type="headerRow" dxfId="524"/>
      <tableStyleElement type="totalRow" dxfId="523"/>
      <tableStyleElement type="firstRowStripe" dxfId="522"/>
      <tableStyleElement type="secondRowStripe" dxfId="521"/>
      <tableStyleElement type="firstColumnStripe" dxfId="520"/>
      <tableStyleElement type="firstSubtotalColumn" dxfId="519"/>
      <tableStyleElement type="firstSubtotalRow" dxfId="518"/>
      <tableStyleElement type="secondSubtotalRow" dxfId="517"/>
      <tableStyleElement type="firstRowSubheading" dxfId="516"/>
      <tableStyleElement type="secondRowSubheading" dxfId="515"/>
      <tableStyleElement type="pageFieldLabels" dxfId="514"/>
      <tableStyleElement type="pageFieldValues" dxfId="513"/>
    </tableStyle>
    <tableStyle name="PivotStyleLight6 2" table="0" count="11">
      <tableStyleElement type="wholeTable" dxfId="512"/>
      <tableStyleElement type="headerRow" dxfId="511"/>
      <tableStyleElement type="totalRow" dxfId="510"/>
      <tableStyleElement type="firstRowStripe" dxfId="509"/>
      <tableStyleElement type="firstColumnStripe" dxfId="508"/>
      <tableStyleElement type="firstSubtotalRow" dxfId="507"/>
      <tableStyleElement type="secondSubtotalRow" dxfId="506"/>
      <tableStyleElement type="firstRowSubheading" dxfId="505"/>
      <tableStyleElement type="secondRowSubheading" dxfId="504"/>
      <tableStyleElement type="pageFieldLabels" dxfId="503"/>
      <tableStyleElement type="pageFieldValues" dxfId="502"/>
    </tableStyle>
    <tableStyle name="PivotStyleMedium13 2 2" table="0" count="13">
      <tableStyleElement type="wholeTable" dxfId="501"/>
      <tableStyleElement type="headerRow" dxfId="500"/>
      <tableStyleElement type="totalRow" dxfId="499"/>
      <tableStyleElement type="firstRowStripe" dxfId="498"/>
      <tableStyleElement type="secondRowStripe" dxfId="497"/>
      <tableStyleElement type="firstColumnStripe" dxfId="496"/>
      <tableStyleElement type="firstSubtotalColumn" dxfId="495"/>
      <tableStyleElement type="firstSubtotalRow" dxfId="494"/>
      <tableStyleElement type="secondSubtotalRow" dxfId="493"/>
      <tableStyleElement type="firstRowSubheading" dxfId="492"/>
      <tableStyleElement type="secondRowSubheading" dxfId="491"/>
      <tableStyleElement type="pageFieldLabels" dxfId="490"/>
      <tableStyleElement type="pageFieldValues" dxfId="489"/>
    </tableStyle>
  </tableStyles>
  <colors>
    <mruColors>
      <color rgb="FFEDA247"/>
      <color rgb="FFDB4325"/>
      <color rgb="FFAAAAAA"/>
      <color rgb="FF57C4AD"/>
      <color rgb="FFE6E1BC"/>
      <color rgb="FFF7F7F7"/>
      <color rgb="FFD6D6D6"/>
      <color rgb="FFB8E6DC"/>
      <color rgb="FFF2EDD6"/>
      <color rgb="FFF9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4.xml"/><Relationship Id="rId50" Type="http://schemas.openxmlformats.org/officeDocument/2006/relationships/styles" Target="styles.xml"/><Relationship Id="rId55" Type="http://schemas.openxmlformats.org/officeDocument/2006/relationships/customXml" Target="../customXml/item1.xml"/><Relationship Id="rId63" Type="http://schemas.openxmlformats.org/officeDocument/2006/relationships/customXml" Target="../customXml/item9.xml"/><Relationship Id="rId68" Type="http://schemas.openxmlformats.org/officeDocument/2006/relationships/customXml" Target="../customXml/item14.xml"/><Relationship Id="rId7" Type="http://schemas.openxmlformats.org/officeDocument/2006/relationships/worksheet" Target="worksheets/sheet7.xml"/><Relationship Id="rId71"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2.xml"/><Relationship Id="rId53" Type="http://schemas.openxmlformats.org/officeDocument/2006/relationships/powerPivotData" Target="model/item.data"/><Relationship Id="rId58" Type="http://schemas.openxmlformats.org/officeDocument/2006/relationships/customXml" Target="../customXml/item4.xml"/><Relationship Id="rId66" Type="http://schemas.openxmlformats.org/officeDocument/2006/relationships/customXml" Target="../customXml/item12.xml"/><Relationship Id="rId74"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onnections" Target="connections.xml"/><Relationship Id="rId57" Type="http://schemas.openxmlformats.org/officeDocument/2006/relationships/customXml" Target="../customXml/item3.xml"/><Relationship Id="rId61"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xml"/><Relationship Id="rId52" Type="http://schemas.openxmlformats.org/officeDocument/2006/relationships/sheetMetadata" Target="metadata.xml"/><Relationship Id="rId60" Type="http://schemas.openxmlformats.org/officeDocument/2006/relationships/customXml" Target="../customXml/item6.xml"/><Relationship Id="rId65" Type="http://schemas.openxmlformats.org/officeDocument/2006/relationships/customXml" Target="../customXml/item11.xml"/><Relationship Id="rId73"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56" Type="http://schemas.openxmlformats.org/officeDocument/2006/relationships/customXml" Target="../customXml/item2.xml"/><Relationship Id="rId64" Type="http://schemas.openxmlformats.org/officeDocument/2006/relationships/customXml" Target="../customXml/item10.xml"/><Relationship Id="rId69"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3.xml"/><Relationship Id="rId59" Type="http://schemas.openxmlformats.org/officeDocument/2006/relationships/customXml" Target="../customXml/item5.xml"/><Relationship Id="rId67" Type="http://schemas.openxmlformats.org/officeDocument/2006/relationships/customXml" Target="../customXml/item1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62" Type="http://schemas.openxmlformats.org/officeDocument/2006/relationships/customXml" Target="../customXml/item8.xml"/><Relationship Id="rId70" Type="http://schemas.openxmlformats.org/officeDocument/2006/relationships/customXml" Target="../customXml/item16.xml"/><Relationship Id="rId75"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8585202</xdr:colOff>
      <xdr:row>0</xdr:row>
      <xdr:rowOff>25400</xdr:rowOff>
    </xdr:from>
    <xdr:to>
      <xdr:col>4</xdr:col>
      <xdr:colOff>10425855</xdr:colOff>
      <xdr:row>1</xdr:row>
      <xdr:rowOff>13797</xdr:rowOff>
    </xdr:to>
    <xdr:pic>
      <xdr:nvPicPr>
        <xdr:cNvPr id="7" name="Afbeelding 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442" b="22275"/>
        <a:stretch/>
      </xdr:blipFill>
      <xdr:spPr>
        <a:xfrm>
          <a:off x="10845802" y="25400"/>
          <a:ext cx="1837266" cy="7927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ksandra Wilczynska" refreshedDate="44693.64988020833" createdVersion="6" refreshedVersion="6" minRefreshableVersion="3" recordCount="5">
  <cacheSource type="worksheet">
    <worksheetSource name="Categories"/>
  </cacheSource>
  <cacheFields count="5">
    <cacheField name="Categorie Number" numFmtId="0">
      <sharedItems count="5">
        <s v="Categorie I"/>
        <s v="Categorie II"/>
        <s v="Categorie III"/>
        <s v="Categorie IV"/>
        <s v="Categorie V"/>
      </sharedItems>
    </cacheField>
    <cacheField name="CategorieNumeric" numFmtId="0">
      <sharedItems containsSemiMixedTypes="0" containsString="0" containsNumber="1" containsInteger="1" minValue="1" maxValue="5"/>
    </cacheField>
    <cacheField name="CorrespondingPrestatieScore" numFmtId="0">
      <sharedItems containsMixedTypes="1" containsNumber="1" containsInteger="1" minValue="0" maxValue="3"/>
    </cacheField>
    <cacheField name="Weight" numFmtId="0">
      <sharedItems containsSemiMixedTypes="0" containsString="0" containsNumber="1" containsInteger="1" minValue="0" maxValue="1000"/>
    </cacheField>
    <cacheField name="Beschrijving" numFmtId="0">
      <sharedItems count="5">
        <s v=" De veiligheidsinitiatieven met een huidige suboptimale prestatie (samenwerking omtrent dit veiligheidsinitiatief ontbreekt volledigd op dit moment) "/>
        <s v="De veiligheidinitiatieven waarvoor op dit moment al enige samenwerking plaatsvindt, maar waarvoor de samenwerking nog grondig verbeterd kan worden"/>
        <s v="De veiligheidinitiatieven waarvoor op dit moment al enige samenwerking plaatsvindt, maar waarvoor de samenwerking nog in eerder beperke mate verbeterd kan worden "/>
        <s v="De veiligheidsinitiatieven met een huidige optimale prestatie  (reeds aanwezige samenwerking op strategisch niveau waarbij de focus ligt op de lange termijn)"/>
        <s v="De veiligheidsinitiatieven die niet van toepassing zijn voor de specifieke cluster, en bijgevolg niet worden meegenomen in de finale ranki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Aleksandra Wilczynska" refreshedDate="44713.493889120371" createdVersion="6" refreshedVersion="6" minRefreshableVersion="3" recordCount="27">
  <cacheSource type="worksheet">
    <worksheetSource name="Initiatives"/>
  </cacheSource>
  <cacheFields count="9">
    <cacheField name="InitiativeCatID" numFmtId="0">
      <sharedItems/>
    </cacheField>
    <cacheField name="Proactief" numFmtId="0">
      <sharedItems/>
    </cacheField>
    <cacheField name="Overzicht veiligheidsparameters" numFmtId="0">
      <sharedItems/>
    </cacheField>
    <cacheField name="InitiativeCatFullName" numFmtId="0">
      <sharedItems count="7">
        <s v="A. Uitwisselen van veiligheidsinformatie"/>
        <s v="B. Beoordelen &amp; beheersen van onderlinge risico’s op clusterniveau"/>
        <s v="C. Leren van elkaar"/>
        <s v="D. Uniformiteit en standaardisatie van veiligheid"/>
        <s v="E. De cluster van bedrijven als collectief"/>
        <s v="F. Gedeelde calamiteitenuitrusting en -faciliteiten"/>
        <s v="G. Gezamenlijke noodorganisatie en crisiscommunicatie"/>
      </sharedItems>
    </cacheField>
    <cacheField name="InitiativeNumber" numFmtId="0">
      <sharedItems containsSemiMixedTypes="0" containsString="0" containsNumber="1" containsInteger="1" minValue="1" maxValue="5"/>
    </cacheField>
    <cacheField name="InitiativeID" numFmtId="0">
      <sharedItems/>
    </cacheField>
    <cacheField name="InitiativeFullName" numFmtId="0">
      <sharedItems count="54">
        <s v="a1. Uitwisselen van veiligheidsinformatie over ongevalsscenario’s"/>
        <s v="a2. Uitwisselen van informatie over niet-reguliere werkzaamheden"/>
        <s v="a3. Communiceren over incidenten"/>
        <s v="a4. Uitwisselen van informatie over veiligheidsinspecties van toezichthouders"/>
        <s v="b1. Gezamenlijke risicoanalyses met focus op onderlinge risico’s"/>
        <s v="b2. Beheersen van onderlinge risico’s op clusterniveau"/>
        <s v="c1. Leren van gedeelde veiligheidsrisico’s"/>
        <s v="c2. Leren van elkaars veiligheidsmanagement (operationeel)"/>
        <s v="c3. Leren van elkaars veiligheidsbeleid (strategisch)"/>
        <s v="c4. Gezamenlijk leren uit incidenten"/>
        <s v="c5. Peer-to-peer veiligheidsaudits"/>
        <s v="d1. Standaardisatie van werkprocedures"/>
        <s v="d2. Standaardniveau van veiligheidskennis en -vaardigheden"/>
        <s v="d3. Uniforme veiligheidsregels en -normen"/>
        <s v="d4. Uniforme veiligheidsregels en -normen voor contractoren"/>
        <s v="e1. Overkoepelende clustercoalitie"/>
        <s v="e2. Gezamenlijk budget voor veiligheidsinitiatieven"/>
        <s v="e3. Gezamenlijke communicatie naar/met de omwonenden"/>
        <s v="f1. Gezamenlijke bedrijfsbrandweer"/>
        <s v="f2. Samen investeren in of delen van technische uitrusting en faciliteiten in geval "/>
        <s v="f3. Early-warning systeem bij calamiteiten"/>
        <s v="f4. Gelijkaardige evacuatiealarmen"/>
        <s v="g1. Gezamenlijk noodplan"/>
        <s v="g2. Clusterbreed bedrijfshulpverleningsteam (BHV-team)"/>
        <s v="g3. Gezamenlijke evacuatie- en rampenbestrijdingsoefeningen"/>
        <s v="g4. Communicatie tussen de clusterbedrijven in geval van calamiteiten"/>
        <s v="g5. Communicatie naar omwonenden in geval van calamiteiten"/>
        <s v="g2.Clusterbreed bedrijfshulpverleningsteam (BHV-team)" u="1"/>
        <s v="b2.Beheersen van onderlinge risico’s op clusterniveau" u="1"/>
        <s v="g5.Communicatie naar omwonenden in geval van calamiteiten" u="1"/>
        <s v="d3.Uniforme veiligheidsregels en -normen" u="1"/>
        <s v="e2.Gezamenlijk budget voor veiligheidsinitiatieven" u="1"/>
        <s v="d1.Standaardisatie van werkprocedures" u="1"/>
        <s v="c4.Gezamenlijk leren uit incidenten" u="1"/>
        <s v="e3.Gezamenlijke communicatie naar/met de omwonenden" u="1"/>
        <s v="c1.Leren van gedeelde veiligheidsrisico’s" u="1"/>
        <s v="c3.Leren van elkaars veiligheidsbeleid (strategisch)" u="1"/>
        <s v="a4.Uitwisselen van informatie over veiligheidsinspecties van toezichthouders" u="1"/>
        <s v="a3.Communiceren over incidenten" u="1"/>
        <s v="f1.Gezamenlijke bedrijfsbrandweer" u="1"/>
        <s v="g1.Gezamenlijk noodplan" u="1"/>
        <s v="g3.Gezamenlijke evacuatie- en rampenbestrijdingsoefeningen" u="1"/>
        <s v="g4.Communicatie tussen de clusterbedrijven in geval van calamiteiten" u="1"/>
        <s v="c5.Peer-to-peer veiligheidsaudits" u="1"/>
        <s v="d2.Standaardniveau van veiligheidskennis en -vaardigheden" u="1"/>
        <s v="b1.Gezamenlijke risicoanalyses met focus op onderlinge risico’s" u="1"/>
        <s v="a1.Uitwisselen van veiligheidsinformatie over ongevalsscenario’s" u="1"/>
        <s v="f4.Gelijkaardige evacuatiealarmen" u="1"/>
        <s v="d4.Uniforme veiligheidsregels en -normen voor contractoren" u="1"/>
        <s v="c2.Leren van elkaars veiligheidsmanagement (operationeel)" u="1"/>
        <s v="e1.Overkoepelende clustercoalitie" u="1"/>
        <s v="f3.Early-warning systeem bij calamiteiten" u="1"/>
        <s v="a2.Uitwisselen van informatie over niet-reguliere werkzaamheden" u="1"/>
        <s v="f2.Samen investeren in of delen van technische uitrusting en faciliteiten in geval " u="1"/>
      </sharedItems>
    </cacheField>
    <cacheField name="Specifieke veiligheidsinitiatieven" numFmtId="0">
      <sharedItems/>
    </cacheField>
    <cacheField name="Beschrijving" numFmtId="0">
      <sharedItems count="27" longText="1">
        <s v="Als er een domino-effect aanwijzing is tussen bedrijven volgens de BRZO-wetgeving, dan is het uitwisselen van informatie over ongevalsscenario’s die naburige bedrijven kunnen beïnvloeden wettelijk verplicht. Onderzoek toont echter aan dat, in geval van deze wettelijke verplichting, de informatie-uitwisseling vaak oppervlakkig plaatsvindt. Als er een wettelijke domino-effect aanwijzing is, zal dit bijgevolg (in het beste geval) bepalen of er reeds een vorm van informatie-uitwisseling aanwezig is, maar dit is geen garantie voor een kwaliteitsvolle informatie-uitwisseling. Bovendien is het uitwisselen van informatie over mogelijke ongevalsscenario’s niet enkel relevant in geval van een domino-effect aanwijzing. Ook voor BRZO-bedrijven zonder domino-effect aanwijzing, voor risicorelevante bedrijven (bedrijven die net onder de BRZO-drempel vallen), en zelfs voor niet-BRZO-bedrijven is deze informatie-uitwisseling nuttig, en in het kader van optimale veiligheid, nodig._x000a_Het uitwisselen van informatie over ongevalsscenario’s kan leiden tot een beter begrip van: _x000a_- Mogelijke ongevalsscenario's die in één bedrijf ontstaan, maar ook gevolgen kunnen hebben (schade/letsel) voor naburige bedrijven, denk hierbij bijvoorbeeld aan een toxische emissie of een explosie_x000a_- Mogelijke ongevalsscenario's die in één bedrijf ontstaan en leiden tot een secundair ongevalsscenario in een ander bedrijf (domino-effecten en keteneffecten)_x000a_Binnen een cluster van bedrijven is het dus nodig om goed op de hoogte te zijn van elkaars mogelijke ongevalsscenario’s (zowel safety als security gerelateerde scenario’s). Deze ongevalsscenario’s moeten ook op periodieke basis geëvalueerd worden, of wanneer er zich belangrijke wijzigingen voordoen binnen het bedrijf, bijvoorbeeld bij een wijziging in het proces._x000a_Als volgende stap is het cruciaal dat er ook echt iets wordt gedaan met deze informatie-uitwisseling. Als naburige bedrijven goed geïnformeerd zijn over mogelijke ongevalsscenario’s die een invloed kunnen hebben op andere bedrijven binnen de cluster, dan kan het duidelijk worden of men (extra) veiligheidsmaatregelen moet nemen."/>
        <s v="Binnen een cluster van bedrijven is het nodig om elkaar tijdig op de hoogte te brengen van geplande niet-reguliere werkzaamheden, zoals bijvoorbeeld een onderhoud aan bepaalde installaties, of wanneer men gaat fakkelen. Zo kan men als buurbedrijf zelf maatregelen nemen indien nodig, of zo is men ten minste in een zekere staat van alertheid. Dergelijke informatie-uitwisseling kan men op regelmatige basis inplannen, bijvoorbeeld maandelijks, maar ook moet de mogelijkheid bestaan om deze informatie op een snelle en eenvoudige manier ad hoc uit te wisselen."/>
        <s v="Er kan een clusterbreed rapportagesysteem voor (safety &amp; security gerelateerde) incidenten opgezet worden, zodat de bedrijven op een laagdrempelige en uniforme manier informatie over incidenten met elkaar kunnen delen. Het gaat hierbij voornamelijk over ongevallen of bijna-ongevallen met (potentiële) arbeidsongeschiktheid tot gevolg, of voor procesgerelateerde incidenten. Als informatie over incidenten binnen de bedrijven op regelmatige basis worden uitgewisseld (zelfs zonder dat de nabijgelegen bedrijven nadelige effecten van deze incidenten ondervonden), wordt er binnen de cluster een cultuur van openheid gecreëerd."/>
        <s v="Binnen een cluster van bedrijven kan het nuttig zijn om de resultaten van veiligheidsinspecties van toezichthouders met elkaar te delen. Zo kan men als bedrijf zelf lessen trekken over bijvoorbeeld de vastgestelde overtredingen. Ook kan men elkaar binnen de cluster bijstaan met het zoeken naar oplossingen. Het delen van deze informatie, zeker als er een overtreding wordt vastgesteld, fungeert bovendien als een vorm van peer-supervision, waarbij de cluster als collectief de nodige acties mee kan opvolgen, en kan afdwingen indien nodig."/>
        <s v="Een eerder geformuleerde veiligheidsparameter gaat over het uitwisselen van informatie over mogelijke ongevalsscenario’s. Een stap verder is om gezamenlijk risicoanalyses uit te voeren om de onderlinge risico’s en ongevalsscenario’s samen in kaart te brengen. Risicoanalyses worden vaak enkel uitgevoerd door de individuele bedrijven, maar als aanvulling (dus niet als vervanging) kan een risicoanalyse die wordt uitgevoerd door meerdere bedrijven een meerwaarde opleveren._x000a_Als men met meerdere bedrijven een risicoanalyse uitvoert kan dit leiden tot nieuwe inzichten, en kan het een vollediger en accurater overzicht opleveren van mogelijke (onderlinge) risico’s en ongevalsscenario’s. Vaak kijken bedrijven immers enkel naar de eigen risico’s, zonder de risico’s van buurbedrijven hierin mee te nemen. Het gezamenlijk uitvoeren van risicoanalyses kan er zo voor zorgen dat niet enkel mogelijke ongevalsscenario’s van een individueel bedrijf in kaart worden gebracht, maar ook de ongevalsscenario’s die kunnen ontstaan door de aanwezigheid van het buurbedrijf._x000a_De mogelijkheid op domino-effecten, keteneffecten, en nadelige effecten (letsel/schade) tussen nabijgelegen bedrijven zijn kenmerkend voor bedrijven die in een cluster gelegen zijn. In een gezamenlijke risicoanalyse kunnen deze onderlinge risico’s de focus zijn. Zo kan er gezamenlijk in kaart gebracht worden wat de mogelijke domino-effecten en keteneffecten zijn binnen de cluster, en in welke mate de bedrijven nadelige effecten (letsel/schade) kunnen ondervinden van elkaar. Bedrijven kunnen zich telkens opstellen als zowel veroorzaker van een ongevalsscenario, en als getroffene van een ongevalsscenario. _x000a_Onder meer een QRA, HAZOP of FMEA kan uitgevoerd worden op clusterniveau om de mogelijke onderlinge risico’s te identificeren en te kwantificeren, en een zicht te krijgen op de mogelijke ongevalsscenario’s in termen van waarschijnlijkheid en ernst. Cruciaal in een gezamenlijke risicoanalyse is dat de interactie tussen de bedrijven wordt meegenomen._x000a_Een gezamenlijke risicoanalyse levert een kwantitatief en kwalitatief inzicht in de veiligheid binnen de cluster. Belangrijk is om deze risicoanalyse op regelmatige basis te evalueren, of te herbekijken in geval van een verandering, bijvoorbeeld veranderingen in het proces of gebruikte chemische stoffen._x000a_Deze gezamenlijke risicoanalyses zijn zeker niet enkel nuttig voor BRZO-bedrijven of bedrijven met een wettelijke domino-effect aanwijzing. Ook risicorelevante bedrijven (bedrijven die net onder de BRZO-drempel vallen) of niet-BRZO-bedrijven kunnen deelnemen aan deze gezamenlijke risicoanalyse. Zeker wat betreft het in kaart brengen welke nadelige effecten (letsel/schade) men kan ondervinden van elkaar, kan een gezamenlijke risicoanalyse een meerwaarde opleveren voor alle bedrijven binnen een cluster._x000a_Het meest optimaal is dat een gezamenlijke risicoanalyse echt samen door en met verschillende bedrijven wordt uitgevoerd. In de praktijk is dit echter niet altijd even evident. Een mogelijk alternatief is het uitvoeren van een risicoanalyse waarbij andere bedrijven uit de cluster aanwezig zijn als observator. Zo leert men ook de risico’s van het bedrijf kennen, alsook de interpretaties en uitgangspunten in de uitgevoerde risicoanalyse._x000a_Niet enkel risicoanalyses (die focussen op safety gerelateerde ongevalsscenario’s), maar ook dreigingsanalyses, die focussen op het in kaart brengen op security gerelateerde ongevalsscenario’s kunnen door de cluster gezamenlijk worden uitgevoerd."/>
        <s v="Op basis van de aanwezige onderlinge risico’s binnen een cluster is het nodig om veiligheidsmaatregelen (technisch, organisatorisch &amp; menselijk) te nemen om deze risico’s te beheersen. Als cluster kan men samen nadenken over mogelijkheden, of kan men gezamenlijk veiligheidsmaatregelen opzetten of hier in investeren om de onderlinge risico’s te beheersen op een clusterniveau._x000a_Het is belangrijk dat mogelijke onderlinge risico’s (nadelige effecten, domino-effecten, keteneffecten) die kunnen plaatsvinden tussen de bedrijven zijn opgenomen in het (gezamenlijke) noodplan. Ook andere relevante stakeholders, zoals bijvoorbeeld de reguliere brandweer, moet op de hoogte zijn van de mogelijke onderlinge risico’s tussen de verschillende bedrijven."/>
        <s v="Verschillende bedrijven binnen eenzelfde cluster hebben vaak veiligheidsrisico’s met overeenkomsten in de oorzaak van het risico. Dit zijn de zogenaamde gedeelde risico’s. Een voorbeeld zijn de specifieke risico’s van onderdelen die in veel (petro)chemische fabrieken voorkomen, zoals afsluiters of warmtewisselaars. Ook cybersecurity is hiervan een voorbeeld. Het kan een meerwaarde opleveren als deze bedrijven van elkaar leren hoe ze met deze gedeelde risico’s omgaan binnen de bedrijven, en waar ze zelf nog aanpassingen of aanvullingen kunnen doorvoeren om deze risico’s op een optimale manier te beheersen."/>
        <s v="Binnen een cluster kan het nuttig zijn om op regelmatige basis samen te zitten met elkaar om te leren hoe andere bedrijven hun veiligheidsmanagement (operationele veiligheid) aanpakken. Hoe pakken bijvoorbeeld andere bedrijven grote onderhoudstops aan? Hoe gaan bedrijven om met cybersecurity? Hoe gaan andere bedrijven om met een aanpassing in de wet- en regelgeving? Of hoe pakken bedrijven bepaalde veiligheidsgerelateerde opleidingen en trainingen aan?"/>
        <s v="Niet enkel wat betreft operationele veiligheid, maar ook op het vlak van strategische veiligheid kan men in een cluster leren van elkaar. Zo kunnen (top)managers van verschillende bedrijven op regelmatige basis overleggen over de aanpak van het veiligheidsbeleid. Wat kan men met andere woorden beleidsmatig op strategisch niveau van elkaar leren over veiligheid?"/>
        <s v="Incidenten (zowel safety als security gerelateerd) die binnen de cluster hebben plaatsgevonden met een (potentieel) ernstige impact, kunnen best op clusterniveau geanalyseerd worden. Dit niet als vervanging, maar wel als aanvulling op het incidentenonderzoek gevoerd door het bedrijf waar het incident plaatsvond._x000a_Als noemenswaardige incidenten gezamenlijk worden geanalyseerd, kunnen ook andere bedrijven hun inzichten delen over mogelijke oorzaken en lessen die men hieruit kan trekken. Deze gezamenlijke analyse kan leiden tot nieuwe inzichten, en een tunnelvisie kan zo voorkomen worden._x000a_Bovendien kan men door gezamenlijk te leren uit incidenten bij buurbedrijven ook zelf maatregelen nemen in het eigen bedrijf om gelijkaardige incidentscenario’s te voorkomen. Zo worden er niet enkel maatregelen geformuleerd op bedrijfsniveau, maar ook op clusterniveau. _x000a_Als gezamenlijk incidentenonderzoek moeilijk in de praktijk te realiseren is, kan men ook als individueel bedrijf het incident onderzoeken, en vervolgens het rapport delen en laten reviewen door de andere bedrijven uit de cluster."/>
        <s v="Binnen een cluster kunnen er gezamenlijk veiligheidsaudits worden uitgevoerd door een team dat bestaat uit leden van verschillende bedrijven uit de cluster. Zo kan men leren van de aanpak van andere bedrijven, en voorkomt men een tunnelvisie. _x000a_Belangrijk bij deze peer-to-peer veiligheidsaudits is dat met uitgaat van een risicogerichte aanpak in plaats van een regelgerichte aanpak, waarbij de cluster van bedrijven met elkaar in gesprek gaat en kennis deelt om de veiligheid op een hoger niveau te brengen. De meeste veiligheidsinspecties door toezichthouders richten zich immers op compliance, waarbij de focus ligt op het zoeken naar overtredingen. Deze regelgerichte aanpak werkt eerder reactief gedrag bij de bedrijven in de hand. Risicogerichte peer-to-peer veiligheidsaudits kunnen hier een waardevolle aanvulling zijn."/>
        <s v="In een werkproces of -procedure wordt gespecificeerd hoe een bepaalde taak of activiteit wordt uitgevoerd, en welke veiligheidsmaatregelen hierbij genomen moeten worden. Als men werkprocedures van gelijkaardige processen in verschillende bedrijven uniform maakt, verhoogt dit onder meer de voorspelbaarheid van normale werkzaamheden. Zeker als bedrijven verbonden zijn in elkaars keten kan standaardisatie van werkprocedures veiligheidswinst opleveren."/>
        <s v="Binnen een cluster kan men bepaalde kwaliteitseisen vastleggen wat betreft veiligheidskennis en -vaardigheden van de eigen werknemers. Zo kan men alle werknemers bijvoorbeeld een basispakket veiligheidsopleidingen en -trainingen laten volgen, en kan men enkel werken met gecertificeerde opleidingsinstellingen. Dergelijke standaardisatie zorgt ervoor dat eenzelfde niveau wordt behaald binnen de verschillende bedrijven die deel uitmaken van de cluster."/>
        <s v="Verschillende arbeidsveiligheidsregels op de verschillende bedrijfsterreinen kunnen voor werknemers voor onduidelijkheid en complexiteit zorgen. Uniforme veiligheidsregels kunnen hier een oplossing bieden. Zo kan men bijvoorbeeld dezelfde maximumsnelheid hanteren op alle bedrijfsterreinen die binnen een bepaald geografisch gebied liggen. _x000a_Ook wat betreft procesveiligheid kunnen er binnen een cluster uniforme afspraken gemaakt worden, bijvoorbeeld over de onderhoudsfrequentie van bepaalde gelijkaardige onderdelen van installaties, of over de frequentie van risicoanalyses. Deze uniformiteit draagt voornamelijk bij aan het verzekeren van een bepaald kwaliteitsniveau van veiligheid, waarbij bepaalde veiligheidsnormen door alle leden van de cluster gevolgd moeten worden."/>
        <s v="Het kan zijn dat contractoren andere veiligheidsregels opgelegd krijgen bij verschillende bedrijven die deel uitmaken van dezelfde cluster. Een uniforme aanpak binnen de cluster wat betreft veiligheidsregels voor contractoren kan verschillende voordelen opleveren. Zo kan uniformiteit ervoor zorgen dat veiligheid overzichtelijker wordt. Een groot aantal verschillende veiligheidsregels kan enerzijds zorgen voor onduidelijkheid, en anderzijds voor onverschilligheid. Als contractoren op elke locatie verschillende veiligheidsvoorschriften krijgen, bestaat de kans dat men deze niet meer grondig leest.Bovendien kan uniformiteit een duidelijk verwachtingspatroon creëren voor alle betrokken partijen. Als bepaalde veiligheidsregels en -normen voor contractoren gelden binnen de hele cluster, kan men ook de gevolgen van een overtreding doortrekken binnen de hele cluster. Het overtreden van een veiligheidsregel of een ‘life saving rule’, zoals bijvoorbeeld wanneer een contractor aan de slag is zonder werkvergunning, kan als gevolg hebben dat deze contractor niet meer wordt toegelaten binnen het bedrijf waar de overtreding werd begaan. Men zou dit kunnen doortrekken naar de gehele cluster, waar bij uitbreiding de betreffende contractor ook niet meer wordt toegelaten bij de andere bedrijven van de cluster. De cluster kan m.a.w. inzetten op een gemeenschappelijk beleid over hoe er met contractoren wordt omgegaan als er veiligheidsregels overtreden worden. Dergelijke uniformiteit zorgt ook voor een daling in complexiteit wat betreft controle op het naleven van gemaakte afspraken._x000a_Contractoren die aan de slag gaan bij een bedrijf dat deel uitmaakt van een cluster kunnen bovendien ook best een introductie krijgen voordat ze aan de slag gaan, waarbij het bedrijf gekaderd wordt als deel uitmakend van een cluster (om bijvoorbeeld de mogelijkheid op domino-effecten of keteneffecten te benadrukken)."/>
        <s v="Het oprichten van een overkoepelende clustercoalitie kan ervoor zorgen dat een sterkere amenhang en goede samenwerking tussen de verschillende bedrijven wordt gecreëerd of wordt onderhouden. Alle veiligheidsinitiatieven die worden opgezet op het niveau van de cluster kunnen gecoördineerd en gemanaged worden door deze overkoepelende clustercoalitie. _x000a_Om veiligheid binnen een cluster op een hoger niveau te brengen kan men aan een overkoepelende clustercoalitie bepaalde mandaten toekennen. Hierbij kan het bijvoorbeeld gaan om het opleggen van bepaalde veiligheidsregels die door alle bedrijven gevolgd moeten worden, of om de mogelijkheid om in bijzondere omstandigheden vergaderingen te beleggen en beslissingen te nemen (bijvoorbeeld het verplicht laten stilleggen van processen en werkzaamheden in geval van veiligheidsproblemen). Het gaat dus om een top-down structuur waarbij de clustercoalitie een bepaalde bevoegdheid heeft over de bedrijven._x000a_Belangrijk is dat dergelijk clustermandaat niet enkel een reeks van veiligheidsregels oplegt aan de leden van de cluster, maar dat de clustercoalitie ook het vermogen heeft om het groter geheel te zien, en de toekomst van de veiligheid van de cluster beter te sturen. Een langetermijnvisie op vlak van veiligheid wordt zo ontwikkeld voor de cluster in zijn geheel._x000a_Essentieel bij een overkoepelende clustercoalitie is dat de verschillende bedrijven die deel uitmaken van de cluster hierin een stem moeten krijgen, bijvoorbeeld door het afvaardigen van elk bedrijf in de coalitie (of als er heel veel kleine bedrijven zijn een afgevaardigde aanduiden die het geheel van deze kleinere bedrijven vertegenwoordigt). Zo worden kennis en expertise uit de verschillende bedrijven gebundeld wat de slaagkans van veiligheidsinitiatieven op clusterniveau ten goede kan komen. Het afvaardigen van elk bedrijf in de coalitie zorgt bovendien voor een soort van controlemechanisme (checks and balances) dat ervoor zorgt dat de clustermacht niet in de handen van één bedrijf wordt geconcentreerd._x000a_Bij het oprichten van een overkoepelende clustercoalitie moeten er duidelijke afspraken worden gemaakt en moeten de rollen en verantwoordelijkheden vastgelegd worden om de veiligheid op clusterniveau te beheren en te beheersen. Individuele bedrijven moeten goed op de hoogte zijn van de rechten en de plichten (wat als bijvoorbeeld een bedrijf de opgelegde regels door de clustercoalitie niet volgt). Dit kan opgenomen worden in een Service Level Agreement (SLA). Transparantie en een goede communicatie is essentieel om de synergie van een overkoepelende clustercoalitie te behouden."/>
        <s v="Een cluster van bedrijven kan ervoor kiezen om voor bepaalde veiligheidsinitiatieven op clusterniveau de financiële middelen te bundelen. Dit kan zorgen voor een beter en bewuster gebruik van financiële middelen. Zo kan men als cluster van bedrijven meer hoogwaardige investeringen doen dan wanneer een enkel bedrijf hierin moet investeren._x000a_Enkele voorbeelden van veiligheidsinitiatieven waarin men samen kan investeren: _x000a_- Gezamenlijke onderhoudsdienst_x000a_- Gezamenlijke veiligheidsopleiding en -training (programma’s en/of faciliteiten), bijvoorbeeld voor contractoren_x000a_- Gezamenlijk outsourcen van activiteiten, bijvoorbeeld terreinbeveiliging_x000a_- Gezamenlijk een firewall neerzetten om cybersecurity te optimaliseren"/>
        <s v="Als cluster is het nodig om bij communicatie naar (éénrichtingsverkeer) en met (tweerichtingsverkeer) de omwonenden als één geheel naar buiten te treden. Omwonenden zien een cluster immers vaak als één geheel, en niet als verschillende afzonderlijke bedrijven._x000a_Zo is het aan te raden om als cluster onder normale operationele omstandigheden op regelmatige basis te communiceren naar en met de omwonenden. Men kan bijvoorbeeld informeren over de veiligheidsinitiatieven die men gezamenlijk neemt als cluster, en men kan in gesprek gaan met de omwonenden om eventuele (veiligheids)bezorgdheden te bespreken en te bekijken op welke manier hier men hier als cluster aan tegemoet kan komen. De (veiligheids)perceptie van omwonenden over de cluster zal zo op een positieve manier beïnvloed worden."/>
        <s v="Als verschillende nabijgelegen bedrijven een aanwijzing bedrijfsbrandweer hebben, kan het voor de cluster van bedrijven veiligheidswinst opleveren als men dit gezamenlijk organiseert. Een gezamenlijke bedrijfsbrandweer kan een kostenbesparing opleveren, en door het bundelen van kennis en middelen kan de bedrijfsbrandweer ook professioneler georganiseerd worden, waardoor de kwaliteit van de hulpverlening stijgt._x000a_Het inzetten op een gezamenlijke bedrijfsbrandweer is niet enkel aan te raden als alle bedrijven van de cluster een aanwijzing bedrijfsbrandweer hebben. Ook wanneer er geen aanwijzing is kan het voor een bedrijf (en bijgevolg voor de cluster in zijn geheel) veiligheidswinst opleveren. Zo is de aanrijtijd van een bedrijfsbrandweer korter waardoor er sneller ingegrepen kan worden. Ook is een bedrijfsbrandweer opgeleid om industriële calamiteiten te bestrijden, en zijn ze beter bekend met de aanwezige gevaarlijke stoffen. Als bedrijven zonder aanwijzing zich aansluiten bij een bedrijfsbrandweer kunnen afspraken gemaakt worden om de bijdragen/investeringen af te stemmen op de aanwezige risico’s._x000a_Als er een gezamenlijke bedrijfsbrandweer aanwezig is, moeten er ook duidelijke afspraken zijn over de opleiding en training van alle bemanningsleden van deze gezamenlijke bedrijfsbrandweer (niveau van opleiding, trainingsuren, enzovoort). Dit is noodzakelijk omdat een gezamenlijke bedrijfsbrandweer vaak bemant wordt vanuit verschillende bedrijven."/>
        <s v="Ongeacht het feit of er al dan niet een aanwijzing bedrijfsbrandweer is bij een of meer van de bedrijven, is het nodig om als bedrijf in te zetten op nodige technische uitrusting en faciliteiten in geval van calamiteiten. Het kan daarbij gaan om BHV-verzamelplaatsen, schuilplaatsen al dan niet voorzien met waterschermen, noodstroomvoorzieningen, enzovoort. Als cluster van bedrijven kan men ervoor kiezen om hier gezamenlijk op in te zetten. Zo kan men gezamenlijk investeren in deze technische uitrusting en faciliteiten door het delen van de aankoopkosten en onderhoudskosten. Door het bundelen van financiële middelen kan men meer hoogwaardige uitrusting en faciliteiten aankopen dan wanneer een enkel bedrijf hierin moet investeren. Bij deze gezamenlijke investering wordt de cluster van bedrijven als geheel bekeken, zoals bijvoorbeeld de som van het aantal werknemers van de gecombineerde bedrijven waarvoor potentiële BHV-verzamelplaatsen voorzien moeten worden in het geval van een calamiteit. Ook bijvoorbeeld de opslagplaats van de uitrusting, of de locatie en bereikbaarheid van schuil- en verzamelplaatsen moet bekeken worden in functie van de coalitie van bedrijven. Zo moeten schuil- en verzamelplaatsen gemakkelijke bereikbaar zijn voor alle bedrijven._x000a_Men hoeft niet per se gezamenlijk te investeren. Men kan als cluster van bedrijven ook technische uitrusting en faciliteiten om calamiteiten te bestrijden met elkaar delen. Er kunnen afspraken gemaakt worden om beroep te doen op de uitrusting en faciliteiten van een nabijgelegen bedrijf tijdens een crisissituatie. Hierbij moeten duidelijke procedures opgesteld worden, en moet men rekening houden met de mogelijkheid dat een crisissituatie verschillende bedrijven gelijktijdig kan beïnvloeden. Men mag met andere woorden als bedrijf niet zelf in de problemen komen als een bepaalde faciliteit of uitrusting gedeeld of uitgeleend wordt aan een nabijgelegen bedrijf tijdens een crisissituatie."/>
        <s v="Een van de kritische elementen bij calamiteiten en crisisrespons is het tijdig communiceren van informatie naar relevante stakeholders. Bij geclusterde bedrijven is het door de geografische nabijheid cruciaal om elkaar tijdig te waarschuwen in geval van een calamiteit. Een early-warning systeem wordt opgezet om nabijgelegen bedrijf reeds in een zeer vroeg stadium te informeren in geval van (mogelijkheid op) een calamiteit. Het gaat daarbij bijvoorbeeld over het informeren over een onvoorziene temperatuursverhoging in een van de processen. Zo kan het nabijgelegen bedrijf al eventuele maatregelen treffen, zoals het stopzetten van activiteiten of het stilleggen van processen. Als er (nog) geen maatregelen genomen worden zijn ze ten minste in een zekere staat van alertheid. Tijdige waarschuwing kan voorkomen dat een incident leidt tot nadelige effecten bij een buurbedrijf, of dit kan voorkomen dat een incident leidt tot een domino-effect of een keteneffect."/>
        <s v="Als het door een calamiteit nodig is om gebouwen of de omgeving te verlaten, worden evacuatiealarmen gebruikt. Bij geclusterde bedrijven is het aan te raden om gelijkaardige geluidssignalen te gebruiken, zodat ook bij nabijgelegen bedrijven de evacuatie gelijktijdig kan plaatsvinden. Als er geen gelijkaardige alarmen gebruikt worden, is het noodzakelijk dat de omliggende bedrijven zeer goed op de hoogte zijn van elkaars geluidssignalen en de betekenis ervan."/>
        <s v="Binnen een cluster wordt de noodorganisatie best niet gecoördineerd en uitgevoerd op het niveau van de individuele bedrijven, maar wel op clusterniveau. Op deze manier kan er tijdens een crisissituatie snel en adequaat gereageerd en ingegrepen worden, waarbij alle bedrijven gelijktijdig en op een zelfde manier betrokken worden._x000a_Zo kan er een gezamenlijk noodplan opgesteld worden waarin de te nemen stappen in geval van een crisissituatie worden beschreven op clusterniveau. Dit gezamenlijk noodplan omvat duidelijke procedures en afspraken om op een gezamenlijke manier adequaat te reageren op een crisissituatie. Ook de verschillende rollen en verantwoordelijkheden moeten hierin duidelijk vastgelegd worden, zodat de taken duidelijk zijn en men weet wat er verwacht wordt (van zichzelf en van anderen) tijdens een noodgeval._x000a_Belangrijk is om de inhoud van dit gezamenlijke noodplan op regelmatige basis te evalueren. Dit kan bijvoorbeeld tweejaarlijks, of wanneer er zich belangrijke wijzigingen voordoen binnen de cluster, bijvoorbeeld bij de uitbreiding van een bestaande fabriek, of als een nieuw bedrijf zich dichtbij komt vestigen._x000a_Ook communicatie van dit plan naar relevante stakeholders is belangrijk. Zo moet bijvoorbeeld de reguliere brandweer op de hoogte zijn van de gemaakte afspraken tussen de verschillende bedrijven."/>
        <s v="Naast een BHV-team binnen de individuele bedrijven, is binnen een cluster ook het opzetten van een clusterbreed BHV-team aan te raden, waar werknemers van de verschillende bedrijven deel van uitmaken. Zeker wanneer er een gezamenlijk noodplan opgesteld is, kan een clusterbreed BHV-team tijdens een crisissituatie de activiteiten coördineren, en de verschillende bedrijven harmoniseren tot een goed samenwerkend team. Investeren in een clusterbreed BHV-team leidt bovendien tot het bundelen van kennis en middelen waardoor de professionaliteit en kwaliteit van de hulpverlening stijgt._x000a_Ook hier moeten de taken en verantwoordelijkheden vastgelegd worden, zodat een clusterbreed BHV-team een duidelijk zicht heeft op hun bedrijfsoverschrijdende rollen en verantwoordelijkheden in geval van een calamiteit. _x000a_Gezamenlijke afspraken over het opleidings- en trainingsniveau van een clusterbreed BHV-team zijn nodig, zodat iedereen op een gelijkaardig en hoog kennis- en kundeniveau bevindt. Verder is het nodig dat dit clusterbreed BHV-team regelmatig gezamenlijk oefeningen organiseert om hun werking te evalueren en te optimaliseren."/>
        <s v="Naast het organiseren van evacuatie- en rampenbestrijdingsoefeningen in de individuele bedrijven, is het nodig om in een cluster op regelmatige tijdstippen evacuatie- en rampenbestrijdingsoefeningen te organiseren waaraan de verschillende bedrijven uit de cluster deelnemen. Ook andere relevante stakeholders – binnen en buiten de cluster – worden hier best bij betrokken, zoals het havenbedrijf en/of spoorwegbedrijf indien aanwezig, de eventuele (gezamenlijke) bedrijfsbrandweer, de plaatselijke autoriteiten, omwonenden, enzovoort. _x000a_Essentieel hierbij is nadien de gezamenlijke debriefing waarbij een nabespreking en evaluatie van de oefeningen plaatsvindt. Zo kunnen er gezamenlijk acties ondernomen worden om het noodplan te optimaliseren."/>
        <s v="Binnen een cluster moet er duidelijk vastgelegd worden op welke manier de bedrijven (en eventuele andere relevante stakeholders) tijdens een noodsituatie in contact komen met elkaar, informatie kunnen uitwisselen, of om hulp vragen indien nodig. Dit is noodzakelijk om een adequate rampenbestrijding op clusterniveau te garanderen."/>
        <s v="Bij calamiteiten met (en zelfs zonder) mogelijks effect buiten de bedrijfsmuren is een gezamenlijk communicatieplan aan te raden waarbij de cluster als één geheel naar buiten treedt. Zo kan men gezamenlijk op een eenduidige manier de omwonenden informeren of geruststelle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OnLoad="1" refreshedBy="Karolien van Nunen - TBM" refreshedDate="44721.703658101855" backgroundQuery="1" createdVersion="5" refreshedVersion="6" minRefreshableVersion="3" recordCount="0" supportSubquery="1" supportAdvancedDrill="1">
  <cacheSource type="external" connectionId="1"/>
  <cacheFields count="2">
    <cacheField name="[ResultsSummary].[Categorie].[Categorie]" caption="Categorie" numFmtId="0" hierarchy="17" level="1">
      <sharedItems count="1">
        <s v="Categorie I"/>
      </sharedItems>
    </cacheField>
    <cacheField name="[ResultsSummary].[InitiativeFullName].[InitiativeFullName]" caption="InitiativeFullName" numFmtId="0" hierarchy="22" level="1">
      <sharedItems count="27">
        <s v="a1. Uitwisselen van veiligheidsinformatie over ongevalsscenario’s"/>
        <s v="a2. Uitwisselen van informatie over niet-reguliere werkzaamheden"/>
        <s v="a3. Communiceren over incidenten"/>
        <s v="a4. Uitwisselen van informatie over veiligheidsinspecties van toezichthouders"/>
        <s v="b1. Gezamenlijke risicoanalyses met focus op onderlinge risico’s"/>
        <s v="b2. Beheersen van onderlinge risico’s op clusterniveau"/>
        <s v="c1. Leren van gedeelde veiligheidsrisico’s"/>
        <s v="c2. Leren van elkaars veiligheidsmanagement (operationeel)"/>
        <s v="c3. Leren van elkaars veiligheidsbeleid (strategisch)"/>
        <s v="c4. Gezamenlijk leren uit incidenten"/>
        <s v="c5. Peer-to-peer veiligheidsaudits"/>
        <s v="d1. Standaardisatie van werkprocedures"/>
        <s v="d2. Standaardniveau van veiligheidskennis en -vaardigheden"/>
        <s v="d3. Uniforme veiligheidsregels en -normen"/>
        <s v="d4. Uniforme veiligheidsregels en -normen voor contractoren"/>
        <s v="e1. Overkoepelende clustercoalitie"/>
        <s v="e2. Gezamenlijk budget voor veiligheidsinitiatieven"/>
        <s v="e3. Gezamenlijke communicatie naar/met de omwonenden"/>
        <s v="f1. Gezamenlijke bedrijfsbrandweer"/>
        <s v="f2. Samen investeren in of delen van technische uitrusting en faciliteiten in geval"/>
        <s v="f3. Early-warning systeem bij calamiteiten"/>
        <s v="f4. Gelijkaardige evacuatiealarmen"/>
        <s v="g1. Gezamenlijk noodplan"/>
        <s v="g2. Clusterbreed bedrijfshulpverleningsteam (BHV-team)"/>
        <s v="g3. Gezamenlijke evacuatie- en rampenbestrijdingsoefeningen"/>
        <s v="g4. Communicatie tussen de clusterbedrijven in geval van calamiteiten"/>
        <s v="g5. Communicatie naar omwonenden in geval van calamiteiten"/>
      </sharedItems>
    </cacheField>
  </cacheFields>
  <cacheHierarchies count="42">
    <cacheHierarchy uniqueName="[Categories].[Categorie Number]" caption="Categorie Number" attribute="1" defaultMemberUniqueName="[Categories].[Categorie Number].[All]" allUniqueName="[Categories].[Categorie Number].[All]" dimensionUniqueName="[Categories]" displayFolder="" count="0" memberValueDatatype="130" unbalanced="0"/>
    <cacheHierarchy uniqueName="[Categories].[CategorieNumeric]" caption="CategorieNumeric" attribute="1" defaultMemberUniqueName="[Categories].[CategorieNumeric].[All]" allUniqueName="[Categories].[CategorieNumeric].[All]" dimensionUniqueName="[Categories]" displayFolder="" count="0" memberValueDatatype="20" unbalanced="0"/>
    <cacheHierarchy uniqueName="[Categories].[CorrespondingPrestatieScore]" caption="CorrespondingPrestatieScore" attribute="1" defaultMemberUniqueName="[Categories].[CorrespondingPrestatieScore].[All]" allUniqueName="[Categories].[CorrespondingPrestatieScore].[All]" dimensionUniqueName="[Categories]" displayFolder="" count="0" memberValueDatatype="130" unbalanced="0"/>
    <cacheHierarchy uniqueName="[Categories].[Weight]" caption="Weight" attribute="1" defaultMemberUniqueName="[Categories].[Weight].[All]" allUniqueName="[Categories].[Weight].[All]" dimensionUniqueName="[Categories]" displayFolder="" count="0" memberValueDatatype="20" unbalanced="0"/>
    <cacheHierarchy uniqueName="[Categories].[Beschrijving]" caption="Beschrijving" attribute="1" defaultMemberUniqueName="[Categories].[Beschrijving].[All]" allUniqueName="[Categories].[Beschrijving].[All]" dimensionUniqueName="[Categories]" displayFolder="" count="0" memberValueDatatype="130" unbalanced="0"/>
    <cacheHierarchy uniqueName="[InitiativeCat].[InitiativeCatID]" caption="InitiativeCatID" attribute="1" defaultMemberUniqueName="[InitiativeCat].[InitiativeCatID].[All]" allUniqueName="[InitiativeCat].[InitiativeCatID].[All]" dimensionUniqueName="[InitiativeCat]" displayFolder="" count="0" memberValueDatatype="130" unbalanced="0"/>
    <cacheHierarchy uniqueName="[InitiativeCat].[Overzicht veiligheidsparameters]" caption="Overzicht veiligheidsparameters" attribute="1" defaultMemberUniqueName="[InitiativeCat].[Overzicht veiligheidsparameters].[All]" allUniqueName="[InitiativeCat].[Overzicht veiligheidsparameters].[All]" dimensionUniqueName="[InitiativeCat]" displayFolder="" count="0" memberValueDatatype="130" unbalanced="0"/>
    <cacheHierarchy uniqueName="[InitiativeCat].[Proactief]" caption="Proactief" attribute="1" defaultMemberUniqueName="[InitiativeCat].[Proactief].[All]" allUniqueName="[InitiativeCat].[Proactief].[All]" dimensionUniqueName="[InitiativeCat]" displayFolder="" count="0" memberValueDatatype="130" unbalanced="0"/>
    <cacheHierarchy uniqueName="[Initiatives].[InitiativeCatID]" caption="InitiativeCatID" attribute="1" defaultMemberUniqueName="[Initiatives].[InitiativeCatID].[All]" allUniqueName="[Initiatives].[InitiativeCatID].[All]" dimensionUniqueName="[Initiatives]" displayFolder="" count="0" memberValueDatatype="130" unbalanced="0"/>
    <cacheHierarchy uniqueName="[Initiatives].[Proactief]" caption="Proactief" attribute="1" defaultMemberUniqueName="[Initiatives].[Proactief].[All]" allUniqueName="[Initiatives].[Proactief].[All]" dimensionUniqueName="[Initiatives]" displayFolder="" count="0" memberValueDatatype="130" unbalanced="0"/>
    <cacheHierarchy uniqueName="[Initiatives].[Overzicht veiligheidsparameters]" caption="Overzicht veiligheidsparameters" attribute="1" defaultMemberUniqueName="[Initiatives].[Overzicht veiligheidsparameters].[All]" allUniqueName="[Initiatives].[Overzicht veiligheidsparameters].[All]" dimensionUniqueName="[Initiatives]" displayFolder="" count="0" memberValueDatatype="130" unbalanced="0"/>
    <cacheHierarchy uniqueName="[Initiatives].[InitiativeCatFullName]" caption="InitiativeCatFullName" attribute="1" defaultMemberUniqueName="[Initiatives].[InitiativeCatFullName].[All]" allUniqueName="[Initiatives].[InitiativeCatFullName].[All]" dimensionUniqueName="[Initiatives]" displayFolder="" count="0" memberValueDatatype="130" unbalanced="0"/>
    <cacheHierarchy uniqueName="[Initiatives].[InitiativeNumber]" caption="InitiativeNumber" attribute="1" defaultMemberUniqueName="[Initiatives].[InitiativeNumber].[All]" allUniqueName="[Initiatives].[InitiativeNumber].[All]" dimensionUniqueName="[Initiatives]" displayFolder="" count="0" memberValueDatatype="20" unbalanced="0"/>
    <cacheHierarchy uniqueName="[Initiatives].[InitiativeID]" caption="InitiativeID" attribute="1" defaultMemberUniqueName="[Initiatives].[InitiativeID].[All]" allUniqueName="[Initiatives].[InitiativeID].[All]" dimensionUniqueName="[Initiatives]" displayFolder="" count="0" memberValueDatatype="130" unbalanced="0"/>
    <cacheHierarchy uniqueName="[Initiatives].[InitiativeFullName]" caption="InitiativeFullName" attribute="1" defaultMemberUniqueName="[Initiatives].[InitiativeFullName].[All]" allUniqueName="[Initiatives].[InitiativeFullName].[All]" dimensionUniqueName="[Initiatives]" displayFolder="" count="0" memberValueDatatype="130" unbalanced="0"/>
    <cacheHierarchy uniqueName="[Initiatives].[Specifieke veiligheidsinitiatieven]" caption="Specifieke veiligheidsinitiatieven" attribute="1" defaultMemberUniqueName="[Initiatives].[Specifieke veiligheidsinitiatieven].[All]" allUniqueName="[Initiatives].[Specifieke veiligheidsinitiatieven].[All]" dimensionUniqueName="[Initiatives]" displayFolder="" count="0" memberValueDatatype="130" unbalanced="0"/>
    <cacheHierarchy uniqueName="[Initiatives].[Beschrijving]" caption="Beschrijving" attribute="1" defaultMemberUniqueName="[Initiatives].[Beschrijving].[All]" allUniqueName="[Initiatives].[Beschrijving].[All]" dimensionUniqueName="[Initiatives]" displayFolder="" count="0" memberValueDatatype="130" unbalanced="0"/>
    <cacheHierarchy uniqueName="[ResultsSummary].[Categorie]" caption="Categorie" attribute="1" defaultMemberUniqueName="[ResultsSummary].[Categorie].[All]" allUniqueName="[ResultsSummary].[Categorie].[All]" dimensionUniqueName="[ResultsSummary]" displayFolder="" count="2" memberValueDatatype="130" unbalanced="0">
      <fieldsUsage count="2">
        <fieldUsage x="-1"/>
        <fieldUsage x="0"/>
      </fieldsUsage>
    </cacheHierarchy>
    <cacheHierarchy uniqueName="[ResultsSummary].[CategorieNumeric]" caption="CategorieNumeric" attribute="1" defaultMemberUniqueName="[ResultsSummary].[CategorieNumeric].[All]" allUniqueName="[ResultsSummary].[CategorieNumeric].[All]" dimensionUniqueName="[ResultsSummary]" displayFolder="" count="0" memberValueDatatype="130" unbalanced="0"/>
    <cacheHierarchy uniqueName="[ResultsSummary].[CategorieFullName]" caption="CategorieFullName" attribute="1" defaultMemberUniqueName="[ResultsSummary].[CategorieFullName].[All]" allUniqueName="[ResultsSummary].[CategorieFullName].[All]" dimensionUniqueName="[ResultsSummary]" displayFolder="" count="0" memberValueDatatype="130" unbalanced="0"/>
    <cacheHierarchy uniqueName="[ResultsSummary].[InitiativeID]" caption="InitiativeID" attribute="1" defaultMemberUniqueName="[ResultsSummary].[InitiativeID].[All]" allUniqueName="[ResultsSummary].[InitiativeID].[All]" dimensionUniqueName="[ResultsSummary]" displayFolder="" count="0" memberValueDatatype="130" unbalanced="0"/>
    <cacheHierarchy uniqueName="[ResultsSummary].[Overzicht veiligheidsparameter]" caption="Overzicht veiligheidsparameter" attribute="1" defaultMemberUniqueName="[ResultsSummary].[Overzicht veiligheidsparameter].[All]" allUniqueName="[ResultsSummary].[Overzicht veiligheidsparameter].[All]" dimensionUniqueName="[ResultsSummary]" displayFolder="" count="0" memberValueDatatype="130" unbalanced="0"/>
    <cacheHierarchy uniqueName="[ResultsSummary].[InitiativeFullName]" caption="InitiativeFullName" attribute="1" defaultMemberUniqueName="[ResultsSummary].[InitiativeFullName].[All]" allUniqueName="[ResultsSummary].[InitiativeFullName].[All]" dimensionUniqueName="[ResultsSummary]" displayFolder="" count="2" memberValueDatatype="130" unbalanced="0">
      <fieldsUsage count="2">
        <fieldUsage x="-1"/>
        <fieldUsage x="1"/>
      </fieldsUsage>
    </cacheHierarchy>
    <cacheHierarchy uniqueName="[ResultsSummary].[InitiativeCatID]" caption="InitiativeCatID" attribute="1" defaultMemberUniqueName="[ResultsSummary].[InitiativeCatID].[All]" allUniqueName="[ResultsSummary].[InitiativeCatID].[All]" dimensionUniqueName="[ResultsSummary]" displayFolder="" count="0" memberValueDatatype="130" unbalanced="0"/>
    <cacheHierarchy uniqueName="[ResultsSummary].[CellAddressFeasiability]" caption="CellAddressFeasiability" attribute="1" defaultMemberUniqueName="[ResultsSummary].[CellAddressFeasiability].[All]" allUniqueName="[ResultsSummary].[CellAddressFeasiability].[All]" dimensionUniqueName="[ResultsSummary]" displayFolder="" count="0" memberValueDatatype="130" unbalanced="0"/>
    <cacheHierarchy uniqueName="[ResultsSummary].[CellAddressPerformance1]" caption="CellAddressPerformance1" attribute="1" defaultMemberUniqueName="[ResultsSummary].[CellAddressPerformance1].[All]" allUniqueName="[ResultsSummary].[CellAddressPerformance1].[All]" dimensionUniqueName="[ResultsSummary]" displayFolder="" count="0" memberValueDatatype="130" unbalanced="0"/>
    <cacheHierarchy uniqueName="[ResultsSummary].[CellAddressPerformance2]" caption="CellAddressPerformance2" attribute="1" defaultMemberUniqueName="[ResultsSummary].[CellAddressPerformance2].[All]" allUniqueName="[ResultsSummary].[CellAddressPerformance2].[All]" dimensionUniqueName="[ResultsSummary]" displayFolder="" count="0" memberValueDatatype="130" unbalanced="0"/>
    <cacheHierarchy uniqueName="[ResultsSummary].[CategorieWeight]" caption="CategorieWeight" attribute="1" defaultMemberUniqueName="[ResultsSummary].[CategorieWeight].[All]" allUniqueName="[ResultsSummary].[CategorieWeight].[All]" dimensionUniqueName="[ResultsSummary]" displayFolder="" count="0" memberValueDatatype="20" unbalanced="0"/>
    <cacheHierarchy uniqueName="[ResultsSummary].[Placeholder]" caption="Placeholder" attribute="1" defaultMemberUniqueName="[ResultsSummary].[Placeholder].[All]" allUniqueName="[ResultsSummary].[Placeholder].[All]" dimensionUniqueName="[ResultsSummary]" displayFolder="" count="0" memberValueDatatype="20" unbalanced="0"/>
    <cacheHierarchy uniqueName="[ResultsSummary].[FeasibilityScore]" caption="FeasibilityScore" attribute="1" defaultMemberUniqueName="[ResultsSummary].[FeasibilityScore].[All]" allUniqueName="[ResultsSummary].[FeasibilityScore].[All]" dimensionUniqueName="[ResultsSummary]" displayFolder="" count="0" memberValueDatatype="20" unbalanced="0"/>
    <cacheHierarchy uniqueName="[ResultsSummary].[PerformanceScore]" caption="PerformanceScore" attribute="1" defaultMemberUniqueName="[ResultsSummary].[PerformanceScore].[All]" allUniqueName="[ResultsSummary].[PerformanceScore].[All]" dimensionUniqueName="[ResultsSummary]" displayFolder="" count="0" memberValueDatatype="20" unbalanced="0"/>
    <cacheHierarchy uniqueName="[Measures].[__XL_Count Initiatives]" caption="__XL_Count Initiatives" measure="1" displayFolder="" measureGroup="Initiatives" count="0" hidden="1"/>
    <cacheHierarchy uniqueName="[Measures].[__XL_Count InitiativeCat]" caption="__XL_Count InitiativeCat" measure="1" displayFolder="" measureGroup="InitiativeCat" count="0" hidden="1"/>
    <cacheHierarchy uniqueName="[Measures].[__XL_Count ResultsSummary]" caption="__XL_Count ResultsSummary" measure="1" displayFolder="" measureGroup="ResultsSummary"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Beschrijving]" caption="Count of Beschrijving" measure="1" displayFolder="" measureGroup="Initiatives" count="0" hidden="1">
      <extLst>
        <ext xmlns:x15="http://schemas.microsoft.com/office/spreadsheetml/2010/11/main" uri="{B97F6D7D-B522-45F9-BDA1-12C45D357490}">
          <x15:cacheHierarchy aggregatedColumn="16"/>
        </ext>
      </extLst>
    </cacheHierarchy>
    <cacheHierarchy uniqueName="[Measures].[Count of InitiativeFullName]" caption="Count of InitiativeFullName" measure="1" displayFolder="" measureGroup="ResultsSummary" count="0" hidden="1">
      <extLst>
        <ext xmlns:x15="http://schemas.microsoft.com/office/spreadsheetml/2010/11/main" uri="{B97F6D7D-B522-45F9-BDA1-12C45D357490}">
          <x15:cacheHierarchy aggregatedColumn="22"/>
        </ext>
      </extLst>
    </cacheHierarchy>
    <cacheHierarchy uniqueName="[Measures].[Count of Placeholder]" caption="Count of Placeholder" measure="1" displayFolder="" measureGroup="ResultsSummary" count="0" hidden="1">
      <extLst>
        <ext xmlns:x15="http://schemas.microsoft.com/office/spreadsheetml/2010/11/main" uri="{B97F6D7D-B522-45F9-BDA1-12C45D357490}">
          <x15:cacheHierarchy aggregatedColumn="28"/>
        </ext>
      </extLst>
    </cacheHierarchy>
    <cacheHierarchy uniqueName="[Measures].[Count of FeasibilityScore]" caption="Count of FeasibilityScore" measure="1" displayFolder="" measureGroup="ResultsSummary" count="0" hidden="1">
      <extLst>
        <ext xmlns:x15="http://schemas.microsoft.com/office/spreadsheetml/2010/11/main" uri="{B97F6D7D-B522-45F9-BDA1-12C45D357490}">
          <x15:cacheHierarchy aggregatedColumn="29"/>
        </ext>
      </extLst>
    </cacheHierarchy>
    <cacheHierarchy uniqueName="[Measures].[Count of PerformanceScore]" caption="Count of PerformanceScore" measure="1" displayFolder="" measureGroup="ResultsSummary" count="0" hidden="1">
      <extLst>
        <ext xmlns:x15="http://schemas.microsoft.com/office/spreadsheetml/2010/11/main" uri="{B97F6D7D-B522-45F9-BDA1-12C45D357490}">
          <x15:cacheHierarchy aggregatedColumn="30"/>
        </ext>
      </extLst>
    </cacheHierarchy>
    <cacheHierarchy uniqueName="[Measures].[Sum of FeasibilityScore]" caption="Sum of FeasibilityScore" measure="1" displayFolder="" measureGroup="ResultsSummary" count="0" hidden="1">
      <extLst>
        <ext xmlns:x15="http://schemas.microsoft.com/office/spreadsheetml/2010/11/main" uri="{B97F6D7D-B522-45F9-BDA1-12C45D357490}">
          <x15:cacheHierarchy aggregatedColumn="29"/>
        </ext>
      </extLst>
    </cacheHierarchy>
  </cacheHierarchies>
  <kpis count="0"/>
  <dimensions count="5">
    <dimension name="Categories" uniqueName="[Categories]" caption="Categories"/>
    <dimension name="InitiativeCat" uniqueName="[InitiativeCat]" caption="InitiativeCat"/>
    <dimension name="Initiatives" uniqueName="[Initiatives]" caption="Initiatives"/>
    <dimension measure="1" name="Measures" uniqueName="[Measures]" caption="Measures"/>
    <dimension name="ResultsSummary" uniqueName="[ResultsSummary]" caption="ResultsSummary"/>
  </dimensions>
  <measureGroups count="4">
    <measureGroup name="Categories" caption="Categories"/>
    <measureGroup name="InitiativeCat" caption="InitiativeCat"/>
    <measureGroup name="Initiatives" caption="Initiatives"/>
    <measureGroup name="ResultsSummary" caption="ResultsSummary"/>
  </measureGroups>
  <maps count="6">
    <map measureGroup="0" dimension="0"/>
    <map measureGroup="1" dimension="1"/>
    <map measureGroup="2" dimension="1"/>
    <map measureGroup="2" dimension="2"/>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OnLoad="1" refreshedBy="Karolien van Nunen - TBM" refreshedDate="44721.703674074073" backgroundQuery="1" createdVersion="5" refreshedVersion="6" minRefreshableVersion="3" recordCount="0" supportSubquery="1" supportAdvancedDrill="1">
  <cacheSource type="external" connectionId="1"/>
  <cacheFields count="4">
    <cacheField name="[ResultsSummary].[InitiativeFullName].[InitiativeFullName]" caption="InitiativeFullName" numFmtId="0" hierarchy="22" level="1">
      <sharedItems count="27">
        <s v="a1. Uitwisselen van veiligheidsinformatie over ongevalsscenario’s"/>
        <s v="a2. Uitwisselen van informatie over niet-reguliere werkzaamheden"/>
        <s v="a3. Communiceren over incidenten"/>
        <s v="a4. Uitwisselen van informatie over veiligheidsinspecties van toezichthouders"/>
        <s v="b1. Gezamenlijke risicoanalyses met focus op onderlinge risico’s"/>
        <s v="b2. Beheersen van onderlinge risico’s op clusterniveau"/>
        <s v="c1. Leren van gedeelde veiligheidsrisico’s"/>
        <s v="c2. Leren van elkaars veiligheidsmanagement (operationeel)"/>
        <s v="c3. Leren van elkaars veiligheidsbeleid (strategisch)"/>
        <s v="c4. Gezamenlijk leren uit incidenten"/>
        <s v="c5. Peer-to-peer veiligheidsaudits"/>
        <s v="d1. Standaardisatie van werkprocedures"/>
        <s v="d2. Standaardniveau van veiligheidskennis en -vaardigheden"/>
        <s v="d3. Uniforme veiligheidsregels en -normen"/>
        <s v="d4. Uniforme veiligheidsregels en -normen voor contractoren"/>
        <s v="e1. Overkoepelende clustercoalitie"/>
        <s v="e2. Gezamenlijk budget voor veiligheidsinitiatieven"/>
        <s v="e3. Gezamenlijke communicatie naar/met de omwonenden"/>
        <s v="f1. Gezamenlijke bedrijfsbrandweer"/>
        <s v="f2. Samen investeren in of delen van technische uitrusting en faciliteiten in geval"/>
        <s v="f3. Early-warning systeem bij calamiteiten"/>
        <s v="f4. Gelijkaardige evacuatiealarmen"/>
        <s v="g1. Gezamenlijk noodplan"/>
        <s v="g2. Clusterbreed bedrijfshulpverleningsteam (BHV-team)"/>
        <s v="g3. Gezamenlijke evacuatie- en rampenbestrijdingsoefeningen"/>
        <s v="g4. Communicatie tussen de clusterbedrijven in geval van calamiteiten"/>
        <s v="g5. Communicatie naar omwonenden in geval van calamiteiten"/>
      </sharedItems>
    </cacheField>
    <cacheField name="[Measures].[Sum of FeasibilityScore]" caption="Sum of FeasibilityScore" numFmtId="0" hierarchy="41" level="32767"/>
    <cacheField name="[Categories].[Categorie Number].[Categorie Number]" caption="Categorie Number" numFmtId="0" level="1">
      <sharedItems count="1">
        <s v="Categorie I"/>
      </sharedItems>
    </cacheField>
    <cacheField name="[Categories].[CategorieNumeric].[CategorieNumeric]" caption="CategorieNumeric" numFmtId="0" hierarchy="1" level="1">
      <sharedItems containsSemiMixedTypes="0" containsNonDate="0" containsString="0"/>
    </cacheField>
  </cacheFields>
  <cacheHierarchies count="42">
    <cacheHierarchy uniqueName="[Categories].[Categorie Number]" caption="Categorie Number" attribute="1" defaultMemberUniqueName="[Categories].[Categorie Number].[All]" allUniqueName="[Categories].[Categorie Number].[All]" dimensionUniqueName="[Categories]" displayFolder="" count="2" memberValueDatatype="130" unbalanced="0">
      <fieldsUsage count="2">
        <fieldUsage x="-1"/>
        <fieldUsage x="2"/>
      </fieldsUsage>
    </cacheHierarchy>
    <cacheHierarchy uniqueName="[Categories].[CategorieNumeric]" caption="CategorieNumeric" attribute="1" defaultMemberUniqueName="[Categories].[CategorieNumeric].[All]" allUniqueName="[Categories].[CategorieNumeric].[All]" dimensionUniqueName="[Categories]" displayFolder="" count="2" memberValueDatatype="20" unbalanced="0">
      <fieldsUsage count="2">
        <fieldUsage x="-1"/>
        <fieldUsage x="3"/>
      </fieldsUsage>
    </cacheHierarchy>
    <cacheHierarchy uniqueName="[Categories].[CorrespondingPrestatieScore]" caption="CorrespondingPrestatieScore" attribute="1" defaultMemberUniqueName="[Categories].[CorrespondingPrestatieScore].[All]" allUniqueName="[Categories].[CorrespondingPrestatieScore].[All]" dimensionUniqueName="[Categories]" displayFolder="" count="0" memberValueDatatype="130" unbalanced="0"/>
    <cacheHierarchy uniqueName="[Categories].[Weight]" caption="Weight" attribute="1" defaultMemberUniqueName="[Categories].[Weight].[All]" allUniqueName="[Categories].[Weight].[All]" dimensionUniqueName="[Categories]" displayFolder="" count="0" memberValueDatatype="20" unbalanced="0"/>
    <cacheHierarchy uniqueName="[Categories].[Beschrijving]" caption="Beschrijving" attribute="1" defaultMemberUniqueName="[Categories].[Beschrijving].[All]" allUniqueName="[Categories].[Beschrijving].[All]" dimensionUniqueName="[Categories]" displayFolder="" count="0" memberValueDatatype="130" unbalanced="0"/>
    <cacheHierarchy uniqueName="[InitiativeCat].[InitiativeCatID]" caption="InitiativeCatID" attribute="1" defaultMemberUniqueName="[InitiativeCat].[InitiativeCatID].[All]" allUniqueName="[InitiativeCat].[InitiativeCatID].[All]" dimensionUniqueName="[InitiativeCat]" displayFolder="" count="0" memberValueDatatype="130" unbalanced="0"/>
    <cacheHierarchy uniqueName="[InitiativeCat].[Overzicht veiligheidsparameters]" caption="Overzicht veiligheidsparameters" attribute="1" defaultMemberUniqueName="[InitiativeCat].[Overzicht veiligheidsparameters].[All]" allUniqueName="[InitiativeCat].[Overzicht veiligheidsparameters].[All]" dimensionUniqueName="[InitiativeCat]" displayFolder="" count="0" memberValueDatatype="130" unbalanced="0"/>
    <cacheHierarchy uniqueName="[InitiativeCat].[Proactief]" caption="Proactief" attribute="1" defaultMemberUniqueName="[InitiativeCat].[Proactief].[All]" allUniqueName="[InitiativeCat].[Proactief].[All]" dimensionUniqueName="[InitiativeCat]" displayFolder="" count="0" memberValueDatatype="130" unbalanced="0"/>
    <cacheHierarchy uniqueName="[Initiatives].[InitiativeCatID]" caption="InitiativeCatID" attribute="1" defaultMemberUniqueName="[Initiatives].[InitiativeCatID].[All]" allUniqueName="[Initiatives].[InitiativeCatID].[All]" dimensionUniqueName="[Initiatives]" displayFolder="" count="0" memberValueDatatype="130" unbalanced="0"/>
    <cacheHierarchy uniqueName="[Initiatives].[Proactief]" caption="Proactief" attribute="1" defaultMemberUniqueName="[Initiatives].[Proactief].[All]" allUniqueName="[Initiatives].[Proactief].[All]" dimensionUniqueName="[Initiatives]" displayFolder="" count="0" memberValueDatatype="130" unbalanced="0"/>
    <cacheHierarchy uniqueName="[Initiatives].[Overzicht veiligheidsparameters]" caption="Overzicht veiligheidsparameters" attribute="1" defaultMemberUniqueName="[Initiatives].[Overzicht veiligheidsparameters].[All]" allUniqueName="[Initiatives].[Overzicht veiligheidsparameters].[All]" dimensionUniqueName="[Initiatives]" displayFolder="" count="0" memberValueDatatype="130" unbalanced="0"/>
    <cacheHierarchy uniqueName="[Initiatives].[InitiativeCatFullName]" caption="InitiativeCatFullName" attribute="1" defaultMemberUniqueName="[Initiatives].[InitiativeCatFullName].[All]" allUniqueName="[Initiatives].[InitiativeCatFullName].[All]" dimensionUniqueName="[Initiatives]" displayFolder="" count="0" memberValueDatatype="130" unbalanced="0"/>
    <cacheHierarchy uniqueName="[Initiatives].[InitiativeNumber]" caption="InitiativeNumber" attribute="1" defaultMemberUniqueName="[Initiatives].[InitiativeNumber].[All]" allUniqueName="[Initiatives].[InitiativeNumber].[All]" dimensionUniqueName="[Initiatives]" displayFolder="" count="0" memberValueDatatype="20" unbalanced="0"/>
    <cacheHierarchy uniqueName="[Initiatives].[InitiativeID]" caption="InitiativeID" attribute="1" defaultMemberUniqueName="[Initiatives].[InitiativeID].[All]" allUniqueName="[Initiatives].[InitiativeID].[All]" dimensionUniqueName="[Initiatives]" displayFolder="" count="0" memberValueDatatype="130" unbalanced="0"/>
    <cacheHierarchy uniqueName="[Initiatives].[InitiativeFullName]" caption="InitiativeFullName" attribute="1" defaultMemberUniqueName="[Initiatives].[InitiativeFullName].[All]" allUniqueName="[Initiatives].[InitiativeFullName].[All]" dimensionUniqueName="[Initiatives]" displayFolder="" count="0" memberValueDatatype="130" unbalanced="0"/>
    <cacheHierarchy uniqueName="[Initiatives].[Specifieke veiligheidsinitiatieven]" caption="Specifieke veiligheidsinitiatieven" attribute="1" defaultMemberUniqueName="[Initiatives].[Specifieke veiligheidsinitiatieven].[All]" allUniqueName="[Initiatives].[Specifieke veiligheidsinitiatieven].[All]" dimensionUniqueName="[Initiatives]" displayFolder="" count="0" memberValueDatatype="130" unbalanced="0"/>
    <cacheHierarchy uniqueName="[Initiatives].[Beschrijving]" caption="Beschrijving" attribute="1" defaultMemberUniqueName="[Initiatives].[Beschrijving].[All]" allUniqueName="[Initiatives].[Beschrijving].[All]" dimensionUniqueName="[Initiatives]" displayFolder="" count="0" memberValueDatatype="130" unbalanced="0"/>
    <cacheHierarchy uniqueName="[ResultsSummary].[Categorie]" caption="Categorie" attribute="1" defaultMemberUniqueName="[ResultsSummary].[Categorie].[All]" allUniqueName="[ResultsSummary].[Categorie].[All]" dimensionUniqueName="[ResultsSummary]" displayFolder="" count="0" memberValueDatatype="130" unbalanced="0"/>
    <cacheHierarchy uniqueName="[ResultsSummary].[CategorieNumeric]" caption="CategorieNumeric" attribute="1" defaultMemberUniqueName="[ResultsSummary].[CategorieNumeric].[All]" allUniqueName="[ResultsSummary].[CategorieNumeric].[All]" dimensionUniqueName="[ResultsSummary]" displayFolder="" count="0" memberValueDatatype="130" unbalanced="0"/>
    <cacheHierarchy uniqueName="[ResultsSummary].[CategorieFullName]" caption="CategorieFullName" attribute="1" defaultMemberUniqueName="[ResultsSummary].[CategorieFullName].[All]" allUniqueName="[ResultsSummary].[CategorieFullName].[All]" dimensionUniqueName="[ResultsSummary]" displayFolder="" count="0" memberValueDatatype="130" unbalanced="0"/>
    <cacheHierarchy uniqueName="[ResultsSummary].[InitiativeID]" caption="InitiativeID" attribute="1" defaultMemberUniqueName="[ResultsSummary].[InitiativeID].[All]" allUniqueName="[ResultsSummary].[InitiativeID].[All]" dimensionUniqueName="[ResultsSummary]" displayFolder="" count="0" memberValueDatatype="130" unbalanced="0"/>
    <cacheHierarchy uniqueName="[ResultsSummary].[Overzicht veiligheidsparameter]" caption="Overzicht veiligheidsparameter" attribute="1" defaultMemberUniqueName="[ResultsSummary].[Overzicht veiligheidsparameter].[All]" allUniqueName="[ResultsSummary].[Overzicht veiligheidsparameter].[All]" dimensionUniqueName="[ResultsSummary]" displayFolder="" count="0" memberValueDatatype="130" unbalanced="0"/>
    <cacheHierarchy uniqueName="[ResultsSummary].[InitiativeFullName]" caption="InitiativeFullName" attribute="1" defaultMemberUniqueName="[ResultsSummary].[InitiativeFullName].[All]" allUniqueName="[ResultsSummary].[InitiativeFullName].[All]" dimensionUniqueName="[ResultsSummary]" displayFolder="" count="2" memberValueDatatype="130" unbalanced="0">
      <fieldsUsage count="2">
        <fieldUsage x="-1"/>
        <fieldUsage x="0"/>
      </fieldsUsage>
    </cacheHierarchy>
    <cacheHierarchy uniqueName="[ResultsSummary].[InitiativeCatID]" caption="InitiativeCatID" attribute="1" defaultMemberUniqueName="[ResultsSummary].[InitiativeCatID].[All]" allUniqueName="[ResultsSummary].[InitiativeCatID].[All]" dimensionUniqueName="[ResultsSummary]" displayFolder="" count="0" memberValueDatatype="130" unbalanced="0"/>
    <cacheHierarchy uniqueName="[ResultsSummary].[CellAddressFeasiability]" caption="CellAddressFeasiability" attribute="1" defaultMemberUniqueName="[ResultsSummary].[CellAddressFeasiability].[All]" allUniqueName="[ResultsSummary].[CellAddressFeasiability].[All]" dimensionUniqueName="[ResultsSummary]" displayFolder="" count="0" memberValueDatatype="130" unbalanced="0"/>
    <cacheHierarchy uniqueName="[ResultsSummary].[CellAddressPerformance1]" caption="CellAddressPerformance1" attribute="1" defaultMemberUniqueName="[ResultsSummary].[CellAddressPerformance1].[All]" allUniqueName="[ResultsSummary].[CellAddressPerformance1].[All]" dimensionUniqueName="[ResultsSummary]" displayFolder="" count="0" memberValueDatatype="130" unbalanced="0"/>
    <cacheHierarchy uniqueName="[ResultsSummary].[CellAddressPerformance2]" caption="CellAddressPerformance2" attribute="1" defaultMemberUniqueName="[ResultsSummary].[CellAddressPerformance2].[All]" allUniqueName="[ResultsSummary].[CellAddressPerformance2].[All]" dimensionUniqueName="[ResultsSummary]" displayFolder="" count="0" memberValueDatatype="130" unbalanced="0"/>
    <cacheHierarchy uniqueName="[ResultsSummary].[CategorieWeight]" caption="CategorieWeight" attribute="1" defaultMemberUniqueName="[ResultsSummary].[CategorieWeight].[All]" allUniqueName="[ResultsSummary].[CategorieWeight].[All]" dimensionUniqueName="[ResultsSummary]" displayFolder="" count="0" memberValueDatatype="20" unbalanced="0"/>
    <cacheHierarchy uniqueName="[ResultsSummary].[Placeholder]" caption="Placeholder" attribute="1" defaultMemberUniqueName="[ResultsSummary].[Placeholder].[All]" allUniqueName="[ResultsSummary].[Placeholder].[All]" dimensionUniqueName="[ResultsSummary]" displayFolder="" count="0" memberValueDatatype="20" unbalanced="0"/>
    <cacheHierarchy uniqueName="[ResultsSummary].[FeasibilityScore]" caption="FeasibilityScore" attribute="1" defaultMemberUniqueName="[ResultsSummary].[FeasibilityScore].[All]" allUniqueName="[ResultsSummary].[FeasibilityScore].[All]" dimensionUniqueName="[ResultsSummary]" displayFolder="" count="0" memberValueDatatype="20" unbalanced="0"/>
    <cacheHierarchy uniqueName="[ResultsSummary].[PerformanceScore]" caption="PerformanceScore" attribute="1" defaultMemberUniqueName="[ResultsSummary].[PerformanceScore].[All]" allUniqueName="[ResultsSummary].[PerformanceScore].[All]" dimensionUniqueName="[ResultsSummary]" displayFolder="" count="0" memberValueDatatype="20" unbalanced="0"/>
    <cacheHierarchy uniqueName="[Measures].[__XL_Count Initiatives]" caption="__XL_Count Initiatives" measure="1" displayFolder="" measureGroup="Initiatives" count="0" hidden="1"/>
    <cacheHierarchy uniqueName="[Measures].[__XL_Count InitiativeCat]" caption="__XL_Count InitiativeCat" measure="1" displayFolder="" measureGroup="InitiativeCat" count="0" hidden="1"/>
    <cacheHierarchy uniqueName="[Measures].[__XL_Count ResultsSummary]" caption="__XL_Count ResultsSummary" measure="1" displayFolder="" measureGroup="ResultsSummary"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Beschrijving]" caption="Count of Beschrijving" measure="1" displayFolder="" measureGroup="Initiatives" count="0" hidden="1">
      <extLst>
        <ext xmlns:x15="http://schemas.microsoft.com/office/spreadsheetml/2010/11/main" uri="{B97F6D7D-B522-45F9-BDA1-12C45D357490}">
          <x15:cacheHierarchy aggregatedColumn="16"/>
        </ext>
      </extLst>
    </cacheHierarchy>
    <cacheHierarchy uniqueName="[Measures].[Count of InitiativeFullName]" caption="Count of InitiativeFullName" measure="1" displayFolder="" measureGroup="ResultsSummary" count="0" hidden="1">
      <extLst>
        <ext xmlns:x15="http://schemas.microsoft.com/office/spreadsheetml/2010/11/main" uri="{B97F6D7D-B522-45F9-BDA1-12C45D357490}">
          <x15:cacheHierarchy aggregatedColumn="22"/>
        </ext>
      </extLst>
    </cacheHierarchy>
    <cacheHierarchy uniqueName="[Measures].[Count of Placeholder]" caption="Count of Placeholder" measure="1" displayFolder="" measureGroup="ResultsSummary" count="0" hidden="1">
      <extLst>
        <ext xmlns:x15="http://schemas.microsoft.com/office/spreadsheetml/2010/11/main" uri="{B97F6D7D-B522-45F9-BDA1-12C45D357490}">
          <x15:cacheHierarchy aggregatedColumn="28"/>
        </ext>
      </extLst>
    </cacheHierarchy>
    <cacheHierarchy uniqueName="[Measures].[Count of FeasibilityScore]" caption="Count of FeasibilityScore" measure="1" displayFolder="" measureGroup="ResultsSummary" count="0" hidden="1">
      <extLst>
        <ext xmlns:x15="http://schemas.microsoft.com/office/spreadsheetml/2010/11/main" uri="{B97F6D7D-B522-45F9-BDA1-12C45D357490}">
          <x15:cacheHierarchy aggregatedColumn="29"/>
        </ext>
      </extLst>
    </cacheHierarchy>
    <cacheHierarchy uniqueName="[Measures].[Count of PerformanceScore]" caption="Count of PerformanceScore" measure="1" displayFolder="" measureGroup="ResultsSummary" count="0" hidden="1">
      <extLst>
        <ext xmlns:x15="http://schemas.microsoft.com/office/spreadsheetml/2010/11/main" uri="{B97F6D7D-B522-45F9-BDA1-12C45D357490}">
          <x15:cacheHierarchy aggregatedColumn="30"/>
        </ext>
      </extLst>
    </cacheHierarchy>
    <cacheHierarchy uniqueName="[Measures].[Sum of FeasibilityScore]" caption="Sum of FeasibilityScore" measure="1" displayFolder="" measureGroup="ResultsSummary"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5">
    <dimension name="Categories" uniqueName="[Categories]" caption="Categories"/>
    <dimension name="InitiativeCat" uniqueName="[InitiativeCat]" caption="InitiativeCat"/>
    <dimension name="Initiatives" uniqueName="[Initiatives]" caption="Initiatives"/>
    <dimension measure="1" name="Measures" uniqueName="[Measures]" caption="Measures"/>
    <dimension name="ResultsSummary" uniqueName="[ResultsSummary]" caption="ResultsSummary"/>
  </dimensions>
  <measureGroups count="4">
    <measureGroup name="Categories" caption="Categories"/>
    <measureGroup name="InitiativeCat" caption="InitiativeCat"/>
    <measureGroup name="Initiatives" caption="Initiatives"/>
    <measureGroup name="ResultsSummary" caption="ResultsSummary"/>
  </measureGroups>
  <maps count="6">
    <map measureGroup="0" dimension="0"/>
    <map measureGroup="1" dimension="1"/>
    <map measureGroup="2" dimension="1"/>
    <map measureGroup="2" dimension="2"/>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
  <r>
    <x v="0"/>
    <n v="1"/>
    <n v="0"/>
    <n v="1000"/>
    <x v="0"/>
  </r>
  <r>
    <x v="1"/>
    <n v="2"/>
    <n v="1"/>
    <n v="100"/>
    <x v="1"/>
  </r>
  <r>
    <x v="2"/>
    <n v="3"/>
    <n v="2"/>
    <n v="1"/>
    <x v="2"/>
  </r>
  <r>
    <x v="3"/>
    <n v="4"/>
    <n v="3"/>
    <n v="0"/>
    <x v="3"/>
  </r>
  <r>
    <x v="4"/>
    <n v="5"/>
    <s v=" Niet van toepassing "/>
    <n v="0"/>
    <x v="4"/>
  </r>
</pivotCacheRecords>
</file>

<file path=xl/pivotCache/pivotCacheRecords2.xml><?xml version="1.0" encoding="utf-8"?>
<pivotCacheRecords xmlns="http://schemas.openxmlformats.org/spreadsheetml/2006/main" xmlns:r="http://schemas.openxmlformats.org/officeDocument/2006/relationships" count="27">
  <r>
    <s v="A"/>
    <s v="Proactief"/>
    <s v="Uitwisselen van veiligheidsinformatie"/>
    <x v="0"/>
    <n v="1"/>
    <s v="a1"/>
    <x v="0"/>
    <s v="Uitwisselen van veiligheidsinformatie over ongevalsscenario’s"/>
    <x v="0"/>
  </r>
  <r>
    <s v="A"/>
    <s v="Proactief"/>
    <s v="Uitwisselen van veiligheidsinformatie"/>
    <x v="0"/>
    <n v="2"/>
    <s v="a2"/>
    <x v="1"/>
    <s v="Uitwisselen van informatie over niet-reguliere werkzaamheden"/>
    <x v="1"/>
  </r>
  <r>
    <s v="A"/>
    <s v="Proactief"/>
    <s v="Uitwisselen van veiligheidsinformatie"/>
    <x v="0"/>
    <n v="3"/>
    <s v="a3"/>
    <x v="2"/>
    <s v="Communiceren over incidenten"/>
    <x v="2"/>
  </r>
  <r>
    <s v="A"/>
    <s v="Proactief"/>
    <s v="Uitwisselen van veiligheidsinformatie"/>
    <x v="0"/>
    <n v="4"/>
    <s v="a4"/>
    <x v="3"/>
    <s v="Uitwisselen van informatie over veiligheidsinspecties van toezichthouders"/>
    <x v="3"/>
  </r>
  <r>
    <s v="B"/>
    <s v="Proactief"/>
    <s v="Beoordelen &amp; beheersen van onderlinge risico’s op clusterniveau"/>
    <x v="1"/>
    <n v="1"/>
    <s v="b1"/>
    <x v="4"/>
    <s v="Gezamenlijke risicoanalyses met focus op onderlinge risico’s"/>
    <x v="4"/>
  </r>
  <r>
    <s v="B"/>
    <s v="Proactief"/>
    <s v="Beoordelen &amp; beheersen van onderlinge risico’s op clusterniveau"/>
    <x v="1"/>
    <n v="2"/>
    <s v="b2"/>
    <x v="5"/>
    <s v="Beheersen van onderlinge risico’s op clusterniveau"/>
    <x v="5"/>
  </r>
  <r>
    <s v="C"/>
    <s v="Proactief"/>
    <s v="Leren van elkaar"/>
    <x v="2"/>
    <n v="1"/>
    <s v="c1"/>
    <x v="6"/>
    <s v="Leren van gedeelde veiligheidsrisico’s"/>
    <x v="6"/>
  </r>
  <r>
    <s v="C"/>
    <s v="Proactief"/>
    <s v="Leren van elkaar"/>
    <x v="2"/>
    <n v="2"/>
    <s v="c2"/>
    <x v="7"/>
    <s v="Leren van elkaars veiligheidsmanagement (operationeel)"/>
    <x v="7"/>
  </r>
  <r>
    <s v="C"/>
    <s v="Proactief"/>
    <s v="Leren van elkaar"/>
    <x v="2"/>
    <n v="3"/>
    <s v="c3"/>
    <x v="8"/>
    <s v="Leren van elkaars veiligheidsbeleid (strategisch)"/>
    <x v="8"/>
  </r>
  <r>
    <s v="C"/>
    <s v="Proactief"/>
    <s v="Leren van elkaar"/>
    <x v="2"/>
    <n v="4"/>
    <s v="c4"/>
    <x v="9"/>
    <s v="Gezamenlijk leren uit incidenten"/>
    <x v="9"/>
  </r>
  <r>
    <s v="C"/>
    <s v="Proactief"/>
    <s v="Leren van elkaar"/>
    <x v="2"/>
    <n v="5"/>
    <s v="c5"/>
    <x v="10"/>
    <s v="Peer-to-peer veiligheidsaudits"/>
    <x v="10"/>
  </r>
  <r>
    <s v="D"/>
    <s v="Proactief"/>
    <s v="Uniformiteit en standaardisatie van veiligheid"/>
    <x v="3"/>
    <n v="1"/>
    <s v="d1"/>
    <x v="11"/>
    <s v="Standaardisatie van werkprocedures"/>
    <x v="11"/>
  </r>
  <r>
    <s v="D"/>
    <s v="Proactief"/>
    <s v="Uniformiteit en standaardisatie van veiligheid"/>
    <x v="3"/>
    <n v="2"/>
    <s v="d2"/>
    <x v="12"/>
    <s v="Standaardniveau van veiligheidskennis en -vaardigheden"/>
    <x v="12"/>
  </r>
  <r>
    <s v="D"/>
    <s v="Proactief"/>
    <s v="Uniformiteit en standaardisatie van veiligheid"/>
    <x v="3"/>
    <n v="3"/>
    <s v="d3"/>
    <x v="13"/>
    <s v="Uniforme veiligheidsregels en -normen"/>
    <x v="13"/>
  </r>
  <r>
    <s v="D"/>
    <s v="Proactief"/>
    <s v="Uniformiteit en standaardisatie van veiligheid"/>
    <x v="3"/>
    <n v="4"/>
    <s v="d4"/>
    <x v="14"/>
    <s v="Uniforme veiligheidsregels en -normen voor contractoren"/>
    <x v="14"/>
  </r>
  <r>
    <s v="E"/>
    <s v="Proactief"/>
    <s v="De cluster van bedrijven als collectief"/>
    <x v="4"/>
    <n v="1"/>
    <s v="e1"/>
    <x v="15"/>
    <s v="Overkoepelende clustercoalitie"/>
    <x v="15"/>
  </r>
  <r>
    <s v="E"/>
    <s v="Proactief"/>
    <s v="De cluster van bedrijven als collectief"/>
    <x v="4"/>
    <n v="2"/>
    <s v="e2"/>
    <x v="16"/>
    <s v="Gezamenlijk budget voor veiligheidsinitiatieven"/>
    <x v="16"/>
  </r>
  <r>
    <s v="E"/>
    <s v="Proactief"/>
    <s v="De cluster van bedrijven als collectief"/>
    <x v="4"/>
    <n v="3"/>
    <s v="e3"/>
    <x v="17"/>
    <s v="Gezamenlijke communicatie naar/met de omwonenden"/>
    <x v="17"/>
  </r>
  <r>
    <s v="F"/>
    <s v="Reactief"/>
    <s v="Gedeelde calamiteitenuitrusting en -faciliteiten"/>
    <x v="5"/>
    <n v="1"/>
    <s v="f1"/>
    <x v="18"/>
    <s v="Gezamenlijke bedrijfsbrandweer"/>
    <x v="18"/>
  </r>
  <r>
    <s v="F"/>
    <s v="Reactief"/>
    <s v="Gedeelde calamiteitenuitrusting en -faciliteiten"/>
    <x v="5"/>
    <n v="2"/>
    <s v="f2"/>
    <x v="19"/>
    <s v="Samen investeren in of delen van technische uitrusting en faciliteiten in geval "/>
    <x v="19"/>
  </r>
  <r>
    <s v="F"/>
    <s v="Reactief"/>
    <s v="Gedeelde calamiteitenuitrusting en -faciliteiten"/>
    <x v="5"/>
    <n v="3"/>
    <s v="f3"/>
    <x v="20"/>
    <s v="Early-warning systeem bij calamiteiten"/>
    <x v="20"/>
  </r>
  <r>
    <s v="F"/>
    <s v="Reactief"/>
    <s v="Gedeelde calamiteitenuitrusting en -faciliteiten"/>
    <x v="5"/>
    <n v="4"/>
    <s v="f4"/>
    <x v="21"/>
    <s v="Gelijkaardige evacuatiealarmen"/>
    <x v="21"/>
  </r>
  <r>
    <s v="G"/>
    <s v="Reactief"/>
    <s v="Gezamenlijke noodorganisatie en crisiscommunicatie"/>
    <x v="6"/>
    <n v="1"/>
    <s v="g1"/>
    <x v="22"/>
    <s v="Gezamenlijk noodplan"/>
    <x v="22"/>
  </r>
  <r>
    <s v="G"/>
    <s v="Reactief"/>
    <s v="Gezamenlijke noodorganisatie en crisiscommunicatie"/>
    <x v="6"/>
    <n v="2"/>
    <s v="g2"/>
    <x v="23"/>
    <s v="Clusterbreed bedrijfshulpverleningsteam (BHV-team)"/>
    <x v="23"/>
  </r>
  <r>
    <s v="G"/>
    <s v="Reactief"/>
    <s v="Gezamenlijke noodorganisatie en crisiscommunicatie"/>
    <x v="6"/>
    <n v="3"/>
    <s v="g3"/>
    <x v="24"/>
    <s v="Gezamenlijke evacuatie- en rampenbestrijdingsoefeningen"/>
    <x v="24"/>
  </r>
  <r>
    <s v="G"/>
    <s v="Reactief"/>
    <s v="Gezamenlijke noodorganisatie en crisiscommunicatie"/>
    <x v="6"/>
    <n v="4"/>
    <s v="g4"/>
    <x v="25"/>
    <s v="Communicatie tussen de clusterbedrijven in geval van calamiteiten"/>
    <x v="25"/>
  </r>
  <r>
    <s v="G"/>
    <s v="Reactief"/>
    <s v="Gezamenlijke noodorganisatie en crisiscommunicatie"/>
    <x v="6"/>
    <n v="5"/>
    <s v="g5"/>
    <x v="26"/>
    <s v="Communicatie naar omwonenden in geval van calamiteiten"/>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mschrijving" cacheId="1" applyNumberFormats="0" applyBorderFormats="0" applyFontFormats="0" applyPatternFormats="0" applyAlignmentFormats="0" applyWidthHeightFormats="1" dataCaption="Values" updatedVersion="6" minRefreshableVersion="3" showDataTips="0" enableDrill="0" useAutoFormatting="1" rowGrandTotals="0" colGrandTotals="0" itemPrintTitles="1" createdVersion="6" indent="2" showHeaders="0" outline="1" outlineData="1" multipleFieldFilters="0">
  <location ref="E6:E12" firstHeaderRow="0" firstDataRow="0" firstDataCol="1"/>
  <pivotFields count="9">
    <pivotField showAll="0" defaultSubtotal="0"/>
    <pivotField showAll="0" defaultSubtotal="0"/>
    <pivotField showAll="0" defaultSubtotal="0"/>
    <pivotField axis="axisRow" showAll="0" defaultSubtotal="0">
      <items count="7">
        <item sd="0" x="0"/>
        <item sd="0" x="1"/>
        <item sd="0" x="2"/>
        <item sd="0" x="3"/>
        <item sd="0" x="4"/>
        <item sd="0" x="5"/>
        <item sd="0" x="6"/>
      </items>
    </pivotField>
    <pivotField showAll="0" defaultSubtotal="0"/>
    <pivotField showAll="0" defaultSubtotal="0"/>
    <pivotField axis="axisRow" showAll="0" sortType="ascending" defaultSubtotal="0">
      <items count="54">
        <item sd="0" x="0"/>
        <item m="1" x="46"/>
        <item sd="0" x="1"/>
        <item m="1" x="52"/>
        <item sd="0" x="2"/>
        <item m="1" x="38"/>
        <item sd="0" x="3"/>
        <item m="1" x="37"/>
        <item sd="0" x="4"/>
        <item m="1" x="45"/>
        <item sd="0" x="5"/>
        <item m="1" x="28"/>
        <item sd="0" x="6"/>
        <item m="1" x="35"/>
        <item sd="0" x="7"/>
        <item m="1" x="49"/>
        <item sd="0" x="8"/>
        <item m="1" x="36"/>
        <item sd="0" x="9"/>
        <item m="1" x="33"/>
        <item sd="0" x="10"/>
        <item m="1" x="43"/>
        <item sd="0" x="11"/>
        <item m="1" x="32"/>
        <item sd="0" x="12"/>
        <item m="1" x="44"/>
        <item sd="0" x="13"/>
        <item m="1" x="30"/>
        <item sd="0" x="14"/>
        <item m="1" x="48"/>
        <item sd="0" x="15"/>
        <item m="1" x="50"/>
        <item sd="0" x="16"/>
        <item m="1" x="31"/>
        <item sd="0" x="17"/>
        <item m="1" x="34"/>
        <item sd="0" x="18"/>
        <item m="1" x="39"/>
        <item sd="0" x="19"/>
        <item m="1" x="53"/>
        <item sd="0" x="20"/>
        <item m="1" x="51"/>
        <item sd="0" x="21"/>
        <item m="1" x="47"/>
        <item sd="0" x="22"/>
        <item m="1" x="40"/>
        <item sd="0" x="23"/>
        <item m="1" x="27"/>
        <item sd="0" x="24"/>
        <item m="1" x="41"/>
        <item sd="0" x="25"/>
        <item m="1" x="42"/>
        <item sd="0" x="26"/>
        <item m="1" x="29"/>
      </items>
    </pivotField>
    <pivotField showAll="0" defaultSubtotal="0"/>
    <pivotField axis="axisRow" showAll="0" defaultSubtotal="0">
      <items count="27">
        <item x="17"/>
        <item x="0"/>
        <item x="21"/>
        <item x="18"/>
        <item x="26"/>
        <item x="7"/>
        <item x="12"/>
        <item x="10"/>
        <item x="25"/>
        <item x="1"/>
        <item x="3"/>
        <item x="22"/>
        <item x="16"/>
        <item x="4"/>
        <item x="20"/>
        <item x="2"/>
        <item x="14"/>
        <item x="15"/>
        <item x="11"/>
        <item x="9"/>
        <item x="23"/>
        <item x="24"/>
        <item x="8"/>
        <item x="19"/>
        <item x="5"/>
        <item x="13"/>
        <item x="6"/>
      </items>
    </pivotField>
  </pivotFields>
  <rowFields count="3">
    <field x="3"/>
    <field x="6"/>
    <field x="8"/>
  </rowFields>
  <rowItems count="7">
    <i>
      <x/>
    </i>
    <i>
      <x v="1"/>
    </i>
    <i>
      <x v="2"/>
    </i>
    <i>
      <x v="3"/>
    </i>
    <i>
      <x v="4"/>
    </i>
    <i>
      <x v="5"/>
    </i>
    <i>
      <x v="6"/>
    </i>
  </rowItems>
  <colItems count="1">
    <i/>
  </colItems>
  <formats count="84">
    <format dxfId="431">
      <pivotArea dataOnly="0" labelOnly="1" outline="0" fieldPosition="0">
        <references count="1">
          <reference field="8" count="0"/>
        </references>
      </pivotArea>
    </format>
    <format dxfId="430">
      <pivotArea type="all" dataOnly="0" outline="0" fieldPosition="0"/>
    </format>
    <format dxfId="429">
      <pivotArea dataOnly="0" labelOnly="1" fieldPosition="0">
        <references count="1">
          <reference field="3" count="0"/>
        </references>
      </pivotArea>
    </format>
    <format dxfId="428">
      <pivotArea type="all" dataOnly="0" outline="0" fieldPosition="0"/>
    </format>
    <format dxfId="427">
      <pivotArea dataOnly="0" labelOnly="1" fieldPosition="0">
        <references count="1">
          <reference field="3" count="0"/>
        </references>
      </pivotArea>
    </format>
    <format dxfId="426">
      <pivotArea type="all" dataOnly="0" outline="0" fieldPosition="0"/>
    </format>
    <format dxfId="425">
      <pivotArea dataOnly="0" labelOnly="1" fieldPosition="0">
        <references count="1">
          <reference field="3" count="0"/>
        </references>
      </pivotArea>
    </format>
    <format dxfId="424">
      <pivotArea dataOnly="0" labelOnly="1" fieldPosition="0">
        <references count="1">
          <reference field="3" count="1">
            <x v="0"/>
          </reference>
        </references>
      </pivotArea>
    </format>
    <format dxfId="423">
      <pivotArea dataOnly="0" labelOnly="1" fieldPosition="0">
        <references count="1">
          <reference field="3" count="1">
            <x v="0"/>
          </reference>
        </references>
      </pivotArea>
    </format>
    <format dxfId="422">
      <pivotArea dataOnly="0" labelOnly="1" fieldPosition="0">
        <references count="1">
          <reference field="3" count="1">
            <x v="0"/>
          </reference>
        </references>
      </pivotArea>
    </format>
    <format dxfId="421">
      <pivotArea dataOnly="0" labelOnly="1" fieldPosition="0">
        <references count="1">
          <reference field="3" count="1">
            <x v="0"/>
          </reference>
        </references>
      </pivotArea>
    </format>
    <format dxfId="420">
      <pivotArea dataOnly="0" labelOnly="1" fieldPosition="0">
        <references count="1">
          <reference field="3" count="1">
            <x v="0"/>
          </reference>
        </references>
      </pivotArea>
    </format>
    <format dxfId="419">
      <pivotArea dataOnly="0" labelOnly="1" fieldPosition="0">
        <references count="1">
          <reference field="3" count="1">
            <x v="1"/>
          </reference>
        </references>
      </pivotArea>
    </format>
    <format dxfId="418">
      <pivotArea dataOnly="0" labelOnly="1" fieldPosition="0">
        <references count="1">
          <reference field="3" count="1">
            <x v="1"/>
          </reference>
        </references>
      </pivotArea>
    </format>
    <format dxfId="417">
      <pivotArea dataOnly="0" labelOnly="1" fieldPosition="0">
        <references count="1">
          <reference field="3" count="1">
            <x v="1"/>
          </reference>
        </references>
      </pivotArea>
    </format>
    <format dxfId="416">
      <pivotArea dataOnly="0" labelOnly="1" fieldPosition="0">
        <references count="1">
          <reference field="3" count="1">
            <x v="2"/>
          </reference>
        </references>
      </pivotArea>
    </format>
    <format dxfId="415">
      <pivotArea dataOnly="0" labelOnly="1" fieldPosition="0">
        <references count="1">
          <reference field="3" count="1">
            <x v="2"/>
          </reference>
        </references>
      </pivotArea>
    </format>
    <format dxfId="414">
      <pivotArea dataOnly="0" labelOnly="1" fieldPosition="0">
        <references count="1">
          <reference field="3" count="1">
            <x v="2"/>
          </reference>
        </references>
      </pivotArea>
    </format>
    <format dxfId="413">
      <pivotArea dataOnly="0" labelOnly="1" fieldPosition="0">
        <references count="1">
          <reference field="3" count="1">
            <x v="3"/>
          </reference>
        </references>
      </pivotArea>
    </format>
    <format dxfId="412">
      <pivotArea dataOnly="0" labelOnly="1" fieldPosition="0">
        <references count="1">
          <reference field="3" count="1">
            <x v="3"/>
          </reference>
        </references>
      </pivotArea>
    </format>
    <format dxfId="411">
      <pivotArea dataOnly="0" labelOnly="1" fieldPosition="0">
        <references count="1">
          <reference field="3" count="1">
            <x v="4"/>
          </reference>
        </references>
      </pivotArea>
    </format>
    <format dxfId="410">
      <pivotArea dataOnly="0" labelOnly="1" fieldPosition="0">
        <references count="1">
          <reference field="3" count="1">
            <x v="5"/>
          </reference>
        </references>
      </pivotArea>
    </format>
    <format dxfId="409">
      <pivotArea dataOnly="0" labelOnly="1" fieldPosition="0">
        <references count="1">
          <reference field="3" count="1">
            <x v="6"/>
          </reference>
        </references>
      </pivotArea>
    </format>
    <format dxfId="408">
      <pivotArea dataOnly="0" labelOnly="1" fieldPosition="0">
        <references count="1">
          <reference field="3" count="1">
            <x v="6"/>
          </reference>
        </references>
      </pivotArea>
    </format>
    <format dxfId="407">
      <pivotArea dataOnly="0" labelOnly="1" fieldPosition="0">
        <references count="1">
          <reference field="3" count="1">
            <x v="6"/>
          </reference>
        </references>
      </pivotArea>
    </format>
    <format dxfId="406">
      <pivotArea dataOnly="0" labelOnly="1" fieldPosition="0">
        <references count="1">
          <reference field="3" count="1">
            <x v="5"/>
          </reference>
        </references>
      </pivotArea>
    </format>
    <format dxfId="405">
      <pivotArea dataOnly="0" labelOnly="1" fieldPosition="0">
        <references count="1">
          <reference field="3" count="1">
            <x v="5"/>
          </reference>
        </references>
      </pivotArea>
    </format>
    <format dxfId="404">
      <pivotArea dataOnly="0" labelOnly="1" fieldPosition="0">
        <references count="1">
          <reference field="3" count="1">
            <x v="4"/>
          </reference>
        </references>
      </pivotArea>
    </format>
    <format dxfId="403">
      <pivotArea dataOnly="0" labelOnly="1" fieldPosition="0">
        <references count="1">
          <reference field="3" count="1">
            <x v="4"/>
          </reference>
        </references>
      </pivotArea>
    </format>
    <format dxfId="402">
      <pivotArea dataOnly="0" labelOnly="1" fieldPosition="0">
        <references count="1">
          <reference field="3" count="1">
            <x v="3"/>
          </reference>
        </references>
      </pivotArea>
    </format>
    <format dxfId="401">
      <pivotArea dataOnly="0" labelOnly="1" fieldPosition="0">
        <references count="1">
          <reference field="3" count="1">
            <x v="3"/>
          </reference>
        </references>
      </pivotArea>
    </format>
    <format dxfId="400">
      <pivotArea dataOnly="0" labelOnly="1" fieldPosition="0">
        <references count="2">
          <reference field="3" count="1" selected="0">
            <x v="0"/>
          </reference>
          <reference field="6" count="1">
            <x v="0"/>
          </reference>
        </references>
      </pivotArea>
    </format>
    <format dxfId="399">
      <pivotArea dataOnly="0" labelOnly="1" fieldPosition="0">
        <references count="2">
          <reference field="3" count="1" selected="0">
            <x v="0"/>
          </reference>
          <reference field="6" count="1">
            <x v="0"/>
          </reference>
        </references>
      </pivotArea>
    </format>
    <format dxfId="398">
      <pivotArea dataOnly="0" labelOnly="1" fieldPosition="0">
        <references count="2">
          <reference field="3" count="1" selected="0">
            <x v="0"/>
          </reference>
          <reference field="6" count="1">
            <x v="0"/>
          </reference>
        </references>
      </pivotArea>
    </format>
    <format dxfId="397">
      <pivotArea dataOnly="0" labelOnly="1" fieldPosition="0">
        <references count="2">
          <reference field="3" count="1" selected="0">
            <x v="0"/>
          </reference>
          <reference field="6" count="3">
            <x v="2"/>
            <x v="4"/>
            <x v="6"/>
          </reference>
        </references>
      </pivotArea>
    </format>
    <format dxfId="396">
      <pivotArea dataOnly="0" labelOnly="1" fieldPosition="0">
        <references count="2">
          <reference field="3" count="1" selected="0">
            <x v="0"/>
          </reference>
          <reference field="6" count="3">
            <x v="2"/>
            <x v="4"/>
            <x v="6"/>
          </reference>
        </references>
      </pivotArea>
    </format>
    <format dxfId="395">
      <pivotArea dataOnly="0" labelOnly="1" fieldPosition="0">
        <references count="2">
          <reference field="3" count="1" selected="0">
            <x v="0"/>
          </reference>
          <reference field="6" count="3">
            <x v="2"/>
            <x v="4"/>
            <x v="6"/>
          </reference>
        </references>
      </pivotArea>
    </format>
    <format dxfId="394">
      <pivotArea dataOnly="0" labelOnly="1" fieldPosition="0">
        <references count="2">
          <reference field="3" count="1" selected="0">
            <x v="1"/>
          </reference>
          <reference field="6" count="2">
            <x v="8"/>
            <x v="10"/>
          </reference>
        </references>
      </pivotArea>
    </format>
    <format dxfId="393">
      <pivotArea dataOnly="0" labelOnly="1" fieldPosition="0">
        <references count="2">
          <reference field="3" count="1" selected="0">
            <x v="1"/>
          </reference>
          <reference field="6" count="2">
            <x v="8"/>
            <x v="10"/>
          </reference>
        </references>
      </pivotArea>
    </format>
    <format dxfId="392">
      <pivotArea dataOnly="0" labelOnly="1" fieldPosition="0">
        <references count="2">
          <reference field="3" count="1" selected="0">
            <x v="1"/>
          </reference>
          <reference field="6" count="2">
            <x v="8"/>
            <x v="10"/>
          </reference>
        </references>
      </pivotArea>
    </format>
    <format dxfId="391">
      <pivotArea dataOnly="0" labelOnly="1" fieldPosition="0">
        <references count="2">
          <reference field="3" count="1" selected="0">
            <x v="2"/>
          </reference>
          <reference field="6" count="5">
            <x v="12"/>
            <x v="14"/>
            <x v="16"/>
            <x v="18"/>
            <x v="20"/>
          </reference>
        </references>
      </pivotArea>
    </format>
    <format dxfId="390">
      <pivotArea dataOnly="0" labelOnly="1" fieldPosition="0">
        <references count="2">
          <reference field="3" count="1" selected="0">
            <x v="2"/>
          </reference>
          <reference field="6" count="5">
            <x v="12"/>
            <x v="14"/>
            <x v="16"/>
            <x v="18"/>
            <x v="20"/>
          </reference>
        </references>
      </pivotArea>
    </format>
    <format dxfId="389">
      <pivotArea dataOnly="0" labelOnly="1" fieldPosition="0">
        <references count="2">
          <reference field="3" count="1" selected="0">
            <x v="2"/>
          </reference>
          <reference field="6" count="5">
            <x v="12"/>
            <x v="14"/>
            <x v="16"/>
            <x v="18"/>
            <x v="20"/>
          </reference>
        </references>
      </pivotArea>
    </format>
    <format dxfId="388">
      <pivotArea dataOnly="0" labelOnly="1" fieldPosition="0">
        <references count="2">
          <reference field="3" count="1" selected="0">
            <x v="3"/>
          </reference>
          <reference field="6" count="4">
            <x v="22"/>
            <x v="24"/>
            <x v="26"/>
            <x v="28"/>
          </reference>
        </references>
      </pivotArea>
    </format>
    <format dxfId="387">
      <pivotArea dataOnly="0" labelOnly="1" fieldPosition="0">
        <references count="2">
          <reference field="3" count="1" selected="0">
            <x v="3"/>
          </reference>
          <reference field="6" count="4">
            <x v="22"/>
            <x v="24"/>
            <x v="26"/>
            <x v="28"/>
          </reference>
        </references>
      </pivotArea>
    </format>
    <format dxfId="386">
      <pivotArea dataOnly="0" labelOnly="1" fieldPosition="0">
        <references count="2">
          <reference field="3" count="1" selected="0">
            <x v="3"/>
          </reference>
          <reference field="6" count="4">
            <x v="22"/>
            <x v="24"/>
            <x v="26"/>
            <x v="28"/>
          </reference>
        </references>
      </pivotArea>
    </format>
    <format dxfId="385">
      <pivotArea dataOnly="0" labelOnly="1" fieldPosition="0">
        <references count="2">
          <reference field="3" count="1" selected="0">
            <x v="4"/>
          </reference>
          <reference field="6" count="3">
            <x v="30"/>
            <x v="32"/>
            <x v="34"/>
          </reference>
        </references>
      </pivotArea>
    </format>
    <format dxfId="384">
      <pivotArea dataOnly="0" labelOnly="1" fieldPosition="0">
        <references count="2">
          <reference field="3" count="1" selected="0">
            <x v="4"/>
          </reference>
          <reference field="6" count="3">
            <x v="30"/>
            <x v="32"/>
            <x v="34"/>
          </reference>
        </references>
      </pivotArea>
    </format>
    <format dxfId="383">
      <pivotArea dataOnly="0" labelOnly="1" fieldPosition="0">
        <references count="2">
          <reference field="3" count="1" selected="0">
            <x v="4"/>
          </reference>
          <reference field="6" count="3">
            <x v="30"/>
            <x v="32"/>
            <x v="34"/>
          </reference>
        </references>
      </pivotArea>
    </format>
    <format dxfId="382">
      <pivotArea dataOnly="0" labelOnly="1" fieldPosition="0">
        <references count="2">
          <reference field="3" count="1" selected="0">
            <x v="5"/>
          </reference>
          <reference field="6" count="4">
            <x v="36"/>
            <x v="38"/>
            <x v="40"/>
            <x v="42"/>
          </reference>
        </references>
      </pivotArea>
    </format>
    <format dxfId="381">
      <pivotArea dataOnly="0" labelOnly="1" fieldPosition="0">
        <references count="2">
          <reference field="3" count="1" selected="0">
            <x v="5"/>
          </reference>
          <reference field="6" count="4">
            <x v="36"/>
            <x v="38"/>
            <x v="40"/>
            <x v="42"/>
          </reference>
        </references>
      </pivotArea>
    </format>
    <format dxfId="380">
      <pivotArea dataOnly="0" labelOnly="1" fieldPosition="0">
        <references count="2">
          <reference field="3" count="1" selected="0">
            <x v="5"/>
          </reference>
          <reference field="6" count="4">
            <x v="36"/>
            <x v="38"/>
            <x v="40"/>
            <x v="42"/>
          </reference>
        </references>
      </pivotArea>
    </format>
    <format dxfId="379">
      <pivotArea dataOnly="0" labelOnly="1" fieldPosition="0">
        <references count="2">
          <reference field="3" count="1" selected="0">
            <x v="6"/>
          </reference>
          <reference field="6" count="5">
            <x v="44"/>
            <x v="46"/>
            <x v="48"/>
            <x v="50"/>
            <x v="52"/>
          </reference>
        </references>
      </pivotArea>
    </format>
    <format dxfId="378">
      <pivotArea dataOnly="0" labelOnly="1" fieldPosition="0">
        <references count="2">
          <reference field="3" count="1" selected="0">
            <x v="6"/>
          </reference>
          <reference field="6" count="5">
            <x v="44"/>
            <x v="46"/>
            <x v="48"/>
            <x v="50"/>
            <x v="52"/>
          </reference>
        </references>
      </pivotArea>
    </format>
    <format dxfId="377">
      <pivotArea dataOnly="0" labelOnly="1" fieldPosition="0">
        <references count="2">
          <reference field="3" count="1" selected="0">
            <x v="6"/>
          </reference>
          <reference field="6" count="5">
            <x v="44"/>
            <x v="46"/>
            <x v="48"/>
            <x v="50"/>
            <x v="52"/>
          </reference>
        </references>
      </pivotArea>
    </format>
    <format dxfId="376">
      <pivotArea dataOnly="0" labelOnly="1" fieldPosition="0">
        <references count="3">
          <reference field="3" count="1" selected="0">
            <x v="0"/>
          </reference>
          <reference field="6" count="1" selected="0">
            <x v="0"/>
          </reference>
          <reference field="8" count="1">
            <x v="1"/>
          </reference>
        </references>
      </pivotArea>
    </format>
    <format dxfId="375">
      <pivotArea dataOnly="0" labelOnly="1" fieldPosition="0">
        <references count="3">
          <reference field="3" count="1" selected="0">
            <x v="0"/>
          </reference>
          <reference field="6" count="1" selected="0">
            <x v="0"/>
          </reference>
          <reference field="8" count="1">
            <x v="1"/>
          </reference>
        </references>
      </pivotArea>
    </format>
    <format dxfId="374">
      <pivotArea dataOnly="0" labelOnly="1" fieldPosition="0">
        <references count="3">
          <reference field="3" count="1" selected="0">
            <x v="0"/>
          </reference>
          <reference field="6" count="1" selected="0">
            <x v="0"/>
          </reference>
          <reference field="8" count="1">
            <x v="1"/>
          </reference>
        </references>
      </pivotArea>
    </format>
    <format dxfId="373">
      <pivotArea dataOnly="0" labelOnly="1" fieldPosition="0">
        <references count="3">
          <reference field="3" count="1" selected="0">
            <x v="0"/>
          </reference>
          <reference field="6" count="1" selected="0">
            <x v="2"/>
          </reference>
          <reference field="8" count="1">
            <x v="9"/>
          </reference>
        </references>
      </pivotArea>
    </format>
    <format dxfId="372">
      <pivotArea dataOnly="0" labelOnly="1" fieldPosition="0">
        <references count="3">
          <reference field="3" count="1" selected="0">
            <x v="0"/>
          </reference>
          <reference field="6" count="1" selected="0">
            <x v="4"/>
          </reference>
          <reference field="8" count="1">
            <x v="15"/>
          </reference>
        </references>
      </pivotArea>
    </format>
    <format dxfId="371">
      <pivotArea dataOnly="0" labelOnly="1" fieldPosition="0">
        <references count="3">
          <reference field="3" count="1" selected="0">
            <x v="0"/>
          </reference>
          <reference field="6" count="1" selected="0">
            <x v="6"/>
          </reference>
          <reference field="8" count="1">
            <x v="10"/>
          </reference>
        </references>
      </pivotArea>
    </format>
    <format dxfId="370">
      <pivotArea dataOnly="0" labelOnly="1" fieldPosition="0">
        <references count="3">
          <reference field="3" count="1" selected="0">
            <x v="1"/>
          </reference>
          <reference field="6" count="1" selected="0">
            <x v="8"/>
          </reference>
          <reference field="8" count="1">
            <x v="13"/>
          </reference>
        </references>
      </pivotArea>
    </format>
    <format dxfId="369">
      <pivotArea dataOnly="0" labelOnly="1" fieldPosition="0">
        <references count="3">
          <reference field="3" count="1" selected="0">
            <x v="1"/>
          </reference>
          <reference field="6" count="1" selected="0">
            <x v="10"/>
          </reference>
          <reference field="8" count="1">
            <x v="24"/>
          </reference>
        </references>
      </pivotArea>
    </format>
    <format dxfId="368">
      <pivotArea dataOnly="0" labelOnly="1" fieldPosition="0">
        <references count="3">
          <reference field="3" count="1" selected="0">
            <x v="2"/>
          </reference>
          <reference field="6" count="1" selected="0">
            <x v="12"/>
          </reference>
          <reference field="8" count="1">
            <x v="26"/>
          </reference>
        </references>
      </pivotArea>
    </format>
    <format dxfId="367">
      <pivotArea dataOnly="0" labelOnly="1" fieldPosition="0">
        <references count="3">
          <reference field="3" count="1" selected="0">
            <x v="2"/>
          </reference>
          <reference field="6" count="1" selected="0">
            <x v="14"/>
          </reference>
          <reference field="8" count="1">
            <x v="5"/>
          </reference>
        </references>
      </pivotArea>
    </format>
    <format dxfId="366">
      <pivotArea dataOnly="0" labelOnly="1" fieldPosition="0">
        <references count="3">
          <reference field="3" count="1" selected="0">
            <x v="2"/>
          </reference>
          <reference field="6" count="1" selected="0">
            <x v="16"/>
          </reference>
          <reference field="8" count="1">
            <x v="22"/>
          </reference>
        </references>
      </pivotArea>
    </format>
    <format dxfId="365">
      <pivotArea dataOnly="0" labelOnly="1" fieldPosition="0">
        <references count="3">
          <reference field="3" count="1" selected="0">
            <x v="2"/>
          </reference>
          <reference field="6" count="1" selected="0">
            <x v="18"/>
          </reference>
          <reference field="8" count="1">
            <x v="19"/>
          </reference>
        </references>
      </pivotArea>
    </format>
    <format dxfId="364">
      <pivotArea dataOnly="0" labelOnly="1" fieldPosition="0">
        <references count="3">
          <reference field="3" count="1" selected="0">
            <x v="2"/>
          </reference>
          <reference field="6" count="1" selected="0">
            <x v="20"/>
          </reference>
          <reference field="8" count="1">
            <x v="7"/>
          </reference>
        </references>
      </pivotArea>
    </format>
    <format dxfId="363">
      <pivotArea dataOnly="0" labelOnly="1" fieldPosition="0">
        <references count="3">
          <reference field="3" count="1" selected="0">
            <x v="3"/>
          </reference>
          <reference field="6" count="1" selected="0">
            <x v="22"/>
          </reference>
          <reference field="8" count="1">
            <x v="18"/>
          </reference>
        </references>
      </pivotArea>
    </format>
    <format dxfId="362">
      <pivotArea dataOnly="0" labelOnly="1" fieldPosition="0">
        <references count="3">
          <reference field="3" count="1" selected="0">
            <x v="3"/>
          </reference>
          <reference field="6" count="1" selected="0">
            <x v="24"/>
          </reference>
          <reference field="8" count="1">
            <x v="6"/>
          </reference>
        </references>
      </pivotArea>
    </format>
    <format dxfId="361">
      <pivotArea dataOnly="0" labelOnly="1" fieldPosition="0">
        <references count="3">
          <reference field="3" count="1" selected="0">
            <x v="3"/>
          </reference>
          <reference field="6" count="1" selected="0">
            <x v="26"/>
          </reference>
          <reference field="8" count="1">
            <x v="25"/>
          </reference>
        </references>
      </pivotArea>
    </format>
    <format dxfId="360">
      <pivotArea dataOnly="0" labelOnly="1" fieldPosition="0">
        <references count="3">
          <reference field="3" count="1" selected="0">
            <x v="3"/>
          </reference>
          <reference field="6" count="1" selected="0">
            <x v="28"/>
          </reference>
          <reference field="8" count="1">
            <x v="16"/>
          </reference>
        </references>
      </pivotArea>
    </format>
    <format dxfId="359">
      <pivotArea dataOnly="0" labelOnly="1" fieldPosition="0">
        <references count="3">
          <reference field="3" count="1" selected="0">
            <x v="4"/>
          </reference>
          <reference field="6" count="1" selected="0">
            <x v="30"/>
          </reference>
          <reference field="8" count="1">
            <x v="17"/>
          </reference>
        </references>
      </pivotArea>
    </format>
    <format dxfId="358">
      <pivotArea dataOnly="0" labelOnly="1" fieldPosition="0">
        <references count="3">
          <reference field="3" count="1" selected="0">
            <x v="4"/>
          </reference>
          <reference field="6" count="1" selected="0">
            <x v="32"/>
          </reference>
          <reference field="8" count="1">
            <x v="12"/>
          </reference>
        </references>
      </pivotArea>
    </format>
    <format dxfId="357">
      <pivotArea dataOnly="0" labelOnly="1" fieldPosition="0">
        <references count="3">
          <reference field="3" count="1" selected="0">
            <x v="4"/>
          </reference>
          <reference field="6" count="1" selected="0">
            <x v="34"/>
          </reference>
          <reference field="8" count="1">
            <x v="0"/>
          </reference>
        </references>
      </pivotArea>
    </format>
    <format dxfId="356">
      <pivotArea dataOnly="0" labelOnly="1" fieldPosition="0">
        <references count="3">
          <reference field="3" count="1" selected="0">
            <x v="5"/>
          </reference>
          <reference field="6" count="1" selected="0">
            <x v="36"/>
          </reference>
          <reference field="8" count="1">
            <x v="3"/>
          </reference>
        </references>
      </pivotArea>
    </format>
    <format dxfId="355">
      <pivotArea dataOnly="0" labelOnly="1" fieldPosition="0">
        <references count="3">
          <reference field="3" count="1" selected="0">
            <x v="5"/>
          </reference>
          <reference field="6" count="1" selected="0">
            <x v="38"/>
          </reference>
          <reference field="8" count="1">
            <x v="23"/>
          </reference>
        </references>
      </pivotArea>
    </format>
    <format dxfId="354">
      <pivotArea dataOnly="0" labelOnly="1" fieldPosition="0">
        <references count="3">
          <reference field="3" count="1" selected="0">
            <x v="5"/>
          </reference>
          <reference field="6" count="1" selected="0">
            <x v="40"/>
          </reference>
          <reference field="8" count="1">
            <x v="14"/>
          </reference>
        </references>
      </pivotArea>
    </format>
    <format dxfId="353">
      <pivotArea dataOnly="0" labelOnly="1" fieldPosition="0">
        <references count="3">
          <reference field="3" count="1" selected="0">
            <x v="5"/>
          </reference>
          <reference field="6" count="1" selected="0">
            <x v="42"/>
          </reference>
          <reference field="8" count="1">
            <x v="2"/>
          </reference>
        </references>
      </pivotArea>
    </format>
    <format dxfId="352">
      <pivotArea dataOnly="0" labelOnly="1" fieldPosition="0">
        <references count="3">
          <reference field="3" count="1" selected="0">
            <x v="6"/>
          </reference>
          <reference field="6" count="1" selected="0">
            <x v="44"/>
          </reference>
          <reference field="8" count="1">
            <x v="11"/>
          </reference>
        </references>
      </pivotArea>
    </format>
    <format dxfId="351">
      <pivotArea dataOnly="0" labelOnly="1" fieldPosition="0">
        <references count="3">
          <reference field="3" count="1" selected="0">
            <x v="6"/>
          </reference>
          <reference field="6" count="1" selected="0">
            <x v="46"/>
          </reference>
          <reference field="8" count="1">
            <x v="20"/>
          </reference>
        </references>
      </pivotArea>
    </format>
    <format dxfId="350">
      <pivotArea dataOnly="0" labelOnly="1" fieldPosition="0">
        <references count="3">
          <reference field="3" count="1" selected="0">
            <x v="6"/>
          </reference>
          <reference field="6" count="1" selected="0">
            <x v="48"/>
          </reference>
          <reference field="8" count="1">
            <x v="21"/>
          </reference>
        </references>
      </pivotArea>
    </format>
    <format dxfId="349">
      <pivotArea dataOnly="0" labelOnly="1" fieldPosition="0">
        <references count="3">
          <reference field="3" count="1" selected="0">
            <x v="6"/>
          </reference>
          <reference field="6" count="1" selected="0">
            <x v="50"/>
          </reference>
          <reference field="8" count="1">
            <x v="8"/>
          </reference>
        </references>
      </pivotArea>
    </format>
    <format dxfId="348">
      <pivotArea dataOnly="0" labelOnly="1" fieldPosition="0">
        <references count="3">
          <reference field="3" count="1" selected="0">
            <x v="6"/>
          </reference>
          <reference field="6" count="1" selected="0">
            <x v="52"/>
          </reference>
          <reference field="8" count="1">
            <x v="4"/>
          </reference>
        </references>
      </pivotArea>
    </format>
  </formats>
  <pivotTableStyleInfo name="PivotStyleMedium13 2 2"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sults1" cacheId="2" applyNumberFormats="0" applyBorderFormats="0" applyFontFormats="0" applyPatternFormats="0" applyAlignmentFormats="0" applyWidthHeightFormats="1" dataCaption="Values" tag="b545d3c7-f63e-499a-9885-b8a0c0e2aa22" updatedVersion="6" minRefreshableVersion="3" showDrill="0" useAutoFormatting="1" subtotalHiddenItems="1" rowGrandTotals="0" colGrandTotals="0" itemPrintTitles="1" createdVersion="5" indent="0" showHeaders="0" outline="1" outlineData="1" multipleFieldFilters="0" fieldListSortAscending="1">
  <location ref="E5:E33" firstHeaderRow="0" firstDataRow="0" firstDataCol="1"/>
  <pivotFields count="2">
    <pivotField axis="axisRow" allDrilled="1" showAll="0" insertBlankRow="1" dataSourceSort="1" defaultSubtotal="0" defaultAttributeDrillState="1">
      <items count="1">
        <item x="0"/>
      </items>
    </pivotField>
    <pivotField axis="axisRow" allDrilled="1" showAll="0" defaultAttributeDrillState="1">
      <items count="28">
        <item x="10"/>
        <item x="14"/>
        <item x="0"/>
        <item x="2"/>
        <item x="18"/>
        <item x="16"/>
        <item x="17"/>
        <item x="20"/>
        <item x="21"/>
        <item x="22"/>
        <item x="23"/>
        <item x="26"/>
        <item x="1"/>
        <item x="3"/>
        <item x="4"/>
        <item x="5"/>
        <item x="6"/>
        <item x="7"/>
        <item x="8"/>
        <item x="9"/>
        <item x="11"/>
        <item x="12"/>
        <item x="13"/>
        <item x="15"/>
        <item x="19"/>
        <item x="24"/>
        <item x="25"/>
        <item t="default"/>
      </items>
    </pivotField>
  </pivotFields>
  <rowFields count="2">
    <field x="0"/>
    <field x="1"/>
  </rowFields>
  <rowItems count="2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t="blank">
      <x/>
    </i>
  </rowItems>
  <formats count="21">
    <format dxfId="180">
      <pivotArea outline="0" collapsedLevelsAreSubtotals="1" fieldPosition="0"/>
    </format>
    <format dxfId="179">
      <pivotArea dataOnly="0" labelOnly="1" outline="0" axis="axisValues" fieldPosition="0"/>
    </format>
    <format dxfId="178">
      <pivotArea dataOnly="0" labelOnly="1" outline="0" axis="axisValues" fieldPosition="0"/>
    </format>
    <format dxfId="177">
      <pivotArea outline="0" collapsedLevelsAreSubtotals="1" fieldPosition="0"/>
    </format>
    <format dxfId="176">
      <pivotArea dataOnly="0" labelOnly="1" outline="0" axis="axisValues" fieldPosition="0"/>
    </format>
    <format dxfId="175">
      <pivotArea dataOnly="0" labelOnly="1" outline="0" axis="axisValues" fieldPosition="0"/>
    </format>
    <format dxfId="174">
      <pivotArea outline="0" collapsedLevelsAreSubtotals="1" fieldPosition="0"/>
    </format>
    <format dxfId="173">
      <pivotArea dataOnly="0" labelOnly="1" outline="0" axis="axisValues" fieldPosition="0"/>
    </format>
    <format dxfId="172">
      <pivotArea dataOnly="0" labelOnly="1" outline="0" axis="axisValues" fieldPosition="0"/>
    </format>
    <format dxfId="171">
      <pivotArea outline="0" collapsedLevelsAreSubtotals="1" fieldPosition="0"/>
    </format>
    <format dxfId="170">
      <pivotArea dataOnly="0" labelOnly="1" outline="0" axis="axisValues" fieldPosition="0"/>
    </format>
    <format dxfId="169">
      <pivotArea dataOnly="0" labelOnly="1" outline="0" axis="axisValues" fieldPosition="0"/>
    </format>
    <format dxfId="168">
      <pivotArea dataOnly="0" outline="0" axis="axisValues" fieldPosition="0"/>
    </format>
    <format dxfId="167">
      <pivotArea dataOnly="0" outline="0" axis="axisValues" fieldPosition="0"/>
    </format>
    <format dxfId="166">
      <pivotArea dataOnly="0" outline="0" axis="axisValues" fieldPosition="0"/>
    </format>
    <format dxfId="165">
      <pivotArea dataOnly="0" labelOnly="1" outline="0" axis="axisValues" fieldPosition="0"/>
    </format>
    <format dxfId="164">
      <pivotArea dataOnly="0" labelOnly="1" outline="0" axis="axisValues" fieldPosition="0"/>
    </format>
    <format dxfId="163">
      <pivotArea dataOnly="0" labelOnly="1" outline="0" axis="axisValues" fieldPosition="0"/>
    </format>
    <format dxfId="162">
      <pivotArea dataOnly="0" labelOnly="1" outline="0" axis="axisValues" fieldPosition="0"/>
    </format>
    <format dxfId="161">
      <pivotArea dataOnly="0" labelOnly="1" outline="0" axis="axisValues" fieldPosition="0"/>
    </format>
    <format dxfId="160">
      <pivotArea dataOnly="0" labelOnly="1" outline="0" axis="axisValues"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laceholder"/>
    <pivotHierarchy dragToData="1" caption=" "/>
    <pivotHierarchy dragToData="1"/>
    <pivotHierarchy dragToData="1" caption="Priority"/>
  </pivotHierarchies>
  <pivotTableStyleInfo name="CategoriePivot" showRowHeaders="1" showColHeaders="0" showRowStripes="0" showColStripes="0" showLastColumn="1"/>
  <rowHierarchiesUsage count="2">
    <rowHierarchyUsage hierarchyUsage="17"/>
    <rowHierarchyUsage hierarchyUsage="22"/>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ResultsSummary]"/>
      </x15:pivotTableUISettings>
    </ext>
  </extLst>
</pivotTableDefinition>
</file>

<file path=xl/pivotTables/pivotTable3.xml><?xml version="1.0" encoding="utf-8"?>
<pivotTableDefinition xmlns="http://schemas.openxmlformats.org/spreadsheetml/2006/main" name="CategorieLegend"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location ref="H5:H14" firstHeaderRow="0" firstDataRow="0" firstDataCol="1"/>
  <pivotFields count="5">
    <pivotField axis="axisRow" showAll="0" defaultSubtotal="0">
      <items count="5">
        <item x="0"/>
        <item x="1"/>
        <item x="2"/>
        <item x="3"/>
        <item x="4"/>
      </items>
    </pivotField>
    <pivotField showAll="0" defaultSubtotal="0"/>
    <pivotField showAll="0" defaultSubtotal="0"/>
    <pivotField showAll="0" defaultSubtotal="0"/>
    <pivotField axis="axisRow" showAll="0" insertBlankRow="1" defaultSubtotal="0">
      <items count="5">
        <item x="0"/>
        <item x="1"/>
        <item x="2"/>
        <item x="4"/>
        <item x="3"/>
      </items>
    </pivotField>
  </pivotFields>
  <rowFields count="2">
    <field x="0"/>
    <field x="4"/>
  </rowFields>
  <rowItems count="10">
    <i>
      <x/>
    </i>
    <i r="1">
      <x/>
    </i>
    <i>
      <x v="1"/>
    </i>
    <i r="1">
      <x v="1"/>
    </i>
    <i>
      <x v="2"/>
    </i>
    <i r="1">
      <x v="2"/>
    </i>
    <i>
      <x v="3"/>
    </i>
    <i r="1">
      <x v="4"/>
    </i>
    <i>
      <x v="4"/>
    </i>
    <i r="1">
      <x v="3"/>
    </i>
  </rowItems>
  <colItems count="1">
    <i/>
  </colItems>
  <formats count="128">
    <format dxfId="308">
      <pivotArea dataOnly="0" labelOnly="1" fieldPosition="0">
        <references count="1">
          <reference field="0" count="1">
            <x v="0"/>
          </reference>
        </references>
      </pivotArea>
    </format>
    <format dxfId="307">
      <pivotArea dataOnly="0" labelOnly="1" fieldPosition="0">
        <references count="2">
          <reference field="0" count="1" selected="0">
            <x v="0"/>
          </reference>
          <reference field="4" count="1">
            <x v="0"/>
          </reference>
        </references>
      </pivotArea>
    </format>
    <format dxfId="306">
      <pivotArea dataOnly="0" labelOnly="1" fieldPosition="0">
        <references count="2">
          <reference field="0" count="1" selected="0">
            <x v="0"/>
          </reference>
          <reference field="4" count="1">
            <x v="0"/>
          </reference>
        </references>
      </pivotArea>
    </format>
    <format dxfId="305">
      <pivotArea dataOnly="0" labelOnly="1" fieldPosition="0">
        <references count="1">
          <reference field="0" count="1">
            <x v="1"/>
          </reference>
        </references>
      </pivotArea>
    </format>
    <format dxfId="304">
      <pivotArea dataOnly="0" labelOnly="1" fieldPosition="0">
        <references count="2">
          <reference field="0" count="1" selected="0">
            <x v="1"/>
          </reference>
          <reference field="4" count="1">
            <x v="1"/>
          </reference>
        </references>
      </pivotArea>
    </format>
    <format dxfId="303">
      <pivotArea dataOnly="0" labelOnly="1" fieldPosition="0">
        <references count="2">
          <reference field="0" count="1" selected="0">
            <x v="1"/>
          </reference>
          <reference field="4" count="1">
            <x v="1"/>
          </reference>
        </references>
      </pivotArea>
    </format>
    <format dxfId="302">
      <pivotArea dataOnly="0" labelOnly="1" fieldPosition="0">
        <references count="1">
          <reference field="0" count="1">
            <x v="2"/>
          </reference>
        </references>
      </pivotArea>
    </format>
    <format dxfId="301">
      <pivotArea dataOnly="0" labelOnly="1" fieldPosition="0">
        <references count="1">
          <reference field="0" count="1">
            <x v="1"/>
          </reference>
        </references>
      </pivotArea>
    </format>
    <format dxfId="300">
      <pivotArea dataOnly="0" labelOnly="1" fieldPosition="0">
        <references count="2">
          <reference field="0" count="1" selected="0">
            <x v="2"/>
          </reference>
          <reference field="4" count="1">
            <x v="2"/>
          </reference>
        </references>
      </pivotArea>
    </format>
    <format dxfId="299">
      <pivotArea dataOnly="0" labelOnly="1" fieldPosition="0">
        <references count="2">
          <reference field="0" count="1" selected="0">
            <x v="2"/>
          </reference>
          <reference field="4" count="1">
            <x v="2"/>
          </reference>
        </references>
      </pivotArea>
    </format>
    <format dxfId="298">
      <pivotArea dataOnly="0" labelOnly="1" fieldPosition="0">
        <references count="1">
          <reference field="0" count="1">
            <x v="3"/>
          </reference>
        </references>
      </pivotArea>
    </format>
    <format dxfId="297">
      <pivotArea dataOnly="0" labelOnly="1" fieldPosition="0">
        <references count="2">
          <reference field="0" count="1" selected="0">
            <x v="3"/>
          </reference>
          <reference field="4" count="1">
            <x v="4"/>
          </reference>
        </references>
      </pivotArea>
    </format>
    <format dxfId="296">
      <pivotArea dataOnly="0" labelOnly="1" fieldPosition="0">
        <references count="2">
          <reference field="0" count="1" selected="0">
            <x v="3"/>
          </reference>
          <reference field="4" count="1">
            <x v="4"/>
          </reference>
        </references>
      </pivotArea>
    </format>
    <format dxfId="295">
      <pivotArea dataOnly="0" labelOnly="1" fieldPosition="0">
        <references count="1">
          <reference field="0" count="1">
            <x v="4"/>
          </reference>
        </references>
      </pivotArea>
    </format>
    <format dxfId="294">
      <pivotArea dataOnly="0" labelOnly="1" fieldPosition="0">
        <references count="2">
          <reference field="0" count="1" selected="0">
            <x v="4"/>
          </reference>
          <reference field="4" count="1">
            <x v="3"/>
          </reference>
        </references>
      </pivotArea>
    </format>
    <format dxfId="293">
      <pivotArea dataOnly="0" labelOnly="1" fieldPosition="0">
        <references count="2">
          <reference field="0" count="1" selected="0">
            <x v="4"/>
          </reference>
          <reference field="4" count="1">
            <x v="3"/>
          </reference>
        </references>
      </pivotArea>
    </format>
    <format dxfId="292">
      <pivotArea dataOnly="0" labelOnly="1" fieldPosition="0">
        <references count="1">
          <reference field="0" count="0"/>
        </references>
      </pivotArea>
    </format>
    <format dxfId="291">
      <pivotArea dataOnly="0" labelOnly="1" fieldPosition="0">
        <references count="1">
          <reference field="0" count="0"/>
        </references>
      </pivotArea>
    </format>
    <format dxfId="290">
      <pivotArea dataOnly="0" labelOnly="1" fieldPosition="0">
        <references count="1">
          <reference field="0" count="0"/>
        </references>
      </pivotArea>
    </format>
    <format dxfId="289">
      <pivotArea dataOnly="0" labelOnly="1" fieldPosition="0">
        <references count="1">
          <reference field="0" count="0"/>
        </references>
      </pivotArea>
    </format>
    <format dxfId="288">
      <pivotArea dataOnly="0" fieldPosition="0">
        <references count="1">
          <reference field="4" count="3">
            <x v="2"/>
            <x v="3"/>
            <x v="4"/>
          </reference>
        </references>
      </pivotArea>
    </format>
    <format dxfId="287">
      <pivotArea dataOnly="0" fieldPosition="0">
        <references count="1">
          <reference field="4" count="3">
            <x v="2"/>
            <x v="3"/>
            <x v="4"/>
          </reference>
        </references>
      </pivotArea>
    </format>
    <format dxfId="286">
      <pivotArea dataOnly="0" labelOnly="1" fieldPosition="0">
        <references count="2">
          <reference field="0" count="1" selected="0">
            <x v="0"/>
          </reference>
          <reference field="4" count="1">
            <x v="0"/>
          </reference>
        </references>
      </pivotArea>
    </format>
    <format dxfId="285">
      <pivotArea dataOnly="0" labelOnly="1" fieldPosition="0">
        <references count="2">
          <reference field="0" count="1" selected="0">
            <x v="1"/>
          </reference>
          <reference field="4" count="1">
            <x v="1"/>
          </reference>
        </references>
      </pivotArea>
    </format>
    <format dxfId="284">
      <pivotArea dataOnly="0" labelOnly="1" fieldPosition="0">
        <references count="2">
          <reference field="0" count="1" selected="0">
            <x v="0"/>
          </reference>
          <reference field="4" count="1">
            <x v="0"/>
          </reference>
        </references>
      </pivotArea>
    </format>
    <format dxfId="283">
      <pivotArea dataOnly="0" labelOnly="1" fieldPosition="0">
        <references count="2">
          <reference field="0" count="1" selected="0">
            <x v="1"/>
          </reference>
          <reference field="4" count="1">
            <x v="1"/>
          </reference>
        </references>
      </pivotArea>
    </format>
    <format dxfId="282">
      <pivotArea dataOnly="0" fieldPosition="0">
        <references count="1">
          <reference field="4" count="0"/>
        </references>
      </pivotArea>
    </format>
    <format dxfId="281">
      <pivotArea dataOnly="0" labelOnly="1" fieldPosition="0">
        <references count="2">
          <reference field="0" count="1" selected="0">
            <x v="0"/>
          </reference>
          <reference field="4" count="1">
            <x v="0"/>
          </reference>
        </references>
      </pivotArea>
    </format>
    <format dxfId="280">
      <pivotArea type="all" dataOnly="0" outline="0" fieldPosition="0"/>
    </format>
    <format dxfId="279">
      <pivotArea dataOnly="0" labelOnly="1" fieldPosition="0">
        <references count="1">
          <reference field="0" count="0"/>
        </references>
      </pivotArea>
    </format>
    <format dxfId="278">
      <pivotArea dataOnly="0" labelOnly="1" fieldPosition="0">
        <references count="2">
          <reference field="0" count="1" selected="0">
            <x v="0"/>
          </reference>
          <reference field="4" count="1">
            <x v="0"/>
          </reference>
        </references>
      </pivotArea>
    </format>
    <format dxfId="277">
      <pivotArea dataOnly="0" labelOnly="1" fieldPosition="0">
        <references count="2">
          <reference field="0" count="1" selected="0">
            <x v="1"/>
          </reference>
          <reference field="4" count="1">
            <x v="1"/>
          </reference>
        </references>
      </pivotArea>
    </format>
    <format dxfId="276">
      <pivotArea dataOnly="0" labelOnly="1" fieldPosition="0">
        <references count="2">
          <reference field="0" count="1" selected="0">
            <x v="2"/>
          </reference>
          <reference field="4" count="1">
            <x v="2"/>
          </reference>
        </references>
      </pivotArea>
    </format>
    <format dxfId="275">
      <pivotArea dataOnly="0" labelOnly="1" fieldPosition="0">
        <references count="2">
          <reference field="0" count="1" selected="0">
            <x v="3"/>
          </reference>
          <reference field="4" count="1">
            <x v="4"/>
          </reference>
        </references>
      </pivotArea>
    </format>
    <format dxfId="274">
      <pivotArea dataOnly="0" labelOnly="1" fieldPosition="0">
        <references count="2">
          <reference field="0" count="1" selected="0">
            <x v="4"/>
          </reference>
          <reference field="4" count="1">
            <x v="3"/>
          </reference>
        </references>
      </pivotArea>
    </format>
    <format dxfId="273">
      <pivotArea dataOnly="0" labelOnly="1" fieldPosition="0">
        <references count="1">
          <reference field="0" count="1">
            <x v="0"/>
          </reference>
        </references>
      </pivotArea>
    </format>
    <format dxfId="272">
      <pivotArea dataOnly="0" labelOnly="1" fieldPosition="0">
        <references count="1">
          <reference field="0" count="1">
            <x v="0"/>
          </reference>
        </references>
      </pivotArea>
    </format>
    <format dxfId="271">
      <pivotArea dataOnly="0" labelOnly="1" fieldPosition="0">
        <references count="1">
          <reference field="0" count="1">
            <x v="0"/>
          </reference>
        </references>
      </pivotArea>
    </format>
    <format dxfId="270">
      <pivotArea dataOnly="0" labelOnly="1" fieldPosition="0">
        <references count="2">
          <reference field="0" count="1" selected="0">
            <x v="0"/>
          </reference>
          <reference field="4" count="1">
            <x v="0"/>
          </reference>
        </references>
      </pivotArea>
    </format>
    <format dxfId="269">
      <pivotArea dataOnly="0" labelOnly="1" fieldPosition="0">
        <references count="2">
          <reference field="0" count="1" selected="0">
            <x v="0"/>
          </reference>
          <reference field="4" count="1">
            <x v="0"/>
          </reference>
        </references>
      </pivotArea>
    </format>
    <format dxfId="268">
      <pivotArea dataOnly="0" labelOnly="1" fieldPosition="0">
        <references count="1">
          <reference field="0" count="1">
            <x v="1"/>
          </reference>
        </references>
      </pivotArea>
    </format>
    <format dxfId="267">
      <pivotArea dataOnly="0" labelOnly="1" fieldPosition="0">
        <references count="2">
          <reference field="0" count="1" selected="0">
            <x v="1"/>
          </reference>
          <reference field="4" count="1">
            <x v="1"/>
          </reference>
        </references>
      </pivotArea>
    </format>
    <format dxfId="266">
      <pivotArea dataOnly="0" labelOnly="1" fieldPosition="0">
        <references count="2">
          <reference field="0" count="1" selected="0">
            <x v="1"/>
          </reference>
          <reference field="4" count="1">
            <x v="1"/>
          </reference>
        </references>
      </pivotArea>
    </format>
    <format dxfId="265">
      <pivotArea dataOnly="0" labelOnly="1" fieldPosition="0">
        <references count="1">
          <reference field="0" count="1">
            <x v="2"/>
          </reference>
        </references>
      </pivotArea>
    </format>
    <format dxfId="264">
      <pivotArea dataOnly="0" labelOnly="1" fieldPosition="0">
        <references count="1">
          <reference field="0" count="1">
            <x v="0"/>
          </reference>
        </references>
      </pivotArea>
    </format>
    <format dxfId="263">
      <pivotArea dataOnly="0" labelOnly="1" fieldPosition="0">
        <references count="2">
          <reference field="0" count="1" selected="0">
            <x v="0"/>
          </reference>
          <reference field="4" count="1">
            <x v="0"/>
          </reference>
        </references>
      </pivotArea>
    </format>
    <format dxfId="262">
      <pivotArea dataOnly="0" labelOnly="1" fieldPosition="0">
        <references count="2">
          <reference field="0" count="1" selected="0">
            <x v="0"/>
          </reference>
          <reference field="4" count="1">
            <x v="0"/>
          </reference>
        </references>
      </pivotArea>
    </format>
    <format dxfId="261">
      <pivotArea dataOnly="0" labelOnly="1" fieldPosition="0">
        <references count="1">
          <reference field="0" count="1">
            <x v="1"/>
          </reference>
        </references>
      </pivotArea>
    </format>
    <format dxfId="260">
      <pivotArea dataOnly="0" labelOnly="1" fieldPosition="0">
        <references count="2">
          <reference field="0" count="1" selected="0">
            <x v="1"/>
          </reference>
          <reference field="4" count="1">
            <x v="1"/>
          </reference>
        </references>
      </pivotArea>
    </format>
    <format dxfId="259">
      <pivotArea dataOnly="0" labelOnly="1" fieldPosition="0">
        <references count="2">
          <reference field="0" count="1" selected="0">
            <x v="1"/>
          </reference>
          <reference field="4" count="1">
            <x v="1"/>
          </reference>
        </references>
      </pivotArea>
    </format>
    <format dxfId="258">
      <pivotArea dataOnly="0" labelOnly="1" fieldPosition="0">
        <references count="1">
          <reference field="0" count="1">
            <x v="2"/>
          </reference>
        </references>
      </pivotArea>
    </format>
    <format dxfId="257">
      <pivotArea dataOnly="0" labelOnly="1" fieldPosition="0">
        <references count="2">
          <reference field="0" count="1" selected="0">
            <x v="2"/>
          </reference>
          <reference field="4" count="1">
            <x v="2"/>
          </reference>
        </references>
      </pivotArea>
    </format>
    <format dxfId="256">
      <pivotArea dataOnly="0" labelOnly="1" fieldPosition="0">
        <references count="2">
          <reference field="0" count="1" selected="0">
            <x v="2"/>
          </reference>
          <reference field="4" count="1">
            <x v="2"/>
          </reference>
        </references>
      </pivotArea>
    </format>
    <format dxfId="255">
      <pivotArea dataOnly="0" labelOnly="1" fieldPosition="0">
        <references count="2">
          <reference field="0" count="1" selected="0">
            <x v="2"/>
          </reference>
          <reference field="4" count="1">
            <x v="2"/>
          </reference>
        </references>
      </pivotArea>
    </format>
    <format dxfId="254">
      <pivotArea dataOnly="0" labelOnly="1" fieldPosition="0">
        <references count="2">
          <reference field="0" count="1" selected="0">
            <x v="2"/>
          </reference>
          <reference field="4" count="1">
            <x v="2"/>
          </reference>
        </references>
      </pivotArea>
    </format>
    <format dxfId="253">
      <pivotArea dataOnly="0" labelOnly="1" fieldPosition="0">
        <references count="2">
          <reference field="0" count="1" selected="0">
            <x v="2"/>
          </reference>
          <reference field="4" count="1">
            <x v="2"/>
          </reference>
        </references>
      </pivotArea>
    </format>
    <format dxfId="252">
      <pivotArea dataOnly="0" labelOnly="1" fieldPosition="0">
        <references count="1">
          <reference field="0" count="1">
            <x v="3"/>
          </reference>
        </references>
      </pivotArea>
    </format>
    <format dxfId="251">
      <pivotArea dataOnly="0" labelOnly="1" fieldPosition="0">
        <references count="2">
          <reference field="0" count="1" selected="0">
            <x v="3"/>
          </reference>
          <reference field="4" count="1">
            <x v="4"/>
          </reference>
        </references>
      </pivotArea>
    </format>
    <format dxfId="250">
      <pivotArea dataOnly="0" labelOnly="1" fieldPosition="0">
        <references count="2">
          <reference field="0" count="1" selected="0">
            <x v="3"/>
          </reference>
          <reference field="4" count="1">
            <x v="4"/>
          </reference>
        </references>
      </pivotArea>
    </format>
    <format dxfId="249">
      <pivotArea dataOnly="0" labelOnly="1" fieldPosition="0">
        <references count="2">
          <reference field="0" count="1" selected="0">
            <x v="0"/>
          </reference>
          <reference field="4" count="1">
            <x v="0"/>
          </reference>
        </references>
      </pivotArea>
    </format>
    <format dxfId="248">
      <pivotArea dataOnly="0" labelOnly="1" fieldPosition="0">
        <references count="2">
          <reference field="0" count="1" selected="0">
            <x v="1"/>
          </reference>
          <reference field="4" count="1">
            <x v="1"/>
          </reference>
        </references>
      </pivotArea>
    </format>
    <format dxfId="247">
      <pivotArea dataOnly="0" labelOnly="1" fieldPosition="0">
        <references count="2">
          <reference field="0" count="1" selected="0">
            <x v="2"/>
          </reference>
          <reference field="4" count="1">
            <x v="2"/>
          </reference>
        </references>
      </pivotArea>
    </format>
    <format dxfId="246">
      <pivotArea dataOnly="0" labelOnly="1" fieldPosition="0">
        <references count="2">
          <reference field="0" count="1" selected="0">
            <x v="3"/>
          </reference>
          <reference field="4" count="1">
            <x v="4"/>
          </reference>
        </references>
      </pivotArea>
    </format>
    <format dxfId="245">
      <pivotArea dataOnly="0" labelOnly="1" fieldPosition="0">
        <references count="2">
          <reference field="0" count="1" selected="0">
            <x v="4"/>
          </reference>
          <reference field="4" count="1">
            <x v="3"/>
          </reference>
        </references>
      </pivotArea>
    </format>
    <format dxfId="244">
      <pivotArea dataOnly="0" labelOnly="1" fieldPosition="0">
        <references count="2">
          <reference field="0" count="1" selected="0">
            <x v="0"/>
          </reference>
          <reference field="4" count="1">
            <x v="0"/>
          </reference>
        </references>
      </pivotArea>
    </format>
    <format dxfId="243">
      <pivotArea dataOnly="0" labelOnly="1" fieldPosition="0">
        <references count="2">
          <reference field="0" count="1" selected="0">
            <x v="1"/>
          </reference>
          <reference field="4" count="1">
            <x v="1"/>
          </reference>
        </references>
      </pivotArea>
    </format>
    <format dxfId="242">
      <pivotArea dataOnly="0" labelOnly="1" fieldPosition="0">
        <references count="2">
          <reference field="0" count="1" selected="0">
            <x v="2"/>
          </reference>
          <reference field="4" count="1">
            <x v="2"/>
          </reference>
        </references>
      </pivotArea>
    </format>
    <format dxfId="241">
      <pivotArea dataOnly="0" labelOnly="1" fieldPosition="0">
        <references count="2">
          <reference field="0" count="1" selected="0">
            <x v="3"/>
          </reference>
          <reference field="4" count="1">
            <x v="4"/>
          </reference>
        </references>
      </pivotArea>
    </format>
    <format dxfId="240">
      <pivotArea dataOnly="0" labelOnly="1" fieldPosition="0">
        <references count="2">
          <reference field="0" count="1" selected="0">
            <x v="4"/>
          </reference>
          <reference field="4" count="1">
            <x v="3"/>
          </reference>
        </references>
      </pivotArea>
    </format>
    <format dxfId="239">
      <pivotArea dataOnly="0" labelOnly="1" fieldPosition="0">
        <references count="2">
          <reference field="0" count="1" selected="0">
            <x v="0"/>
          </reference>
          <reference field="4" count="1">
            <x v="0"/>
          </reference>
        </references>
      </pivotArea>
    </format>
    <format dxfId="238">
      <pivotArea dataOnly="0" labelOnly="1" fieldPosition="0">
        <references count="2">
          <reference field="0" count="1" selected="0">
            <x v="1"/>
          </reference>
          <reference field="4" count="1">
            <x v="1"/>
          </reference>
        </references>
      </pivotArea>
    </format>
    <format dxfId="237">
      <pivotArea dataOnly="0" labelOnly="1" fieldPosition="0">
        <references count="2">
          <reference field="0" count="1" selected="0">
            <x v="2"/>
          </reference>
          <reference field="4" count="1">
            <x v="2"/>
          </reference>
        </references>
      </pivotArea>
    </format>
    <format dxfId="236">
      <pivotArea dataOnly="0" labelOnly="1" fieldPosition="0">
        <references count="2">
          <reference field="0" count="1" selected="0">
            <x v="3"/>
          </reference>
          <reference field="4" count="1">
            <x v="4"/>
          </reference>
        </references>
      </pivotArea>
    </format>
    <format dxfId="235">
      <pivotArea dataOnly="0" labelOnly="1" fieldPosition="0">
        <references count="2">
          <reference field="0" count="1" selected="0">
            <x v="4"/>
          </reference>
          <reference field="4" count="1">
            <x v="3"/>
          </reference>
        </references>
      </pivotArea>
    </format>
    <format dxfId="234">
      <pivotArea dataOnly="0" labelOnly="1" fieldPosition="0">
        <references count="2">
          <reference field="0" count="1" selected="0">
            <x v="0"/>
          </reference>
          <reference field="4" count="1">
            <x v="0"/>
          </reference>
        </references>
      </pivotArea>
    </format>
    <format dxfId="233">
      <pivotArea dataOnly="0" labelOnly="1" fieldPosition="0">
        <references count="2">
          <reference field="0" count="1" selected="0">
            <x v="1"/>
          </reference>
          <reference field="4" count="1">
            <x v="1"/>
          </reference>
        </references>
      </pivotArea>
    </format>
    <format dxfId="232">
      <pivotArea dataOnly="0" labelOnly="1" fieldPosition="0">
        <references count="2">
          <reference field="0" count="1" selected="0">
            <x v="2"/>
          </reference>
          <reference field="4" count="1">
            <x v="2"/>
          </reference>
        </references>
      </pivotArea>
    </format>
    <format dxfId="231">
      <pivotArea dataOnly="0" labelOnly="1" fieldPosition="0">
        <references count="2">
          <reference field="0" count="1" selected="0">
            <x v="3"/>
          </reference>
          <reference field="4" count="1">
            <x v="4"/>
          </reference>
        </references>
      </pivotArea>
    </format>
    <format dxfId="230">
      <pivotArea dataOnly="0" labelOnly="1" fieldPosition="0">
        <references count="2">
          <reference field="0" count="1" selected="0">
            <x v="4"/>
          </reference>
          <reference field="4" count="1">
            <x v="3"/>
          </reference>
        </references>
      </pivotArea>
    </format>
    <format dxfId="229">
      <pivotArea dataOnly="0" labelOnly="1" fieldPosition="0">
        <references count="2">
          <reference field="0" count="1" selected="0">
            <x v="0"/>
          </reference>
          <reference field="4" count="1">
            <x v="0"/>
          </reference>
        </references>
      </pivotArea>
    </format>
    <format dxfId="228">
      <pivotArea dataOnly="0" labelOnly="1" fieldPosition="0">
        <references count="2">
          <reference field="0" count="1" selected="0">
            <x v="1"/>
          </reference>
          <reference field="4" count="1">
            <x v="1"/>
          </reference>
        </references>
      </pivotArea>
    </format>
    <format dxfId="227">
      <pivotArea dataOnly="0" labelOnly="1" fieldPosition="0">
        <references count="2">
          <reference field="0" count="1" selected="0">
            <x v="2"/>
          </reference>
          <reference field="4" count="1">
            <x v="2"/>
          </reference>
        </references>
      </pivotArea>
    </format>
    <format dxfId="226">
      <pivotArea dataOnly="0" labelOnly="1" fieldPosition="0">
        <references count="2">
          <reference field="0" count="1" selected="0">
            <x v="3"/>
          </reference>
          <reference field="4" count="1">
            <x v="4"/>
          </reference>
        </references>
      </pivotArea>
    </format>
    <format dxfId="225">
      <pivotArea dataOnly="0" labelOnly="1" fieldPosition="0">
        <references count="2">
          <reference field="0" count="1" selected="0">
            <x v="4"/>
          </reference>
          <reference field="4" count="1">
            <x v="3"/>
          </reference>
        </references>
      </pivotArea>
    </format>
    <format dxfId="224">
      <pivotArea dataOnly="0" labelOnly="1" fieldPosition="0">
        <references count="2">
          <reference field="0" count="1" selected="0">
            <x v="0"/>
          </reference>
          <reference field="4" count="1">
            <x v="0"/>
          </reference>
        </references>
      </pivotArea>
    </format>
    <format dxfId="223">
      <pivotArea dataOnly="0" labelOnly="1" fieldPosition="0">
        <references count="2">
          <reference field="0" count="1" selected="0">
            <x v="1"/>
          </reference>
          <reference field="4" count="1">
            <x v="1"/>
          </reference>
        </references>
      </pivotArea>
    </format>
    <format dxfId="222">
      <pivotArea dataOnly="0" labelOnly="1" fieldPosition="0">
        <references count="2">
          <reference field="0" count="1" selected="0">
            <x v="2"/>
          </reference>
          <reference field="4" count="1">
            <x v="2"/>
          </reference>
        </references>
      </pivotArea>
    </format>
    <format dxfId="221">
      <pivotArea dataOnly="0" labelOnly="1" fieldPosition="0">
        <references count="2">
          <reference field="0" count="1" selected="0">
            <x v="3"/>
          </reference>
          <reference field="4" count="1">
            <x v="4"/>
          </reference>
        </references>
      </pivotArea>
    </format>
    <format dxfId="220">
      <pivotArea dataOnly="0" labelOnly="1" fieldPosition="0">
        <references count="2">
          <reference field="0" count="1" selected="0">
            <x v="4"/>
          </reference>
          <reference field="4" count="1">
            <x v="3"/>
          </reference>
        </references>
      </pivotArea>
    </format>
    <format dxfId="219">
      <pivotArea dataOnly="0" labelOnly="1" fieldPosition="0">
        <references count="2">
          <reference field="0" count="1" selected="0">
            <x v="0"/>
          </reference>
          <reference field="4" count="1">
            <x v="0"/>
          </reference>
        </references>
      </pivotArea>
    </format>
    <format dxfId="218">
      <pivotArea dataOnly="0" labelOnly="1" fieldPosition="0">
        <references count="2">
          <reference field="0" count="1" selected="0">
            <x v="1"/>
          </reference>
          <reference field="4" count="1">
            <x v="1"/>
          </reference>
        </references>
      </pivotArea>
    </format>
    <format dxfId="217">
      <pivotArea dataOnly="0" labelOnly="1" fieldPosition="0">
        <references count="2">
          <reference field="0" count="1" selected="0">
            <x v="2"/>
          </reference>
          <reference field="4" count="1">
            <x v="2"/>
          </reference>
        </references>
      </pivotArea>
    </format>
    <format dxfId="216">
      <pivotArea dataOnly="0" labelOnly="1" fieldPosition="0">
        <references count="2">
          <reference field="0" count="1" selected="0">
            <x v="3"/>
          </reference>
          <reference field="4" count="1">
            <x v="4"/>
          </reference>
        </references>
      </pivotArea>
    </format>
    <format dxfId="215">
      <pivotArea dataOnly="0" labelOnly="1" fieldPosition="0">
        <references count="2">
          <reference field="0" count="1" selected="0">
            <x v="4"/>
          </reference>
          <reference field="4" count="1">
            <x v="3"/>
          </reference>
        </references>
      </pivotArea>
    </format>
    <format dxfId="214">
      <pivotArea dataOnly="0" labelOnly="1" fieldPosition="0">
        <references count="2">
          <reference field="0" count="1" selected="0">
            <x v="0"/>
          </reference>
          <reference field="4" count="1">
            <x v="0"/>
          </reference>
        </references>
      </pivotArea>
    </format>
    <format dxfId="213">
      <pivotArea dataOnly="0" labelOnly="1" fieldPosition="0">
        <references count="2">
          <reference field="0" count="1" selected="0">
            <x v="1"/>
          </reference>
          <reference field="4" count="1">
            <x v="1"/>
          </reference>
        </references>
      </pivotArea>
    </format>
    <format dxfId="212">
      <pivotArea dataOnly="0" labelOnly="1" fieldPosition="0">
        <references count="2">
          <reference field="0" count="1" selected="0">
            <x v="2"/>
          </reference>
          <reference field="4" count="1">
            <x v="2"/>
          </reference>
        </references>
      </pivotArea>
    </format>
    <format dxfId="211">
      <pivotArea dataOnly="0" labelOnly="1" fieldPosition="0">
        <references count="2">
          <reference field="0" count="1" selected="0">
            <x v="3"/>
          </reference>
          <reference field="4" count="1">
            <x v="4"/>
          </reference>
        </references>
      </pivotArea>
    </format>
    <format dxfId="210">
      <pivotArea dataOnly="0" labelOnly="1" fieldPosition="0">
        <references count="2">
          <reference field="0" count="1" selected="0">
            <x v="4"/>
          </reference>
          <reference field="4" count="1">
            <x v="3"/>
          </reference>
        </references>
      </pivotArea>
    </format>
    <format dxfId="209">
      <pivotArea dataOnly="0" labelOnly="1" fieldPosition="0">
        <references count="2">
          <reference field="0" count="1" selected="0">
            <x v="0"/>
          </reference>
          <reference field="4" count="1">
            <x v="0"/>
          </reference>
        </references>
      </pivotArea>
    </format>
    <format dxfId="208">
      <pivotArea dataOnly="0" labelOnly="1" fieldPosition="0">
        <references count="2">
          <reference field="0" count="1" selected="0">
            <x v="1"/>
          </reference>
          <reference field="4" count="1">
            <x v="1"/>
          </reference>
        </references>
      </pivotArea>
    </format>
    <format dxfId="207">
      <pivotArea dataOnly="0" labelOnly="1" fieldPosition="0">
        <references count="2">
          <reference field="0" count="1" selected="0">
            <x v="2"/>
          </reference>
          <reference field="4" count="1">
            <x v="2"/>
          </reference>
        </references>
      </pivotArea>
    </format>
    <format dxfId="206">
      <pivotArea dataOnly="0" labelOnly="1" fieldPosition="0">
        <references count="2">
          <reference field="0" count="1" selected="0">
            <x v="3"/>
          </reference>
          <reference field="4" count="1">
            <x v="4"/>
          </reference>
        </references>
      </pivotArea>
    </format>
    <format dxfId="205">
      <pivotArea dataOnly="0" labelOnly="1" fieldPosition="0">
        <references count="2">
          <reference field="0" count="1" selected="0">
            <x v="4"/>
          </reference>
          <reference field="4" count="1">
            <x v="3"/>
          </reference>
        </references>
      </pivotArea>
    </format>
    <format dxfId="204">
      <pivotArea dataOnly="0" labelOnly="1" fieldPosition="0">
        <references count="1">
          <reference field="0" count="1">
            <x v="4"/>
          </reference>
        </references>
      </pivotArea>
    </format>
    <format dxfId="203">
      <pivotArea type="all" dataOnly="0" outline="0" fieldPosition="0"/>
    </format>
    <format dxfId="202">
      <pivotArea dataOnly="0" labelOnly="1" fieldPosition="0">
        <references count="1">
          <reference field="0" count="0"/>
        </references>
      </pivotArea>
    </format>
    <format dxfId="201">
      <pivotArea dataOnly="0" labelOnly="1" fieldPosition="0">
        <references count="2">
          <reference field="0" count="1" selected="0">
            <x v="0"/>
          </reference>
          <reference field="4" count="1">
            <x v="0"/>
          </reference>
        </references>
      </pivotArea>
    </format>
    <format dxfId="200">
      <pivotArea dataOnly="0" labelOnly="1" fieldPosition="0">
        <references count="2">
          <reference field="0" count="1" selected="0">
            <x v="1"/>
          </reference>
          <reference field="4" count="1">
            <x v="1"/>
          </reference>
        </references>
      </pivotArea>
    </format>
    <format dxfId="199">
      <pivotArea dataOnly="0" labelOnly="1" fieldPosition="0">
        <references count="2">
          <reference field="0" count="1" selected="0">
            <x v="2"/>
          </reference>
          <reference field="4" count="1">
            <x v="2"/>
          </reference>
        </references>
      </pivotArea>
    </format>
    <format dxfId="198">
      <pivotArea dataOnly="0" labelOnly="1" fieldPosition="0">
        <references count="2">
          <reference field="0" count="1" selected="0">
            <x v="3"/>
          </reference>
          <reference field="4" count="1">
            <x v="4"/>
          </reference>
        </references>
      </pivotArea>
    </format>
    <format dxfId="197">
      <pivotArea dataOnly="0" labelOnly="1" fieldPosition="0">
        <references count="2">
          <reference field="0" count="1" selected="0">
            <x v="4"/>
          </reference>
          <reference field="4" count="1">
            <x v="3"/>
          </reference>
        </references>
      </pivotArea>
    </format>
    <format dxfId="196">
      <pivotArea dataOnly="0" labelOnly="1" fieldPosition="0">
        <references count="1">
          <reference field="0" count="0"/>
        </references>
      </pivotArea>
    </format>
    <format dxfId="195">
      <pivotArea dataOnly="0" labelOnly="1" fieldPosition="0">
        <references count="1">
          <reference field="0" count="0"/>
        </references>
      </pivotArea>
    </format>
    <format dxfId="194">
      <pivotArea dataOnly="0" labelOnly="1" fieldPosition="0">
        <references count="1">
          <reference field="0" count="0"/>
        </references>
      </pivotArea>
    </format>
    <format dxfId="193">
      <pivotArea dataOnly="0" labelOnly="1" fieldPosition="0">
        <references count="1">
          <reference field="0" count="0"/>
        </references>
      </pivotArea>
    </format>
    <format dxfId="192">
      <pivotArea dataOnly="0" labelOnly="1" fieldPosition="0">
        <references count="1">
          <reference field="0" count="0"/>
        </references>
      </pivotArea>
    </format>
    <format dxfId="191">
      <pivotArea dataOnly="0" labelOnly="1" fieldPosition="0">
        <references count="1">
          <reference field="0" count="0"/>
        </references>
      </pivotArea>
    </format>
    <format dxfId="190">
      <pivotArea dataOnly="0" labelOnly="1" fieldPosition="0">
        <references count="1">
          <reference field="0" count="0"/>
        </references>
      </pivotArea>
    </format>
    <format dxfId="189">
      <pivotArea dataOnly="0" labelOnly="1" fieldPosition="0">
        <references count="1">
          <reference field="0" count="0"/>
        </references>
      </pivotArea>
    </format>
    <format dxfId="188">
      <pivotArea type="all" dataOnly="0" outline="0" fieldPosition="0"/>
    </format>
    <format dxfId="187">
      <pivotArea dataOnly="0" labelOnly="1" fieldPosition="0">
        <references count="1">
          <reference field="0" count="0"/>
        </references>
      </pivotArea>
    </format>
    <format dxfId="186">
      <pivotArea dataOnly="0" labelOnly="1" fieldPosition="0">
        <references count="2">
          <reference field="0" count="1" selected="0">
            <x v="0"/>
          </reference>
          <reference field="4" count="1">
            <x v="0"/>
          </reference>
        </references>
      </pivotArea>
    </format>
    <format dxfId="185">
      <pivotArea dataOnly="0" labelOnly="1" fieldPosition="0">
        <references count="2">
          <reference field="0" count="1" selected="0">
            <x v="1"/>
          </reference>
          <reference field="4" count="1">
            <x v="1"/>
          </reference>
        </references>
      </pivotArea>
    </format>
    <format dxfId="184">
      <pivotArea dataOnly="0" labelOnly="1" fieldPosition="0">
        <references count="2">
          <reference field="0" count="1" selected="0">
            <x v="2"/>
          </reference>
          <reference field="4" count="1">
            <x v="2"/>
          </reference>
        </references>
      </pivotArea>
    </format>
    <format dxfId="183">
      <pivotArea dataOnly="0" labelOnly="1" fieldPosition="0">
        <references count="2">
          <reference field="0" count="1" selected="0">
            <x v="3"/>
          </reference>
          <reference field="4" count="1">
            <x v="4"/>
          </reference>
        </references>
      </pivotArea>
    </format>
    <format dxfId="182">
      <pivotArea dataOnly="0" labelOnly="1" fieldPosition="0">
        <references count="2">
          <reference field="0" count="1" selected="0">
            <x v="4"/>
          </reference>
          <reference field="4" count="1">
            <x v="3"/>
          </reference>
        </references>
      </pivotArea>
    </format>
    <format dxfId="181">
      <pivotArea dataOnly="0" labelOnly="1" fieldPosition="0">
        <references count="2">
          <reference field="0" count="1" selected="0">
            <x v="2"/>
          </reference>
          <reference field="4" count="1">
            <x v="2"/>
          </reference>
        </references>
      </pivotArea>
    </format>
  </formats>
  <pivotTableStyleInfo name="PivotStyleMedium11"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sults1" cacheId="3" applyNumberFormats="0" applyBorderFormats="0" applyFontFormats="0" applyPatternFormats="0" applyAlignmentFormats="0" applyWidthHeightFormats="1" dataCaption="Values" tag="b545d3c7-f63e-499a-9885-b8a0c0e2aa22" updatedVersion="6" minRefreshableVersion="3" showDrill="0" useAutoFormatting="1" subtotalHiddenItems="1" rowGrandTotals="0" colGrandTotals="0" itemPrintTitles="1" createdVersion="5" indent="0" showHeaders="0" outline="1" outlineData="1" multipleFieldFilters="0" fieldListSortAscending="1">
  <location ref="E5:F33" firstHeaderRow="1" firstDataRow="1" firstDataCol="1" rowPageCount="1" colPageCount="1"/>
  <pivotFields count="4">
    <pivotField axis="axisRow" allDrilled="1" showAll="0" insertBlankRow="1" sortType="descending"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s>
  <rowFields count="2">
    <field x="2"/>
    <field x="0"/>
  </rowFields>
  <rowItems count="28">
    <i>
      <x/>
    </i>
    <i r="1">
      <x v="15"/>
    </i>
    <i r="1">
      <x v="23"/>
    </i>
    <i r="1">
      <x v="19"/>
    </i>
    <i r="1">
      <x v="1"/>
    </i>
    <i r="1">
      <x/>
    </i>
    <i r="1">
      <x v="2"/>
    </i>
    <i r="1">
      <x v="17"/>
    </i>
    <i r="1">
      <x v="3"/>
    </i>
    <i r="1">
      <x v="21"/>
    </i>
    <i r="1">
      <x v="4"/>
    </i>
    <i r="1">
      <x v="25"/>
    </i>
    <i r="1">
      <x v="5"/>
    </i>
    <i r="1">
      <x v="14"/>
    </i>
    <i r="1">
      <x v="6"/>
    </i>
    <i r="1">
      <x v="16"/>
    </i>
    <i r="1">
      <x v="7"/>
    </i>
    <i r="1">
      <x v="18"/>
    </i>
    <i r="1">
      <x v="8"/>
    </i>
    <i r="1">
      <x v="20"/>
    </i>
    <i r="1">
      <x v="9"/>
    </i>
    <i r="1">
      <x v="22"/>
    </i>
    <i r="1">
      <x v="10"/>
    </i>
    <i r="1">
      <x v="24"/>
    </i>
    <i r="1">
      <x v="11"/>
    </i>
    <i r="1">
      <x v="26"/>
    </i>
    <i r="1">
      <x v="12"/>
    </i>
    <i r="1">
      <x v="13"/>
    </i>
  </rowItems>
  <colItems count="1">
    <i/>
  </colItems>
  <pageFields count="1">
    <pageField fld="3" hier="1" name="[Categories].[CategorieNumeric].&amp;[1]" cap="1"/>
  </pageFields>
  <dataFields count="1">
    <dataField name="Prioriteit" fld="1" baseField="0" baseItem="1">
      <extLst>
        <ext xmlns:x14="http://schemas.microsoft.com/office/spreadsheetml/2009/9/main" uri="{E15A36E0-9728-4e99-A89B-3F7291B0FE68}">
          <x14:dataField pivotShowAs="rankDescending"/>
        </ext>
      </extLst>
    </dataField>
  </dataFields>
  <formats count="23">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dataOnly="0" outline="0" axis="axisValues" fieldPosition="0"/>
    </format>
    <format dxfId="9">
      <pivotArea dataOnly="0" outline="0" axis="axisValues" fieldPosition="0"/>
    </format>
    <format dxfId="8">
      <pivotArea dataOnly="0" outline="0" axis="axisValues" fieldPosition="0"/>
    </format>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pivotHierarchies count="42">
    <pivotHierarchy dragToData="1"/>
    <pivotHierarchy multipleItemSelectionAllowed="1" dragToData="1">
      <members count="3" level="1">
        <member name="[Categories].[CategorieNumeric].&amp;[1]"/>
        <member name="[Categories].[CategorieNumeric].&amp;[2]"/>
        <member name="[Categories].[CategorieNumeric].&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laceholder"/>
    <pivotHierarchy dragToData="1" caption=" "/>
    <pivotHierarchy dragToData="1"/>
    <pivotHierarchy dragToData="1" caption="Prioriteit"/>
  </pivotHierarchies>
  <pivotTableStyleInfo name="CategoriePivot" showRowHeaders="1" showColHeaders="0" showRowStripes="0" showColStripes="0" showLastColumn="1"/>
  <rowHierarchiesUsage count="2">
    <rowHierarchyUsage hierarchyUsage="0"/>
    <rowHierarchyUsage hierarchyUsage="22"/>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ResultsSummary]"/>
        <x15:activeTabTopLevelEntity name="[Categories]"/>
      </x15:pivotTableUISettings>
    </ext>
  </extLst>
</pivotTableDefinition>
</file>

<file path=xl/pivotTables/pivotTable5.xml><?xml version="1.0" encoding="utf-8"?>
<pivotTableDefinition xmlns="http://schemas.openxmlformats.org/spreadsheetml/2006/main" name="CategorieLegend"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location ref="H4:H13" firstHeaderRow="0" firstDataRow="0" firstDataCol="1"/>
  <pivotFields count="5">
    <pivotField axis="axisRow" showAll="0" defaultSubtotal="0">
      <items count="5">
        <item x="0"/>
        <item x="1"/>
        <item x="2"/>
        <item x="3"/>
        <item x="4"/>
      </items>
    </pivotField>
    <pivotField showAll="0" defaultSubtotal="0"/>
    <pivotField showAll="0" defaultSubtotal="0"/>
    <pivotField showAll="0" defaultSubtotal="0"/>
    <pivotField axis="axisRow" showAll="0" insertBlankRow="1" defaultSubtotal="0">
      <items count="5">
        <item x="0"/>
        <item x="1"/>
        <item x="2"/>
        <item x="4"/>
        <item x="3"/>
      </items>
    </pivotField>
  </pivotFields>
  <rowFields count="2">
    <field x="0"/>
    <field x="4"/>
  </rowFields>
  <rowItems count="10">
    <i>
      <x/>
    </i>
    <i r="1">
      <x/>
    </i>
    <i>
      <x v="1"/>
    </i>
    <i r="1">
      <x v="1"/>
    </i>
    <i>
      <x v="2"/>
    </i>
    <i r="1">
      <x v="2"/>
    </i>
    <i>
      <x v="3"/>
    </i>
    <i r="1">
      <x v="4"/>
    </i>
    <i>
      <x v="4"/>
    </i>
    <i r="1">
      <x v="3"/>
    </i>
  </rowItems>
  <colItems count="1">
    <i/>
  </colItems>
  <formats count="127">
    <format dxfId="149">
      <pivotArea dataOnly="0" labelOnly="1" fieldPosition="0">
        <references count="1">
          <reference field="0" count="1">
            <x v="0"/>
          </reference>
        </references>
      </pivotArea>
    </format>
    <format dxfId="148">
      <pivotArea dataOnly="0" labelOnly="1" fieldPosition="0">
        <references count="2">
          <reference field="0" count="1" selected="0">
            <x v="0"/>
          </reference>
          <reference field="4" count="1">
            <x v="0"/>
          </reference>
        </references>
      </pivotArea>
    </format>
    <format dxfId="147">
      <pivotArea dataOnly="0" labelOnly="1" fieldPosition="0">
        <references count="2">
          <reference field="0" count="1" selected="0">
            <x v="0"/>
          </reference>
          <reference field="4" count="1">
            <x v="0"/>
          </reference>
        </references>
      </pivotArea>
    </format>
    <format dxfId="146">
      <pivotArea dataOnly="0" labelOnly="1" fieldPosition="0">
        <references count="1">
          <reference field="0" count="1">
            <x v="1"/>
          </reference>
        </references>
      </pivotArea>
    </format>
    <format dxfId="145">
      <pivotArea dataOnly="0" labelOnly="1" fieldPosition="0">
        <references count="2">
          <reference field="0" count="1" selected="0">
            <x v="1"/>
          </reference>
          <reference field="4" count="1">
            <x v="1"/>
          </reference>
        </references>
      </pivotArea>
    </format>
    <format dxfId="144">
      <pivotArea dataOnly="0" labelOnly="1" fieldPosition="0">
        <references count="2">
          <reference field="0" count="1" selected="0">
            <x v="1"/>
          </reference>
          <reference field="4" count="1">
            <x v="1"/>
          </reference>
        </references>
      </pivotArea>
    </format>
    <format dxfId="143">
      <pivotArea dataOnly="0" labelOnly="1" fieldPosition="0">
        <references count="1">
          <reference field="0" count="1">
            <x v="2"/>
          </reference>
        </references>
      </pivotArea>
    </format>
    <format dxfId="142">
      <pivotArea dataOnly="0" labelOnly="1" fieldPosition="0">
        <references count="1">
          <reference field="0" count="1">
            <x v="1"/>
          </reference>
        </references>
      </pivotArea>
    </format>
    <format dxfId="141">
      <pivotArea dataOnly="0" labelOnly="1" fieldPosition="0">
        <references count="2">
          <reference field="0" count="1" selected="0">
            <x v="2"/>
          </reference>
          <reference field="4" count="1">
            <x v="2"/>
          </reference>
        </references>
      </pivotArea>
    </format>
    <format dxfId="140">
      <pivotArea dataOnly="0" labelOnly="1" fieldPosition="0">
        <references count="2">
          <reference field="0" count="1" selected="0">
            <x v="2"/>
          </reference>
          <reference field="4" count="1">
            <x v="2"/>
          </reference>
        </references>
      </pivotArea>
    </format>
    <format dxfId="139">
      <pivotArea dataOnly="0" labelOnly="1" fieldPosition="0">
        <references count="1">
          <reference field="0" count="1">
            <x v="3"/>
          </reference>
        </references>
      </pivotArea>
    </format>
    <format dxfId="138">
      <pivotArea dataOnly="0" labelOnly="1" fieldPosition="0">
        <references count="2">
          <reference field="0" count="1" selected="0">
            <x v="3"/>
          </reference>
          <reference field="4" count="1">
            <x v="4"/>
          </reference>
        </references>
      </pivotArea>
    </format>
    <format dxfId="137">
      <pivotArea dataOnly="0" labelOnly="1" fieldPosition="0">
        <references count="2">
          <reference field="0" count="1" selected="0">
            <x v="3"/>
          </reference>
          <reference field="4" count="1">
            <x v="4"/>
          </reference>
        </references>
      </pivotArea>
    </format>
    <format dxfId="136">
      <pivotArea dataOnly="0" labelOnly="1" fieldPosition="0">
        <references count="1">
          <reference field="0" count="1">
            <x v="4"/>
          </reference>
        </references>
      </pivotArea>
    </format>
    <format dxfId="135">
      <pivotArea dataOnly="0" labelOnly="1" fieldPosition="0">
        <references count="2">
          <reference field="0" count="1" selected="0">
            <x v="4"/>
          </reference>
          <reference field="4" count="1">
            <x v="3"/>
          </reference>
        </references>
      </pivotArea>
    </format>
    <format dxfId="134">
      <pivotArea dataOnly="0" labelOnly="1" fieldPosition="0">
        <references count="2">
          <reference field="0" count="1" selected="0">
            <x v="4"/>
          </reference>
          <reference field="4" count="1">
            <x v="3"/>
          </reference>
        </references>
      </pivotArea>
    </format>
    <format dxfId="133">
      <pivotArea dataOnly="0" labelOnly="1" fieldPosition="0">
        <references count="1">
          <reference field="0" count="0"/>
        </references>
      </pivotArea>
    </format>
    <format dxfId="132">
      <pivotArea dataOnly="0" labelOnly="1" fieldPosition="0">
        <references count="1">
          <reference field="0" count="0"/>
        </references>
      </pivotArea>
    </format>
    <format dxfId="131">
      <pivotArea dataOnly="0" labelOnly="1" fieldPosition="0">
        <references count="1">
          <reference field="0" count="0"/>
        </references>
      </pivotArea>
    </format>
    <format dxfId="130">
      <pivotArea dataOnly="0" labelOnly="1" fieldPosition="0">
        <references count="1">
          <reference field="0" count="0"/>
        </references>
      </pivotArea>
    </format>
    <format dxfId="129">
      <pivotArea dataOnly="0" fieldPosition="0">
        <references count="1">
          <reference field="4" count="3">
            <x v="2"/>
            <x v="3"/>
            <x v="4"/>
          </reference>
        </references>
      </pivotArea>
    </format>
    <format dxfId="128">
      <pivotArea dataOnly="0" fieldPosition="0">
        <references count="1">
          <reference field="4" count="3">
            <x v="2"/>
            <x v="3"/>
            <x v="4"/>
          </reference>
        </references>
      </pivotArea>
    </format>
    <format dxfId="127">
      <pivotArea dataOnly="0" labelOnly="1" fieldPosition="0">
        <references count="2">
          <reference field="0" count="1" selected="0">
            <x v="0"/>
          </reference>
          <reference field="4" count="1">
            <x v="0"/>
          </reference>
        </references>
      </pivotArea>
    </format>
    <format dxfId="126">
      <pivotArea dataOnly="0" labelOnly="1" fieldPosition="0">
        <references count="2">
          <reference field="0" count="1" selected="0">
            <x v="1"/>
          </reference>
          <reference field="4" count="1">
            <x v="1"/>
          </reference>
        </references>
      </pivotArea>
    </format>
    <format dxfId="125">
      <pivotArea dataOnly="0" labelOnly="1" fieldPosition="0">
        <references count="2">
          <reference field="0" count="1" selected="0">
            <x v="0"/>
          </reference>
          <reference field="4" count="1">
            <x v="0"/>
          </reference>
        </references>
      </pivotArea>
    </format>
    <format dxfId="124">
      <pivotArea dataOnly="0" labelOnly="1" fieldPosition="0">
        <references count="2">
          <reference field="0" count="1" selected="0">
            <x v="1"/>
          </reference>
          <reference field="4" count="1">
            <x v="1"/>
          </reference>
        </references>
      </pivotArea>
    </format>
    <format dxfId="123">
      <pivotArea dataOnly="0" fieldPosition="0">
        <references count="1">
          <reference field="4" count="0"/>
        </references>
      </pivotArea>
    </format>
    <format dxfId="122">
      <pivotArea dataOnly="0" labelOnly="1" fieldPosition="0">
        <references count="2">
          <reference field="0" count="1" selected="0">
            <x v="0"/>
          </reference>
          <reference field="4" count="1">
            <x v="0"/>
          </reference>
        </references>
      </pivotArea>
    </format>
    <format dxfId="121">
      <pivotArea type="all" dataOnly="0" outline="0" fieldPosition="0"/>
    </format>
    <format dxfId="120">
      <pivotArea dataOnly="0" labelOnly="1" fieldPosition="0">
        <references count="1">
          <reference field="0" count="0"/>
        </references>
      </pivotArea>
    </format>
    <format dxfId="119">
      <pivotArea dataOnly="0" labelOnly="1" fieldPosition="0">
        <references count="2">
          <reference field="0" count="1" selected="0">
            <x v="0"/>
          </reference>
          <reference field="4" count="1">
            <x v="0"/>
          </reference>
        </references>
      </pivotArea>
    </format>
    <format dxfId="118">
      <pivotArea dataOnly="0" labelOnly="1" fieldPosition="0">
        <references count="2">
          <reference field="0" count="1" selected="0">
            <x v="1"/>
          </reference>
          <reference field="4" count="1">
            <x v="1"/>
          </reference>
        </references>
      </pivotArea>
    </format>
    <format dxfId="117">
      <pivotArea dataOnly="0" labelOnly="1" fieldPosition="0">
        <references count="2">
          <reference field="0" count="1" selected="0">
            <x v="2"/>
          </reference>
          <reference field="4" count="1">
            <x v="2"/>
          </reference>
        </references>
      </pivotArea>
    </format>
    <format dxfId="116">
      <pivotArea dataOnly="0" labelOnly="1" fieldPosition="0">
        <references count="2">
          <reference field="0" count="1" selected="0">
            <x v="3"/>
          </reference>
          <reference field="4" count="1">
            <x v="4"/>
          </reference>
        </references>
      </pivotArea>
    </format>
    <format dxfId="115">
      <pivotArea dataOnly="0" labelOnly="1" fieldPosition="0">
        <references count="2">
          <reference field="0" count="1" selected="0">
            <x v="4"/>
          </reference>
          <reference field="4" count="1">
            <x v="3"/>
          </reference>
        </references>
      </pivotArea>
    </format>
    <format dxfId="114">
      <pivotArea dataOnly="0" labelOnly="1" fieldPosition="0">
        <references count="1">
          <reference field="0" count="1">
            <x v="0"/>
          </reference>
        </references>
      </pivotArea>
    </format>
    <format dxfId="113">
      <pivotArea dataOnly="0" labelOnly="1" fieldPosition="0">
        <references count="1">
          <reference field="0" count="1">
            <x v="0"/>
          </reference>
        </references>
      </pivotArea>
    </format>
    <format dxfId="112">
      <pivotArea dataOnly="0" labelOnly="1" fieldPosition="0">
        <references count="1">
          <reference field="0" count="1">
            <x v="0"/>
          </reference>
        </references>
      </pivotArea>
    </format>
    <format dxfId="111">
      <pivotArea dataOnly="0" labelOnly="1" fieldPosition="0">
        <references count="2">
          <reference field="0" count="1" selected="0">
            <x v="0"/>
          </reference>
          <reference field="4" count="1">
            <x v="0"/>
          </reference>
        </references>
      </pivotArea>
    </format>
    <format dxfId="110">
      <pivotArea dataOnly="0" labelOnly="1" fieldPosition="0">
        <references count="2">
          <reference field="0" count="1" selected="0">
            <x v="0"/>
          </reference>
          <reference field="4" count="1">
            <x v="0"/>
          </reference>
        </references>
      </pivotArea>
    </format>
    <format dxfId="109">
      <pivotArea dataOnly="0" labelOnly="1" fieldPosition="0">
        <references count="1">
          <reference field="0" count="1">
            <x v="1"/>
          </reference>
        </references>
      </pivotArea>
    </format>
    <format dxfId="108">
      <pivotArea dataOnly="0" labelOnly="1" fieldPosition="0">
        <references count="2">
          <reference field="0" count="1" selected="0">
            <x v="1"/>
          </reference>
          <reference field="4" count="1">
            <x v="1"/>
          </reference>
        </references>
      </pivotArea>
    </format>
    <format dxfId="107">
      <pivotArea dataOnly="0" labelOnly="1" fieldPosition="0">
        <references count="2">
          <reference field="0" count="1" selected="0">
            <x v="1"/>
          </reference>
          <reference field="4" count="1">
            <x v="1"/>
          </reference>
        </references>
      </pivotArea>
    </format>
    <format dxfId="106">
      <pivotArea dataOnly="0" labelOnly="1" fieldPosition="0">
        <references count="1">
          <reference field="0" count="1">
            <x v="2"/>
          </reference>
        </references>
      </pivotArea>
    </format>
    <format dxfId="105">
      <pivotArea dataOnly="0" labelOnly="1" fieldPosition="0">
        <references count="1">
          <reference field="0" count="1">
            <x v="0"/>
          </reference>
        </references>
      </pivotArea>
    </format>
    <format dxfId="104">
      <pivotArea dataOnly="0" labelOnly="1" fieldPosition="0">
        <references count="2">
          <reference field="0" count="1" selected="0">
            <x v="0"/>
          </reference>
          <reference field="4" count="1">
            <x v="0"/>
          </reference>
        </references>
      </pivotArea>
    </format>
    <format dxfId="103">
      <pivotArea dataOnly="0" labelOnly="1" fieldPosition="0">
        <references count="2">
          <reference field="0" count="1" selected="0">
            <x v="0"/>
          </reference>
          <reference field="4" count="1">
            <x v="0"/>
          </reference>
        </references>
      </pivotArea>
    </format>
    <format dxfId="102">
      <pivotArea dataOnly="0" labelOnly="1" fieldPosition="0">
        <references count="1">
          <reference field="0" count="1">
            <x v="1"/>
          </reference>
        </references>
      </pivotArea>
    </format>
    <format dxfId="101">
      <pivotArea dataOnly="0" labelOnly="1" fieldPosition="0">
        <references count="2">
          <reference field="0" count="1" selected="0">
            <x v="1"/>
          </reference>
          <reference field="4" count="1">
            <x v="1"/>
          </reference>
        </references>
      </pivotArea>
    </format>
    <format dxfId="100">
      <pivotArea dataOnly="0" labelOnly="1" fieldPosition="0">
        <references count="2">
          <reference field="0" count="1" selected="0">
            <x v="1"/>
          </reference>
          <reference field="4" count="1">
            <x v="1"/>
          </reference>
        </references>
      </pivotArea>
    </format>
    <format dxfId="99">
      <pivotArea dataOnly="0" labelOnly="1" fieldPosition="0">
        <references count="1">
          <reference field="0" count="1">
            <x v="2"/>
          </reference>
        </references>
      </pivotArea>
    </format>
    <format dxfId="98">
      <pivotArea dataOnly="0" labelOnly="1" fieldPosition="0">
        <references count="2">
          <reference field="0" count="1" selected="0">
            <x v="2"/>
          </reference>
          <reference field="4" count="1">
            <x v="2"/>
          </reference>
        </references>
      </pivotArea>
    </format>
    <format dxfId="97">
      <pivotArea dataOnly="0" labelOnly="1" fieldPosition="0">
        <references count="2">
          <reference field="0" count="1" selected="0">
            <x v="2"/>
          </reference>
          <reference field="4" count="1">
            <x v="2"/>
          </reference>
        </references>
      </pivotArea>
    </format>
    <format dxfId="96">
      <pivotArea dataOnly="0" labelOnly="1" fieldPosition="0">
        <references count="2">
          <reference field="0" count="1" selected="0">
            <x v="2"/>
          </reference>
          <reference field="4" count="1">
            <x v="2"/>
          </reference>
        </references>
      </pivotArea>
    </format>
    <format dxfId="95">
      <pivotArea dataOnly="0" labelOnly="1" fieldPosition="0">
        <references count="2">
          <reference field="0" count="1" selected="0">
            <x v="2"/>
          </reference>
          <reference field="4" count="1">
            <x v="2"/>
          </reference>
        </references>
      </pivotArea>
    </format>
    <format dxfId="94">
      <pivotArea dataOnly="0" labelOnly="1" fieldPosition="0">
        <references count="2">
          <reference field="0" count="1" selected="0">
            <x v="2"/>
          </reference>
          <reference field="4" count="1">
            <x v="2"/>
          </reference>
        </references>
      </pivotArea>
    </format>
    <format dxfId="93">
      <pivotArea dataOnly="0" labelOnly="1" fieldPosition="0">
        <references count="1">
          <reference field="0" count="1">
            <x v="3"/>
          </reference>
        </references>
      </pivotArea>
    </format>
    <format dxfId="92">
      <pivotArea dataOnly="0" labelOnly="1" fieldPosition="0">
        <references count="2">
          <reference field="0" count="1" selected="0">
            <x v="3"/>
          </reference>
          <reference field="4" count="1">
            <x v="4"/>
          </reference>
        </references>
      </pivotArea>
    </format>
    <format dxfId="91">
      <pivotArea dataOnly="0" labelOnly="1" fieldPosition="0">
        <references count="2">
          <reference field="0" count="1" selected="0">
            <x v="3"/>
          </reference>
          <reference field="4" count="1">
            <x v="4"/>
          </reference>
        </references>
      </pivotArea>
    </format>
    <format dxfId="90">
      <pivotArea dataOnly="0" labelOnly="1" fieldPosition="0">
        <references count="2">
          <reference field="0" count="1" selected="0">
            <x v="0"/>
          </reference>
          <reference field="4" count="1">
            <x v="0"/>
          </reference>
        </references>
      </pivotArea>
    </format>
    <format dxfId="89">
      <pivotArea dataOnly="0" labelOnly="1" fieldPosition="0">
        <references count="2">
          <reference field="0" count="1" selected="0">
            <x v="1"/>
          </reference>
          <reference field="4" count="1">
            <x v="1"/>
          </reference>
        </references>
      </pivotArea>
    </format>
    <format dxfId="88">
      <pivotArea dataOnly="0" labelOnly="1" fieldPosition="0">
        <references count="2">
          <reference field="0" count="1" selected="0">
            <x v="2"/>
          </reference>
          <reference field="4" count="1">
            <x v="2"/>
          </reference>
        </references>
      </pivotArea>
    </format>
    <format dxfId="87">
      <pivotArea dataOnly="0" labelOnly="1" fieldPosition="0">
        <references count="2">
          <reference field="0" count="1" selected="0">
            <x v="3"/>
          </reference>
          <reference field="4" count="1">
            <x v="4"/>
          </reference>
        </references>
      </pivotArea>
    </format>
    <format dxfId="86">
      <pivotArea dataOnly="0" labelOnly="1" fieldPosition="0">
        <references count="2">
          <reference field="0" count="1" selected="0">
            <x v="4"/>
          </reference>
          <reference field="4" count="1">
            <x v="3"/>
          </reference>
        </references>
      </pivotArea>
    </format>
    <format dxfId="85">
      <pivotArea dataOnly="0" labelOnly="1" fieldPosition="0">
        <references count="2">
          <reference field="0" count="1" selected="0">
            <x v="0"/>
          </reference>
          <reference field="4" count="1">
            <x v="0"/>
          </reference>
        </references>
      </pivotArea>
    </format>
    <format dxfId="84">
      <pivotArea dataOnly="0" labelOnly="1" fieldPosition="0">
        <references count="2">
          <reference field="0" count="1" selected="0">
            <x v="1"/>
          </reference>
          <reference field="4" count="1">
            <x v="1"/>
          </reference>
        </references>
      </pivotArea>
    </format>
    <format dxfId="83">
      <pivotArea dataOnly="0" labelOnly="1" fieldPosition="0">
        <references count="2">
          <reference field="0" count="1" selected="0">
            <x v="2"/>
          </reference>
          <reference field="4" count="1">
            <x v="2"/>
          </reference>
        </references>
      </pivotArea>
    </format>
    <format dxfId="82">
      <pivotArea dataOnly="0" labelOnly="1" fieldPosition="0">
        <references count="2">
          <reference field="0" count="1" selected="0">
            <x v="3"/>
          </reference>
          <reference field="4" count="1">
            <x v="4"/>
          </reference>
        </references>
      </pivotArea>
    </format>
    <format dxfId="81">
      <pivotArea dataOnly="0" labelOnly="1" fieldPosition="0">
        <references count="2">
          <reference field="0" count="1" selected="0">
            <x v="4"/>
          </reference>
          <reference field="4" count="1">
            <x v="3"/>
          </reference>
        </references>
      </pivotArea>
    </format>
    <format dxfId="80">
      <pivotArea dataOnly="0" labelOnly="1" fieldPosition="0">
        <references count="2">
          <reference field="0" count="1" selected="0">
            <x v="0"/>
          </reference>
          <reference field="4" count="1">
            <x v="0"/>
          </reference>
        </references>
      </pivotArea>
    </format>
    <format dxfId="79">
      <pivotArea dataOnly="0" labelOnly="1" fieldPosition="0">
        <references count="2">
          <reference field="0" count="1" selected="0">
            <x v="1"/>
          </reference>
          <reference field="4" count="1">
            <x v="1"/>
          </reference>
        </references>
      </pivotArea>
    </format>
    <format dxfId="78">
      <pivotArea dataOnly="0" labelOnly="1" fieldPosition="0">
        <references count="2">
          <reference field="0" count="1" selected="0">
            <x v="2"/>
          </reference>
          <reference field="4" count="1">
            <x v="2"/>
          </reference>
        </references>
      </pivotArea>
    </format>
    <format dxfId="77">
      <pivotArea dataOnly="0" labelOnly="1" fieldPosition="0">
        <references count="2">
          <reference field="0" count="1" selected="0">
            <x v="3"/>
          </reference>
          <reference field="4" count="1">
            <x v="4"/>
          </reference>
        </references>
      </pivotArea>
    </format>
    <format dxfId="76">
      <pivotArea dataOnly="0" labelOnly="1" fieldPosition="0">
        <references count="2">
          <reference field="0" count="1" selected="0">
            <x v="4"/>
          </reference>
          <reference field="4" count="1">
            <x v="3"/>
          </reference>
        </references>
      </pivotArea>
    </format>
    <format dxfId="75">
      <pivotArea dataOnly="0" labelOnly="1" fieldPosition="0">
        <references count="2">
          <reference field="0" count="1" selected="0">
            <x v="0"/>
          </reference>
          <reference field="4" count="1">
            <x v="0"/>
          </reference>
        </references>
      </pivotArea>
    </format>
    <format dxfId="74">
      <pivotArea dataOnly="0" labelOnly="1" fieldPosition="0">
        <references count="2">
          <reference field="0" count="1" selected="0">
            <x v="1"/>
          </reference>
          <reference field="4" count="1">
            <x v="1"/>
          </reference>
        </references>
      </pivotArea>
    </format>
    <format dxfId="73">
      <pivotArea dataOnly="0" labelOnly="1" fieldPosition="0">
        <references count="2">
          <reference field="0" count="1" selected="0">
            <x v="2"/>
          </reference>
          <reference field="4" count="1">
            <x v="2"/>
          </reference>
        </references>
      </pivotArea>
    </format>
    <format dxfId="72">
      <pivotArea dataOnly="0" labelOnly="1" fieldPosition="0">
        <references count="2">
          <reference field="0" count="1" selected="0">
            <x v="3"/>
          </reference>
          <reference field="4" count="1">
            <x v="4"/>
          </reference>
        </references>
      </pivotArea>
    </format>
    <format dxfId="71">
      <pivotArea dataOnly="0" labelOnly="1" fieldPosition="0">
        <references count="2">
          <reference field="0" count="1" selected="0">
            <x v="4"/>
          </reference>
          <reference field="4" count="1">
            <x v="3"/>
          </reference>
        </references>
      </pivotArea>
    </format>
    <format dxfId="70">
      <pivotArea dataOnly="0" labelOnly="1" fieldPosition="0">
        <references count="2">
          <reference field="0" count="1" selected="0">
            <x v="0"/>
          </reference>
          <reference field="4" count="1">
            <x v="0"/>
          </reference>
        </references>
      </pivotArea>
    </format>
    <format dxfId="69">
      <pivotArea dataOnly="0" labelOnly="1" fieldPosition="0">
        <references count="2">
          <reference field="0" count="1" selected="0">
            <x v="1"/>
          </reference>
          <reference field="4" count="1">
            <x v="1"/>
          </reference>
        </references>
      </pivotArea>
    </format>
    <format dxfId="68">
      <pivotArea dataOnly="0" labelOnly="1" fieldPosition="0">
        <references count="2">
          <reference field="0" count="1" selected="0">
            <x v="2"/>
          </reference>
          <reference field="4" count="1">
            <x v="2"/>
          </reference>
        </references>
      </pivotArea>
    </format>
    <format dxfId="67">
      <pivotArea dataOnly="0" labelOnly="1" fieldPosition="0">
        <references count="2">
          <reference field="0" count="1" selected="0">
            <x v="3"/>
          </reference>
          <reference field="4" count="1">
            <x v="4"/>
          </reference>
        </references>
      </pivotArea>
    </format>
    <format dxfId="66">
      <pivotArea dataOnly="0" labelOnly="1" fieldPosition="0">
        <references count="2">
          <reference field="0" count="1" selected="0">
            <x v="4"/>
          </reference>
          <reference field="4" count="1">
            <x v="3"/>
          </reference>
        </references>
      </pivotArea>
    </format>
    <format dxfId="65">
      <pivotArea dataOnly="0" labelOnly="1" fieldPosition="0">
        <references count="2">
          <reference field="0" count="1" selected="0">
            <x v="0"/>
          </reference>
          <reference field="4" count="1">
            <x v="0"/>
          </reference>
        </references>
      </pivotArea>
    </format>
    <format dxfId="64">
      <pivotArea dataOnly="0" labelOnly="1" fieldPosition="0">
        <references count="2">
          <reference field="0" count="1" selected="0">
            <x v="1"/>
          </reference>
          <reference field="4" count="1">
            <x v="1"/>
          </reference>
        </references>
      </pivotArea>
    </format>
    <format dxfId="63">
      <pivotArea dataOnly="0" labelOnly="1" fieldPosition="0">
        <references count="2">
          <reference field="0" count="1" selected="0">
            <x v="2"/>
          </reference>
          <reference field="4" count="1">
            <x v="2"/>
          </reference>
        </references>
      </pivotArea>
    </format>
    <format dxfId="62">
      <pivotArea dataOnly="0" labelOnly="1" fieldPosition="0">
        <references count="2">
          <reference field="0" count="1" selected="0">
            <x v="3"/>
          </reference>
          <reference field="4" count="1">
            <x v="4"/>
          </reference>
        </references>
      </pivotArea>
    </format>
    <format dxfId="61">
      <pivotArea dataOnly="0" labelOnly="1" fieldPosition="0">
        <references count="2">
          <reference field="0" count="1" selected="0">
            <x v="4"/>
          </reference>
          <reference field="4" count="1">
            <x v="3"/>
          </reference>
        </references>
      </pivotArea>
    </format>
    <format dxfId="60">
      <pivotArea dataOnly="0" labelOnly="1" fieldPosition="0">
        <references count="2">
          <reference field="0" count="1" selected="0">
            <x v="0"/>
          </reference>
          <reference field="4" count="1">
            <x v="0"/>
          </reference>
        </references>
      </pivotArea>
    </format>
    <format dxfId="59">
      <pivotArea dataOnly="0" labelOnly="1" fieldPosition="0">
        <references count="2">
          <reference field="0" count="1" selected="0">
            <x v="1"/>
          </reference>
          <reference field="4" count="1">
            <x v="1"/>
          </reference>
        </references>
      </pivotArea>
    </format>
    <format dxfId="58">
      <pivotArea dataOnly="0" labelOnly="1" fieldPosition="0">
        <references count="2">
          <reference field="0" count="1" selected="0">
            <x v="2"/>
          </reference>
          <reference field="4" count="1">
            <x v="2"/>
          </reference>
        </references>
      </pivotArea>
    </format>
    <format dxfId="57">
      <pivotArea dataOnly="0" labelOnly="1" fieldPosition="0">
        <references count="2">
          <reference field="0" count="1" selected="0">
            <x v="3"/>
          </reference>
          <reference field="4" count="1">
            <x v="4"/>
          </reference>
        </references>
      </pivotArea>
    </format>
    <format dxfId="56">
      <pivotArea dataOnly="0" labelOnly="1" fieldPosition="0">
        <references count="2">
          <reference field="0" count="1" selected="0">
            <x v="4"/>
          </reference>
          <reference field="4" count="1">
            <x v="3"/>
          </reference>
        </references>
      </pivotArea>
    </format>
    <format dxfId="55">
      <pivotArea dataOnly="0" labelOnly="1" fieldPosition="0">
        <references count="2">
          <reference field="0" count="1" selected="0">
            <x v="0"/>
          </reference>
          <reference field="4" count="1">
            <x v="0"/>
          </reference>
        </references>
      </pivotArea>
    </format>
    <format dxfId="54">
      <pivotArea dataOnly="0" labelOnly="1" fieldPosition="0">
        <references count="2">
          <reference field="0" count="1" selected="0">
            <x v="1"/>
          </reference>
          <reference field="4" count="1">
            <x v="1"/>
          </reference>
        </references>
      </pivotArea>
    </format>
    <format dxfId="53">
      <pivotArea dataOnly="0" labelOnly="1" fieldPosition="0">
        <references count="2">
          <reference field="0" count="1" selected="0">
            <x v="2"/>
          </reference>
          <reference field="4" count="1">
            <x v="2"/>
          </reference>
        </references>
      </pivotArea>
    </format>
    <format dxfId="52">
      <pivotArea dataOnly="0" labelOnly="1" fieldPosition="0">
        <references count="2">
          <reference field="0" count="1" selected="0">
            <x v="3"/>
          </reference>
          <reference field="4" count="1">
            <x v="4"/>
          </reference>
        </references>
      </pivotArea>
    </format>
    <format dxfId="51">
      <pivotArea dataOnly="0" labelOnly="1" fieldPosition="0">
        <references count="2">
          <reference field="0" count="1" selected="0">
            <x v="4"/>
          </reference>
          <reference field="4" count="1">
            <x v="3"/>
          </reference>
        </references>
      </pivotArea>
    </format>
    <format dxfId="50">
      <pivotArea dataOnly="0" labelOnly="1" fieldPosition="0">
        <references count="2">
          <reference field="0" count="1" selected="0">
            <x v="0"/>
          </reference>
          <reference field="4" count="1">
            <x v="0"/>
          </reference>
        </references>
      </pivotArea>
    </format>
    <format dxfId="49">
      <pivotArea dataOnly="0" labelOnly="1" fieldPosition="0">
        <references count="2">
          <reference field="0" count="1" selected="0">
            <x v="1"/>
          </reference>
          <reference field="4" count="1">
            <x v="1"/>
          </reference>
        </references>
      </pivotArea>
    </format>
    <format dxfId="48">
      <pivotArea dataOnly="0" labelOnly="1" fieldPosition="0">
        <references count="2">
          <reference field="0" count="1" selected="0">
            <x v="2"/>
          </reference>
          <reference field="4" count="1">
            <x v="2"/>
          </reference>
        </references>
      </pivotArea>
    </format>
    <format dxfId="47">
      <pivotArea dataOnly="0" labelOnly="1" fieldPosition="0">
        <references count="2">
          <reference field="0" count="1" selected="0">
            <x v="3"/>
          </reference>
          <reference field="4" count="1">
            <x v="4"/>
          </reference>
        </references>
      </pivotArea>
    </format>
    <format dxfId="46">
      <pivotArea dataOnly="0" labelOnly="1" fieldPosition="0">
        <references count="2">
          <reference field="0" count="1" selected="0">
            <x v="4"/>
          </reference>
          <reference field="4" count="1">
            <x v="3"/>
          </reference>
        </references>
      </pivotArea>
    </format>
    <format dxfId="45">
      <pivotArea dataOnly="0" labelOnly="1" fieldPosition="0">
        <references count="1">
          <reference field="0" count="1">
            <x v="4"/>
          </reference>
        </references>
      </pivotArea>
    </format>
    <format dxfId="44">
      <pivotArea type="all" dataOnly="0" outline="0" fieldPosition="0"/>
    </format>
    <format dxfId="43">
      <pivotArea dataOnly="0" labelOnly="1" fieldPosition="0">
        <references count="1">
          <reference field="0" count="0"/>
        </references>
      </pivotArea>
    </format>
    <format dxfId="42">
      <pivotArea dataOnly="0" labelOnly="1" fieldPosition="0">
        <references count="2">
          <reference field="0" count="1" selected="0">
            <x v="0"/>
          </reference>
          <reference field="4" count="1">
            <x v="0"/>
          </reference>
        </references>
      </pivotArea>
    </format>
    <format dxfId="41">
      <pivotArea dataOnly="0" labelOnly="1" fieldPosition="0">
        <references count="2">
          <reference field="0" count="1" selected="0">
            <x v="1"/>
          </reference>
          <reference field="4" count="1">
            <x v="1"/>
          </reference>
        </references>
      </pivotArea>
    </format>
    <format dxfId="40">
      <pivotArea dataOnly="0" labelOnly="1" fieldPosition="0">
        <references count="2">
          <reference field="0" count="1" selected="0">
            <x v="2"/>
          </reference>
          <reference field="4" count="1">
            <x v="2"/>
          </reference>
        </references>
      </pivotArea>
    </format>
    <format dxfId="39">
      <pivotArea dataOnly="0" labelOnly="1" fieldPosition="0">
        <references count="2">
          <reference field="0" count="1" selected="0">
            <x v="3"/>
          </reference>
          <reference field="4" count="1">
            <x v="4"/>
          </reference>
        </references>
      </pivotArea>
    </format>
    <format dxfId="38">
      <pivotArea dataOnly="0" labelOnly="1" fieldPosition="0">
        <references count="2">
          <reference field="0" count="1" selected="0">
            <x v="4"/>
          </reference>
          <reference field="4" count="1">
            <x v="3"/>
          </reference>
        </references>
      </pivotArea>
    </format>
    <format dxfId="37">
      <pivotArea dataOnly="0" labelOnly="1" fieldPosition="0">
        <references count="1">
          <reference field="0" count="0"/>
        </references>
      </pivotArea>
    </format>
    <format dxfId="36">
      <pivotArea dataOnly="0" labelOnly="1" fieldPosition="0">
        <references count="1">
          <reference field="0" count="0"/>
        </references>
      </pivotArea>
    </format>
    <format dxfId="35">
      <pivotArea dataOnly="0" labelOnly="1" fieldPosition="0">
        <references count="1">
          <reference field="0" count="0"/>
        </references>
      </pivotArea>
    </format>
    <format dxfId="34">
      <pivotArea dataOnly="0" labelOnly="1" fieldPosition="0">
        <references count="1">
          <reference field="0" count="0"/>
        </references>
      </pivotArea>
    </format>
    <format dxfId="33">
      <pivotArea dataOnly="0" labelOnly="1" fieldPosition="0">
        <references count="1">
          <reference field="0" count="0"/>
        </references>
      </pivotArea>
    </format>
    <format dxfId="32">
      <pivotArea dataOnly="0" labelOnly="1" fieldPosition="0">
        <references count="1">
          <reference field="0" count="0"/>
        </references>
      </pivotArea>
    </format>
    <format dxfId="31">
      <pivotArea dataOnly="0" labelOnly="1" fieldPosition="0">
        <references count="1">
          <reference field="0" count="0"/>
        </references>
      </pivotArea>
    </format>
    <format dxfId="30">
      <pivotArea dataOnly="0" labelOnly="1" fieldPosition="0">
        <references count="1">
          <reference field="0" count="0"/>
        </references>
      </pivotArea>
    </format>
    <format dxfId="29">
      <pivotArea type="all" dataOnly="0" outline="0" fieldPosition="0"/>
    </format>
    <format dxfId="28">
      <pivotArea dataOnly="0" labelOnly="1" fieldPosition="0">
        <references count="1">
          <reference field="0" count="0"/>
        </references>
      </pivotArea>
    </format>
    <format dxfId="27">
      <pivotArea dataOnly="0" labelOnly="1" fieldPosition="0">
        <references count="2">
          <reference field="0" count="1" selected="0">
            <x v="0"/>
          </reference>
          <reference field="4" count="1">
            <x v="0"/>
          </reference>
        </references>
      </pivotArea>
    </format>
    <format dxfId="26">
      <pivotArea dataOnly="0" labelOnly="1" fieldPosition="0">
        <references count="2">
          <reference field="0" count="1" selected="0">
            <x v="1"/>
          </reference>
          <reference field="4" count="1">
            <x v="1"/>
          </reference>
        </references>
      </pivotArea>
    </format>
    <format dxfId="25">
      <pivotArea dataOnly="0" labelOnly="1" fieldPosition="0">
        <references count="2">
          <reference field="0" count="1" selected="0">
            <x v="2"/>
          </reference>
          <reference field="4" count="1">
            <x v="2"/>
          </reference>
        </references>
      </pivotArea>
    </format>
    <format dxfId="24">
      <pivotArea dataOnly="0" labelOnly="1" fieldPosition="0">
        <references count="2">
          <reference field="0" count="1" selected="0">
            <x v="3"/>
          </reference>
          <reference field="4" count="1">
            <x v="4"/>
          </reference>
        </references>
      </pivotArea>
    </format>
    <format dxfId="23">
      <pivotArea dataOnly="0" labelOnly="1" fieldPosition="0">
        <references count="2">
          <reference field="0" count="1" selected="0">
            <x v="4"/>
          </reference>
          <reference field="4" count="1">
            <x v="3"/>
          </reference>
        </references>
      </pivotArea>
    </format>
  </formats>
  <pivotTableStyleInfo name="PivotStyleMedium11"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ResultsSummary" displayName="ResultsSummary" ref="A1:N28" totalsRowShown="0">
  <autoFilter ref="A1:N28"/>
  <sortState ref="A2:Q28">
    <sortCondition ref="N1:N28"/>
  </sortState>
  <tableColumns count="14">
    <tableColumn id="8" name="Categorie" dataDxfId="488">
      <calculatedColumnFormula>INDEX(Categories[Categorie Number], MATCH(ResultsSummary[[#This Row],[PerformanceScore]],Categories[CorrespondingPrestatieScore],0))</calculatedColumnFormula>
    </tableColumn>
    <tableColumn id="10" name="CategorieNumeric" dataDxfId="487">
      <calculatedColumnFormula>INDEX(Categories[Beschrijving], MATCH(ResultsSummary[[#This Row],[PerformanceScore]],Categories[CorrespondingPrestatieScore],0))</calculatedColumnFormula>
    </tableColumn>
    <tableColumn id="12" name="CategorieFullName" dataDxfId="486">
      <calculatedColumnFormula>CONCATENATE(ResultsSummary[[#This Row],[Categorie]], CHAR(10), ResultsSummary[[#This Row],[CategorieNumeric]])</calculatedColumnFormula>
    </tableColumn>
    <tableColumn id="1" name="InitiativeID">
      <calculatedColumnFormula>Initiatives[Nr. initiatief]</calculatedColumnFormula>
    </tableColumn>
    <tableColumn id="9" name="Overzicht veiligheidsparameter" dataDxfId="485">
      <calculatedColumnFormula>INDEX(Initiatives[Specifieke veiligheidsinitiatieven], MATCH(ResultsSummary[[#This Row],[InitiativeID]],Initiatives[Nr. initiatief],0))</calculatedColumnFormula>
    </tableColumn>
    <tableColumn id="11" name="InitiativeFullName" dataDxfId="484">
      <calculatedColumnFormula>CONCATENATE(ResultsSummary[[#This Row],[InitiativeID]],". ", ResultsSummary[[#This Row],[Overzicht veiligheidsparameter]])</calculatedColumnFormula>
    </tableColumn>
    <tableColumn id="2" name="InitiativeCatID">
      <calculatedColumnFormula>Initiatives[InitiativeCatID]</calculatedColumnFormula>
    </tableColumn>
    <tableColumn id="3" name="CellAddressFeasiability" dataDxfId="483">
      <calculatedColumnFormula>CONCATENATE("_",D2,"!","$A$1:$L$40")</calculatedColumnFormula>
    </tableColumn>
    <tableColumn id="4" name="CellAddressPerformance1" dataDxfId="482">
      <calculatedColumnFormula>CONCATENATE("_",ResultsSummary[[#This Row],[InitiativeCatID]], "!", "$I$4:$I$11")</calculatedColumnFormula>
    </tableColumn>
    <tableColumn id="5" name="CellAddressPerformance2" dataDxfId="481">
      <calculatedColumnFormula>CONCATENATE("_",ResultsSummary[[#This Row],[InitiativeCatID]], "!", "$C$4:$C$11")</calculatedColumnFormula>
    </tableColumn>
    <tableColumn id="14" name="CategorieWeight" dataDxfId="480">
      <calculatedColumnFormula>INDEX(Categories[Weight], MATCH(ResultsSummary[[#This Row],[PerformanceScore]],Categories[CorrespondingPrestatieScore],0))</calculatedColumnFormula>
    </tableColumn>
    <tableColumn id="13" name="Placeholder"/>
    <tableColumn id="6" name="FeasibilityScore" dataDxfId="479">
      <calculatedColumnFormula>SUM( INDIRECT(ResultsSummary[[#This Row],[CellAddressFeasiability]]))</calculatedColumnFormula>
    </tableColumn>
    <tableColumn id="7" name="PerformanceScore" dataDxfId="478">
      <calculatedColumnFormula>INDEX(INDIRECT(ResultsSummary[[#This Row],[CellAddressPerformance1]]), MATCH(ResultsSummary[[#This Row],[InitiativeID]], INDIRECT(ResultsSummary[[#This Row],[CellAddressPerformance2]]),0))</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2" name="ButtonRefs" displayName="ButtonRefs" ref="BB1:BM39" totalsRowShown="0" headerRowDxfId="451">
  <autoFilter ref="BB1:BM39"/>
  <tableColumns count="12">
    <tableColumn id="5" name="IniciativeCat" dataDxfId="450">
      <calculatedColumnFormula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calculatedColumnFormula>
    </tableColumn>
    <tableColumn id="8" name="LinkReference" dataDxfId="449">
      <calculatedColumnFormula>CONCATENATE("_",ButtonRefs[[#This Row],[IniciativeCat]], "!","K", ButtonRefs[[#This Row],[IntiativeNumber]]+4)</calculatedColumnFormula>
    </tableColumn>
    <tableColumn id="1" name="IntiativeNumber" dataDxfId="448">
      <calculatedColumnFormula xml:space="preserve">  IFERROR( INDEX(Initiatives[], MATCH(ButtonRefs[[#This Row],[StartingRef]], Initiatives[Nr. initiatief],0), MATCH(Initiatives[[#Headers],[InitiativeNumber]],Initiatives[#Headers],0)), 0 )</calculatedColumnFormula>
    </tableColumn>
    <tableColumn id="2" name="StartingRef"/>
    <tableColumn id="6" name="NextInOrder" dataDxfId="447">
      <calculatedColumnFormula>OFFSET(ButtonRefs[[#This Row],[StartingRef]],1,)</calculatedColumnFormula>
    </tableColumn>
    <tableColumn id="7" name="MaxNext" dataDxfId="446"/>
    <tableColumn id="3" name="NextButton" dataDxfId="445">
      <calculatedColumnFormula>IFERROR(IF(INDIRECT(ButtonRefs[[#This Row],[LinkReference]])&lt;&gt;"X", IF(INDIRECT(ButtonRefs[[#This Row],[LinkReference]])="", ButtonRefs[[#This Row],[MaxNext]],INDIRECT(ButtonRefs[[#This Row],[LinkReference]])  ), ""), ButtonRefs[[#This Row],[MaxNext]])</calculatedColumnFormula>
    </tableColumn>
    <tableColumn id="10" name="NextButtonRef" dataDxfId="444">
      <calculatedColumnFormula>CONCATENATE("#_",ButtonRefs[[#This Row],[NextButton]], "!B1")</calculatedColumnFormula>
    </tableColumn>
    <tableColumn id="9" name="BackButton" dataDxfId="443">
      <calculatedColumnFormula>IF( OFFSET(ButtonRefs[[#This Row],[NextButton]],-2,) = ButtonRefs[[#Headers],[NextButton]], OFFSET(ButtonRefs[[#This Row],[StartingRef]],-1,),  IF(OFFSET(ButtonRefs[[#This Row],[NextButton]],-2,) = ButtonRefs[[#This Row],[StartingRef]], ButtonRefs[[#This Row],[LastDifferent]],OFFSET(ButtonRefs[[#This Row],[NextButton]],-2,)     )  )</calculatedColumnFormula>
    </tableColumn>
    <tableColumn id="12" name="LastDifferent" dataDxfId="442">
      <calculatedColumnFormula>OFFSET(ButtonRefs[[#This Row],[NextButton]],MATCH(ButtonRefs[[#This Row],[NextButton]],$A6:$BI$7),)</calculatedColumnFormula>
    </tableColumn>
    <tableColumn id="11" name="BackButtonRef" dataDxfId="441">
      <calculatedColumnFormula>CONCATENATE("#_",ButtonRefs[[#This Row],[BackButton]], "!B1")</calculatedColumnFormula>
    </tableColumn>
    <tableColumn id="4" name="BackInOrder" dataDxfId="440">
      <calculatedColumnFormula>BE1</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13" name="HelpBtn" displayName="HelpBtn" ref="AQ1:AR2" totalsRowShown="0">
  <autoFilter ref="AQ1:AR2"/>
  <tableColumns count="2">
    <tableColumn id="1" name="ButtonTxt"/>
    <tableColumn id="2" name="Application" dataDxfId="439"/>
  </tableColumns>
  <tableStyleInfo name="TableStyleLight11" showFirstColumn="0" showLastColumn="0" showRowStripes="1" showColumnStripes="0"/>
</table>
</file>

<file path=xl/tables/table12.xml><?xml version="1.0" encoding="utf-8"?>
<table xmlns="http://schemas.openxmlformats.org/spreadsheetml/2006/main" id="14" name="BackBtn" displayName="BackBtn" ref="AT1:AU2" totalsRowShown="0">
  <autoFilter ref="AT1:AU2"/>
  <tableColumns count="2">
    <tableColumn id="1" name="ButtonTxt"/>
    <tableColumn id="2" name="Application" dataDxfId="438"/>
  </tableColumns>
  <tableStyleInfo name="TableStyleLight11" showFirstColumn="0" showLastColumn="0" showRowStripes="1" showColumnStripes="0"/>
</table>
</file>

<file path=xl/tables/table13.xml><?xml version="1.0" encoding="utf-8"?>
<table xmlns="http://schemas.openxmlformats.org/spreadsheetml/2006/main" id="15" name="NextBtn" displayName="NextBtn" ref="AW1:AX2" totalsRowShown="0">
  <autoFilter ref="AW1:AX2"/>
  <tableColumns count="2">
    <tableColumn id="1" name="ButtonTxt" dataDxfId="437"/>
    <tableColumn id="2" name="Application" dataDxfId="436"/>
  </tableColumns>
  <tableStyleInfo name="TableStyleLight11" showFirstColumn="0" showLastColumn="0" showRowStripes="1" showColumnStripes="0"/>
</table>
</file>

<file path=xl/tables/table14.xml><?xml version="1.0" encoding="utf-8"?>
<table xmlns="http://schemas.openxmlformats.org/spreadsheetml/2006/main" id="19" name="StartBtn" displayName="StartBtn" ref="AN1:AO2" totalsRowShown="0">
  <autoFilter ref="AN1:AO2"/>
  <tableColumns count="2">
    <tableColumn id="1" name="ButtonTxt"/>
    <tableColumn id="2" name="Application" dataDxfId="435"/>
  </tableColumns>
  <tableStyleInfo name="TableStyleLight11" showFirstColumn="0" showLastColumn="0" showRowStripes="1" showColumnStripes="0"/>
</table>
</file>

<file path=xl/tables/table15.xml><?xml version="1.0" encoding="utf-8"?>
<table xmlns="http://schemas.openxmlformats.org/spreadsheetml/2006/main" id="4" name="HelpLink" displayName="HelpLink" ref="AZ1:AZ2" totalsRowShown="0" headerRowDxfId="434" dataDxfId="433">
  <autoFilter ref="AZ1:AZ2"/>
  <tableColumns count="1">
    <tableColumn id="1" name="HelpLink" dataDxfId="432"/>
  </tableColumns>
  <tableStyleInfo name="TableStyleLight11" showFirstColumn="0" showLastColumn="0" showRowStripes="1" showColumnStripes="0"/>
</table>
</file>

<file path=xl/tables/table16.xml><?xml version="1.0" encoding="utf-8"?>
<table xmlns="http://schemas.openxmlformats.org/spreadsheetml/2006/main" id="7" name="Table7" displayName="Table7" ref="A1:C18" totalsRowShown="0">
  <autoFilter ref="A1:C18">
    <filterColumn colId="0" hiddenButton="1"/>
    <filterColumn colId="1" hiddenButton="1"/>
    <filterColumn colId="2" hiddenButton="1"/>
  </autoFilter>
  <tableColumns count="3">
    <tableColumn id="1" name="Sheet"/>
    <tableColumn id="2" name="CellAddress"/>
    <tableColumn id="3" name="Function"/>
  </tableColumns>
  <tableStyleInfo name="TableStyleLight13" showFirstColumn="0" showLastColumn="0" showRowStripes="1" showColumnStripes="0"/>
</table>
</file>

<file path=xl/tables/table2.xml><?xml version="1.0" encoding="utf-8"?>
<table xmlns="http://schemas.openxmlformats.org/spreadsheetml/2006/main" id="1" name="InitiativeCat" displayName="InitiativeCat" ref="B1:D8" totalsRowShown="0" headerRowDxfId="475" dataDxfId="473" headerRowBorderDxfId="474" tableBorderDxfId="472">
  <autoFilter ref="B1:D8">
    <filterColumn colId="0" hiddenButton="1"/>
    <filterColumn colId="1" hiddenButton="1"/>
    <filterColumn colId="2" hiddenButton="1"/>
  </autoFilter>
  <tableColumns count="3">
    <tableColumn id="2" name="InitiativeCatID" dataDxfId="471"/>
    <tableColumn id="1" name="Overzicht veiligheidsparameters" dataDxfId="470"/>
    <tableColumn id="3" name="Proactief" dataDxfId="469"/>
  </tableColumns>
  <tableStyleInfo name="TableStyleLight11" showFirstColumn="0" showLastColumn="0" showRowStripes="1" showColumnStripes="0"/>
</table>
</file>

<file path=xl/tables/table3.xml><?xml version="1.0" encoding="utf-8"?>
<table xmlns="http://schemas.openxmlformats.org/spreadsheetml/2006/main" id="2" name="Initiatives" displayName="Initiatives" ref="F1:N28" totalsRowShown="0">
  <autoFilter ref="F1:N28">
    <filterColumn colId="0" hiddenButton="1"/>
    <filterColumn colId="1" hiddenButton="1"/>
    <filterColumn colId="2" hiddenButton="1"/>
    <filterColumn colId="5" hiddenButton="1"/>
    <filterColumn colId="7" hiddenButton="1"/>
    <filterColumn colId="8" hiddenButton="1"/>
  </autoFilter>
  <tableColumns count="9">
    <tableColumn id="1" name="InitiativeCatID"/>
    <tableColumn id="6" name="Proactief" dataDxfId="468">
      <calculatedColumnFormula>INDEX(InitiativeCat[], MATCH(Initiatives[[#This Row],[InitiativeCatID]], InitiativeCat[InitiativeCatID],0), 3 )</calculatedColumnFormula>
    </tableColumn>
    <tableColumn id="5" name="Overzicht veiligheidsparameters" dataDxfId="467">
      <calculatedColumnFormula>INDEX(InitiativeCat[], MATCH(Initiatives[[#This Row],[InitiativeCatID]], InitiativeCat[InitiativeCatID],0), 2 )</calculatedColumnFormula>
    </tableColumn>
    <tableColumn id="10" name="InitiativeCatFullName" dataDxfId="466">
      <calculatedColumnFormula>CONCATENATE(Initiatives[[#This Row],[InitiativeCatID]], ". ", Initiatives[[#This Row],[Overzicht veiligheidsparameters]])</calculatedColumnFormula>
    </tableColumn>
    <tableColumn id="7" name="InitiativeNumber" dataDxfId="465"/>
    <tableColumn id="2" name="Nr. initiatief">
      <calculatedColumnFormula>CONCATENATE(LOWER(Initiatives[[#This Row],[InitiativeCatID]]), Initiatives[[#This Row],[InitiativeNumber]])</calculatedColumnFormula>
    </tableColumn>
    <tableColumn id="8" name="InitiativeFullName" dataDxfId="464">
      <calculatedColumnFormula>CONCATENATE(Initiatives[[#This Row],[Nr. initiatief]],". ",Initiatives[[#This Row],[Specifieke veiligheidsinitiatieven]])</calculatedColumnFormula>
    </tableColumn>
    <tableColumn id="3" name="Specifieke veiligheidsinitiatieven"/>
    <tableColumn id="4" name="Beschrijving" dataDxfId="463"/>
  </tableColumns>
  <tableStyleInfo name="TableStyleLight11" showFirstColumn="0" showLastColumn="0" showRowStripes="1" showColumnStripes="0"/>
</table>
</file>

<file path=xl/tables/table4.xml><?xml version="1.0" encoding="utf-8"?>
<table xmlns="http://schemas.openxmlformats.org/spreadsheetml/2006/main" id="3" name="Score" displayName="Score" ref="AF1:AI6" totalsRowShown="0">
  <autoFilter ref="AF1:AI6">
    <filterColumn colId="0" hiddenButton="1"/>
    <filterColumn colId="1" hiddenButton="1"/>
    <filterColumn colId="2" hiddenButton="1"/>
    <filterColumn colId="3" hiddenButton="1"/>
  </autoFilter>
  <tableColumns count="4">
    <tableColumn id="1" name="Prestatiescore: de huidige prestatie van het veiligheidsinitiatief"/>
    <tableColumn id="4" name="ScoreName"/>
    <tableColumn id="2" name="Score numeric"/>
    <tableColumn id="3" name="Beschrijving"/>
  </tableColumns>
  <tableStyleInfo name="TableStyleLight11" showFirstColumn="0" showLastColumn="0" showRowStripes="1" showColumnStripes="0"/>
</table>
</file>

<file path=xl/tables/table5.xml><?xml version="1.0" encoding="utf-8"?>
<table xmlns="http://schemas.openxmlformats.org/spreadsheetml/2006/main" id="6" name="Categories" displayName="Categories" ref="X1:AB6" totalsRowShown="0">
  <autoFilter ref="X1:AB6">
    <filterColumn colId="0" hiddenButton="1"/>
    <filterColumn colId="2" hiddenButton="1"/>
    <filterColumn colId="4" hiddenButton="1"/>
  </autoFilter>
  <tableColumns count="5">
    <tableColumn id="1" name="Categorie Number" dataDxfId="462"/>
    <tableColumn id="4" name="CategorieNumeric" dataDxfId="461"/>
    <tableColumn id="2" name="CorrespondingPrestatieScore" dataDxfId="460">
      <calculatedColumnFormula>Score[[#This Row],[Prestatiescore: de huidige prestatie van het veiligheidsinitiatief]]</calculatedColumnFormula>
    </tableColumn>
    <tableColumn id="5" name="Weight" dataDxfId="459"/>
    <tableColumn id="3" name="Beschrijving" dataDxfId="458"/>
  </tableColumns>
  <tableStyleInfo name="TableStyleLight11" showFirstColumn="0" showLastColumn="0" showRowStripes="1" showColumnStripes="0"/>
</table>
</file>

<file path=xl/tables/table6.xml><?xml version="1.0" encoding="utf-8"?>
<table xmlns="http://schemas.openxmlformats.org/spreadsheetml/2006/main" id="8" name="EvalCriteria" displayName="EvalCriteria" ref="P1:R18" totalsRowShown="0">
  <autoFilter ref="P1:R18">
    <filterColumn colId="0" hiddenButton="1"/>
    <filterColumn colId="2" hiddenButton="1"/>
  </autoFilter>
  <tableColumns count="3">
    <tableColumn id="1" name="Criteria om de haalbaarheid van het veiligheidsinitiatief in the schatten" dataDxfId="457"/>
    <tableColumn id="3" name="CriterionNumber" dataDxfId="456"/>
    <tableColumn id="2" name="Omschrijving criteria om de haalbaarheid van het veiligheidsinitiatief in the schatten" dataDxfId="455"/>
  </tableColumns>
  <tableStyleInfo name="TableStyleLight11" showFirstColumn="0" showLastColumn="0" showRowStripes="1" showColumnStripes="0"/>
</table>
</file>

<file path=xl/tables/table7.xml><?xml version="1.0" encoding="utf-8"?>
<table xmlns="http://schemas.openxmlformats.org/spreadsheetml/2006/main" id="9" name="AnswerScale" displayName="AnswerScale" ref="T1:V5" totalsRowShown="0">
  <autoFilter ref="T1:V5">
    <filterColumn colId="0" hiddenButton="1"/>
    <filterColumn colId="1" hiddenButton="1"/>
    <filterColumn colId="2" hiddenButton="1"/>
  </autoFilter>
  <tableColumns count="3">
    <tableColumn id="1" name="Antwoord"/>
    <tableColumn id="2" name="Gewicht"/>
    <tableColumn id="3" name="Geïntegreerde score "/>
  </tableColumns>
  <tableStyleInfo name="TableStyleLight11" showFirstColumn="0" showLastColumn="0" showRowStripes="1" showColumnStripes="0"/>
</table>
</file>

<file path=xl/tables/table8.xml><?xml version="1.0" encoding="utf-8"?>
<table xmlns="http://schemas.openxmlformats.org/spreadsheetml/2006/main" id="10" name="Proactif" displayName="Proactif" ref="AD1:AD3" totalsRowShown="0" headerRowDxfId="454" dataDxfId="453">
  <autoFilter ref="AD1:AD3">
    <filterColumn colId="0" hiddenButton="1"/>
  </autoFilter>
  <tableColumns count="1">
    <tableColumn id="1" name="Initiative type" dataDxfId="452"/>
  </tableColumns>
  <tableStyleInfo name="TableStyleLight11" showFirstColumn="0" showLastColumn="0" showRowStripes="1" showColumnStripes="0"/>
</table>
</file>

<file path=xl/tables/table9.xml><?xml version="1.0" encoding="utf-8"?>
<table xmlns="http://schemas.openxmlformats.org/spreadsheetml/2006/main" id="11" name="ErrorMsg" displayName="ErrorMsg" ref="AK1:AL2" totalsRowShown="0">
  <autoFilter ref="AK1:AL2">
    <filterColumn colId="0" hiddenButton="1"/>
    <filterColumn colId="1" hiddenButton="1"/>
  </autoFilter>
  <tableColumns count="2">
    <tableColumn id="1" name="ErrorMessage"/>
    <tableColumn id="2" name="Applicatio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3.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workbookViewId="0">
      <pane xSplit="4" ySplit="1" topLeftCell="G2" activePane="bottomRight" state="frozen"/>
      <selection activeCell="G24" sqref="G24"/>
      <selection pane="topRight" activeCell="G24" sqref="G24"/>
      <selection pane="bottomLeft" activeCell="G24" sqref="G24"/>
      <selection pane="bottomRight" activeCell="A37" sqref="A37"/>
    </sheetView>
  </sheetViews>
  <sheetFormatPr defaultRowHeight="13.2" x14ac:dyDescent="0.25"/>
  <cols>
    <col min="1" max="3" width="11.88671875" customWidth="1"/>
    <col min="4" max="4" width="13" customWidth="1"/>
    <col min="5" max="6" width="60.44140625" customWidth="1"/>
    <col min="7" max="7" width="15.88671875" customWidth="1"/>
    <col min="8" max="8" width="23.88671875" customWidth="1"/>
    <col min="9" max="9" width="26.109375" customWidth="1"/>
    <col min="10" max="10" width="27.109375" customWidth="1"/>
    <col min="11" max="11" width="27.33203125" style="48" customWidth="1"/>
    <col min="12" max="12" width="27.109375" style="48" customWidth="1"/>
    <col min="13" max="13" width="17.109375" customWidth="1"/>
    <col min="14" max="14" width="19.44140625" customWidth="1"/>
  </cols>
  <sheetData>
    <row r="1" spans="1:16" ht="14.4" x14ac:dyDescent="0.3">
      <c r="A1" s="47" t="s">
        <v>217</v>
      </c>
      <c r="B1" s="47" t="s">
        <v>219</v>
      </c>
      <c r="C1" s="49" t="s">
        <v>221</v>
      </c>
      <c r="D1" t="s">
        <v>82</v>
      </c>
      <c r="E1" s="47" t="s">
        <v>218</v>
      </c>
      <c r="F1" s="52" t="s">
        <v>220</v>
      </c>
      <c r="G1" t="s">
        <v>79</v>
      </c>
      <c r="H1" t="s">
        <v>213</v>
      </c>
      <c r="I1" t="s">
        <v>214</v>
      </c>
      <c r="J1" t="s">
        <v>215</v>
      </c>
      <c r="K1" s="48" t="s">
        <v>251</v>
      </c>
      <c r="L1" s="136" t="s">
        <v>264</v>
      </c>
      <c r="M1" t="s">
        <v>212</v>
      </c>
      <c r="N1" t="s">
        <v>211</v>
      </c>
    </row>
    <row r="2" spans="1:16" x14ac:dyDescent="0.25">
      <c r="A2" s="21" t="str">
        <f ca="1">INDEX(Categories[Categorie Number], MATCH(ResultsSummary[[#This Row],[PerformanceScore]],Categories[CorrespondingPrestatieScore],0))</f>
        <v>Categorie I</v>
      </c>
      <c r="B2"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 t="str">
        <f>Initiatives[Nr. initiatief]</f>
        <v>a1</v>
      </c>
      <c r="E2" t="str">
        <f>INDEX(Initiatives[Specifieke veiligheidsinitiatieven], MATCH(ResultsSummary[[#This Row],[InitiativeID]],Initiatives[Nr. initiatief],0))</f>
        <v>Uitwisselen van veiligheidsinformatie over ongevalsscenario’s</v>
      </c>
      <c r="F2" t="str">
        <f>CONCATENATE(ResultsSummary[[#This Row],[InitiativeID]],". ", ResultsSummary[[#This Row],[Overzicht veiligheidsparameter]])</f>
        <v>a1. Uitwisselen van veiligheidsinformatie over ongevalsscenario’s</v>
      </c>
      <c r="G2" t="str">
        <f>Initiatives[InitiativeCatID]</f>
        <v>A</v>
      </c>
      <c r="H2" t="str">
        <f t="shared" ref="H2:H28" si="0">CONCATENATE("_",D2,"!","$A$1:$L$40")</f>
        <v>_a1!$A$1:$L$40</v>
      </c>
      <c r="I2" t="str">
        <f>CONCATENATE("_",ResultsSummary[[#This Row],[InitiativeCatID]], "!", "$I$4:$I$11")</f>
        <v>_A!$I$4:$I$11</v>
      </c>
      <c r="J2" t="str">
        <f>CONCATENATE("_",ResultsSummary[[#This Row],[InitiativeCatID]], "!", "$C$4:$C$11")</f>
        <v>_A!$C$4:$C$11</v>
      </c>
      <c r="K2" s="48">
        <f ca="1">INDEX(Categories[Weight], MATCH(ResultsSummary[[#This Row],[PerformanceScore]],Categories[CorrespondingPrestatieScore],0))</f>
        <v>1000</v>
      </c>
      <c r="L2" s="48">
        <v>0</v>
      </c>
      <c r="M2" s="48">
        <f ca="1">SUM( INDIRECT(ResultsSummary[[#This Row],[CellAddressFeasiability]]))</f>
        <v>1700</v>
      </c>
      <c r="N2">
        <f ca="1">INDEX(INDIRECT(ResultsSummary[[#This Row],[CellAddressPerformance1]]), MATCH(ResultsSummary[[#This Row],[InitiativeID]], INDIRECT(ResultsSummary[[#This Row],[CellAddressPerformance2]]),0))</f>
        <v>0</v>
      </c>
    </row>
    <row r="3" spans="1:16" x14ac:dyDescent="0.25">
      <c r="A3" s="21" t="str">
        <f ca="1">INDEX(Categories[Categorie Number], MATCH(ResultsSummary[[#This Row],[PerformanceScore]],Categories[CorrespondingPrestatieScore],0))</f>
        <v>Categorie I</v>
      </c>
      <c r="B3"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3"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3" t="str">
        <f>Initiatives[Nr. initiatief]</f>
        <v>a2</v>
      </c>
      <c r="E3" t="str">
        <f>INDEX(Initiatives[Specifieke veiligheidsinitiatieven], MATCH(ResultsSummary[[#This Row],[InitiativeID]],Initiatives[Nr. initiatief],0))</f>
        <v>Uitwisselen van informatie over niet-reguliere werkzaamheden</v>
      </c>
      <c r="F3" t="str">
        <f>CONCATENATE(ResultsSummary[[#This Row],[InitiativeID]],". ", ResultsSummary[[#This Row],[Overzicht veiligheidsparameter]])</f>
        <v>a2. Uitwisselen van informatie over niet-reguliere werkzaamheden</v>
      </c>
      <c r="G3" t="str">
        <f>Initiatives[InitiativeCatID]</f>
        <v>A</v>
      </c>
      <c r="H3" t="str">
        <f t="shared" si="0"/>
        <v>_a2!$A$1:$L$40</v>
      </c>
      <c r="I3" t="str">
        <f>CONCATENATE("_",ResultsSummary[[#This Row],[InitiativeCatID]], "!", "$I$4:$I$11")</f>
        <v>_A!$I$4:$I$11</v>
      </c>
      <c r="J3" t="str">
        <f>CONCATENATE("_",ResultsSummary[[#This Row],[InitiativeCatID]], "!", "$C$4:$C$11")</f>
        <v>_A!$C$4:$C$11</v>
      </c>
      <c r="K3" s="48">
        <f ca="1">INDEX(Categories[Weight], MATCH(ResultsSummary[[#This Row],[PerformanceScore]],Categories[CorrespondingPrestatieScore],0))</f>
        <v>1000</v>
      </c>
      <c r="L3" s="48">
        <v>0</v>
      </c>
      <c r="M3" s="48">
        <f ca="1">SUM( INDIRECT(ResultsSummary[[#This Row],[CellAddressFeasiability]]))</f>
        <v>1700</v>
      </c>
      <c r="N3">
        <f ca="1">INDEX(INDIRECT(ResultsSummary[[#This Row],[CellAddressPerformance1]]), MATCH(ResultsSummary[[#This Row],[InitiativeID]], INDIRECT(ResultsSummary[[#This Row],[CellAddressPerformance2]]),0))</f>
        <v>0</v>
      </c>
      <c r="P3" s="48"/>
    </row>
    <row r="4" spans="1:16" x14ac:dyDescent="0.25">
      <c r="A4" s="21" t="str">
        <f ca="1">INDEX(Categories[Categorie Number], MATCH(ResultsSummary[[#This Row],[PerformanceScore]],Categories[CorrespondingPrestatieScore],0))</f>
        <v>Categorie I</v>
      </c>
      <c r="B4"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4"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4" t="str">
        <f>Initiatives[Nr. initiatief]</f>
        <v>a3</v>
      </c>
      <c r="E4" t="str">
        <f>INDEX(Initiatives[Specifieke veiligheidsinitiatieven], MATCH(ResultsSummary[[#This Row],[InitiativeID]],Initiatives[Nr. initiatief],0))</f>
        <v>Communiceren over incidenten</v>
      </c>
      <c r="F4" t="str">
        <f>CONCATENATE(ResultsSummary[[#This Row],[InitiativeID]],". ", ResultsSummary[[#This Row],[Overzicht veiligheidsparameter]])</f>
        <v>a3. Communiceren over incidenten</v>
      </c>
      <c r="G4" t="str">
        <f>Initiatives[InitiativeCatID]</f>
        <v>A</v>
      </c>
      <c r="H4" t="str">
        <f t="shared" si="0"/>
        <v>_a3!$A$1:$L$40</v>
      </c>
      <c r="I4" t="str">
        <f>CONCATENATE("_",ResultsSummary[[#This Row],[InitiativeCatID]], "!", "$I$4:$I$11")</f>
        <v>_A!$I$4:$I$11</v>
      </c>
      <c r="J4" t="str">
        <f>CONCATENATE("_",ResultsSummary[[#This Row],[InitiativeCatID]], "!", "$C$4:$C$11")</f>
        <v>_A!$C$4:$C$11</v>
      </c>
      <c r="K4" s="48">
        <f ca="1">INDEX(Categories[Weight], MATCH(ResultsSummary[[#This Row],[PerformanceScore]],Categories[CorrespondingPrestatieScore],0))</f>
        <v>1000</v>
      </c>
      <c r="L4" s="48">
        <v>0</v>
      </c>
      <c r="M4" s="48">
        <f ca="1">SUM( INDIRECT(ResultsSummary[[#This Row],[CellAddressFeasiability]]))</f>
        <v>1700</v>
      </c>
      <c r="N4">
        <f ca="1">INDEX(INDIRECT(ResultsSummary[[#This Row],[CellAddressPerformance1]]), MATCH(ResultsSummary[[#This Row],[InitiativeID]], INDIRECT(ResultsSummary[[#This Row],[CellAddressPerformance2]]),0))</f>
        <v>0</v>
      </c>
      <c r="P4" s="48"/>
    </row>
    <row r="5" spans="1:16" x14ac:dyDescent="0.25">
      <c r="A5" s="21" t="str">
        <f ca="1">INDEX(Categories[Categorie Number], MATCH(ResultsSummary[[#This Row],[PerformanceScore]],Categories[CorrespondingPrestatieScore],0))</f>
        <v>Categorie I</v>
      </c>
      <c r="B5"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5"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5" t="str">
        <f>Initiatives[Nr. initiatief]</f>
        <v>a4</v>
      </c>
      <c r="E5" t="str">
        <f>INDEX(Initiatives[Specifieke veiligheidsinitiatieven], MATCH(ResultsSummary[[#This Row],[InitiativeID]],Initiatives[Nr. initiatief],0))</f>
        <v>Uitwisselen van informatie over veiligheidsinspecties van toezichthouders</v>
      </c>
      <c r="F5" t="str">
        <f>CONCATENATE(ResultsSummary[[#This Row],[InitiativeID]],". ", ResultsSummary[[#This Row],[Overzicht veiligheidsparameter]])</f>
        <v>a4. Uitwisselen van informatie over veiligheidsinspecties van toezichthouders</v>
      </c>
      <c r="G5" t="str">
        <f>Initiatives[InitiativeCatID]</f>
        <v>A</v>
      </c>
      <c r="H5" t="str">
        <f t="shared" si="0"/>
        <v>_a4!$A$1:$L$40</v>
      </c>
      <c r="I5" t="str">
        <f>CONCATENATE("_",ResultsSummary[[#This Row],[InitiativeCatID]], "!", "$I$4:$I$11")</f>
        <v>_A!$I$4:$I$11</v>
      </c>
      <c r="J5" t="str">
        <f>CONCATENATE("_",ResultsSummary[[#This Row],[InitiativeCatID]], "!", "$C$4:$C$11")</f>
        <v>_A!$C$4:$C$11</v>
      </c>
      <c r="K5" s="48">
        <f ca="1">INDEX(Categories[Weight], MATCH(ResultsSummary[[#This Row],[PerformanceScore]],Categories[CorrespondingPrestatieScore],0))</f>
        <v>1000</v>
      </c>
      <c r="L5" s="48">
        <v>0</v>
      </c>
      <c r="M5" s="48">
        <f ca="1">SUM( INDIRECT(ResultsSummary[[#This Row],[CellAddressFeasiability]]))</f>
        <v>1700</v>
      </c>
      <c r="N5">
        <f ca="1">INDEX(INDIRECT(ResultsSummary[[#This Row],[CellAddressPerformance1]]), MATCH(ResultsSummary[[#This Row],[InitiativeID]], INDIRECT(ResultsSummary[[#This Row],[CellAddressPerformance2]]),0))</f>
        <v>0</v>
      </c>
      <c r="P5" s="48"/>
    </row>
    <row r="6" spans="1:16" x14ac:dyDescent="0.25">
      <c r="A6" s="21" t="str">
        <f ca="1">INDEX(Categories[Categorie Number], MATCH(ResultsSummary[[#This Row],[PerformanceScore]],Categories[CorrespondingPrestatieScore],0))</f>
        <v>Categorie I</v>
      </c>
      <c r="B6"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6"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6" t="str">
        <f>Initiatives[Nr. initiatief]</f>
        <v>b1</v>
      </c>
      <c r="E6" t="str">
        <f>INDEX(Initiatives[Specifieke veiligheidsinitiatieven], MATCH(ResultsSummary[[#This Row],[InitiativeID]],Initiatives[Nr. initiatief],0))</f>
        <v>Gezamenlijke risicoanalyses met focus op onderlinge risico’s</v>
      </c>
      <c r="F6" t="str">
        <f>CONCATENATE(ResultsSummary[[#This Row],[InitiativeID]],". ", ResultsSummary[[#This Row],[Overzicht veiligheidsparameter]])</f>
        <v>b1. Gezamenlijke risicoanalyses met focus op onderlinge risico’s</v>
      </c>
      <c r="G6" t="str">
        <f>Initiatives[InitiativeCatID]</f>
        <v>B</v>
      </c>
      <c r="H6" t="str">
        <f t="shared" si="0"/>
        <v>_b1!$A$1:$L$40</v>
      </c>
      <c r="I6" t="str">
        <f>CONCATENATE("_",ResultsSummary[[#This Row],[InitiativeCatID]], "!", "$I$4:$I$11")</f>
        <v>_B!$I$4:$I$11</v>
      </c>
      <c r="J6" t="str">
        <f>CONCATENATE("_",ResultsSummary[[#This Row],[InitiativeCatID]], "!", "$C$4:$C$11")</f>
        <v>_B!$C$4:$C$11</v>
      </c>
      <c r="K6" s="48">
        <f ca="1">INDEX(Categories[Weight], MATCH(ResultsSummary[[#This Row],[PerformanceScore]],Categories[CorrespondingPrestatieScore],0))</f>
        <v>1000</v>
      </c>
      <c r="L6" s="48">
        <v>0</v>
      </c>
      <c r="M6" s="48">
        <f ca="1">SUM( INDIRECT(ResultsSummary[[#This Row],[CellAddressFeasiability]]))</f>
        <v>1700</v>
      </c>
      <c r="N6">
        <f ca="1">INDEX(INDIRECT(ResultsSummary[[#This Row],[CellAddressPerformance1]]), MATCH(ResultsSummary[[#This Row],[InitiativeID]], INDIRECT(ResultsSummary[[#This Row],[CellAddressPerformance2]]),0))</f>
        <v>0</v>
      </c>
      <c r="P6" s="48"/>
    </row>
    <row r="7" spans="1:16" x14ac:dyDescent="0.25">
      <c r="A7" s="21" t="str">
        <f ca="1">INDEX(Categories[Categorie Number], MATCH(ResultsSummary[[#This Row],[PerformanceScore]],Categories[CorrespondingPrestatieScore],0))</f>
        <v>Categorie I</v>
      </c>
      <c r="B7"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7"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7" t="str">
        <f>Initiatives[Nr. initiatief]</f>
        <v>b2</v>
      </c>
      <c r="E7" t="str">
        <f>INDEX(Initiatives[Specifieke veiligheidsinitiatieven], MATCH(ResultsSummary[[#This Row],[InitiativeID]],Initiatives[Nr. initiatief],0))</f>
        <v>Beheersen van onderlinge risico’s op clusterniveau</v>
      </c>
      <c r="F7" t="str">
        <f>CONCATENATE(ResultsSummary[[#This Row],[InitiativeID]],". ", ResultsSummary[[#This Row],[Overzicht veiligheidsparameter]])</f>
        <v>b2. Beheersen van onderlinge risico’s op clusterniveau</v>
      </c>
      <c r="G7" t="str">
        <f>Initiatives[InitiativeCatID]</f>
        <v>B</v>
      </c>
      <c r="H7" t="str">
        <f t="shared" si="0"/>
        <v>_b2!$A$1:$L$40</v>
      </c>
      <c r="I7" t="str">
        <f>CONCATENATE("_",ResultsSummary[[#This Row],[InitiativeCatID]], "!", "$I$4:$I$11")</f>
        <v>_B!$I$4:$I$11</v>
      </c>
      <c r="J7" t="str">
        <f>CONCATENATE("_",ResultsSummary[[#This Row],[InitiativeCatID]], "!", "$C$4:$C$11")</f>
        <v>_B!$C$4:$C$11</v>
      </c>
      <c r="K7" s="48">
        <f ca="1">INDEX(Categories[Weight], MATCH(ResultsSummary[[#This Row],[PerformanceScore]],Categories[CorrespondingPrestatieScore],0))</f>
        <v>1000</v>
      </c>
      <c r="L7" s="48">
        <v>0</v>
      </c>
      <c r="M7" s="48">
        <f ca="1">SUM( INDIRECT(ResultsSummary[[#This Row],[CellAddressFeasiability]]))</f>
        <v>1700</v>
      </c>
      <c r="N7">
        <f ca="1">INDEX(INDIRECT(ResultsSummary[[#This Row],[CellAddressPerformance1]]), MATCH(ResultsSummary[[#This Row],[InitiativeID]], INDIRECT(ResultsSummary[[#This Row],[CellAddressPerformance2]]),0))</f>
        <v>0</v>
      </c>
      <c r="P7" s="48"/>
    </row>
    <row r="8" spans="1:16" x14ac:dyDescent="0.25">
      <c r="A8" s="21" t="str">
        <f ca="1">INDEX(Categories[Categorie Number], MATCH(ResultsSummary[[#This Row],[PerformanceScore]],Categories[CorrespondingPrestatieScore],0))</f>
        <v>Categorie I</v>
      </c>
      <c r="B8"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8"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8" t="str">
        <f>Initiatives[Nr. initiatief]</f>
        <v>c1</v>
      </c>
      <c r="E8" t="str">
        <f>INDEX(Initiatives[Specifieke veiligheidsinitiatieven], MATCH(ResultsSummary[[#This Row],[InitiativeID]],Initiatives[Nr. initiatief],0))</f>
        <v>Leren van gedeelde veiligheidsrisico’s</v>
      </c>
      <c r="F8" t="str">
        <f>CONCATENATE(ResultsSummary[[#This Row],[InitiativeID]],". ", ResultsSummary[[#This Row],[Overzicht veiligheidsparameter]])</f>
        <v>c1. Leren van gedeelde veiligheidsrisico’s</v>
      </c>
      <c r="G8" t="str">
        <f>Initiatives[InitiativeCatID]</f>
        <v>C</v>
      </c>
      <c r="H8" t="str">
        <f t="shared" si="0"/>
        <v>_c1!$A$1:$L$40</v>
      </c>
      <c r="I8" t="str">
        <f>CONCATENATE("_",ResultsSummary[[#This Row],[InitiativeCatID]], "!", "$I$4:$I$11")</f>
        <v>_C!$I$4:$I$11</v>
      </c>
      <c r="J8" t="str">
        <f>CONCATENATE("_",ResultsSummary[[#This Row],[InitiativeCatID]], "!", "$C$4:$C$11")</f>
        <v>_C!$C$4:$C$11</v>
      </c>
      <c r="K8" s="48">
        <f ca="1">INDEX(Categories[Weight], MATCH(ResultsSummary[[#This Row],[PerformanceScore]],Categories[CorrespondingPrestatieScore],0))</f>
        <v>1000</v>
      </c>
      <c r="L8" s="48">
        <v>0</v>
      </c>
      <c r="M8" s="48">
        <f ca="1">SUM( INDIRECT(ResultsSummary[[#This Row],[CellAddressFeasiability]]))</f>
        <v>1700</v>
      </c>
      <c r="N8">
        <f ca="1">INDEX(INDIRECT(ResultsSummary[[#This Row],[CellAddressPerformance1]]), MATCH(ResultsSummary[[#This Row],[InitiativeID]], INDIRECT(ResultsSummary[[#This Row],[CellAddressPerformance2]]),0))</f>
        <v>0</v>
      </c>
      <c r="P8" s="48"/>
    </row>
    <row r="9" spans="1:16" x14ac:dyDescent="0.25">
      <c r="A9" s="21" t="str">
        <f ca="1">INDEX(Categories[Categorie Number], MATCH(ResultsSummary[[#This Row],[PerformanceScore]],Categories[CorrespondingPrestatieScore],0))</f>
        <v>Categorie I</v>
      </c>
      <c r="B9"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9"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9" t="str">
        <f>Initiatives[Nr. initiatief]</f>
        <v>c2</v>
      </c>
      <c r="E9" t="str">
        <f>INDEX(Initiatives[Specifieke veiligheidsinitiatieven], MATCH(ResultsSummary[[#This Row],[InitiativeID]],Initiatives[Nr. initiatief],0))</f>
        <v>Leren van elkaars veiligheidsmanagement (operationeel)</v>
      </c>
      <c r="F9" t="str">
        <f>CONCATENATE(ResultsSummary[[#This Row],[InitiativeID]],". ", ResultsSummary[[#This Row],[Overzicht veiligheidsparameter]])</f>
        <v>c2. Leren van elkaars veiligheidsmanagement (operationeel)</v>
      </c>
      <c r="G9" t="str">
        <f>Initiatives[InitiativeCatID]</f>
        <v>C</v>
      </c>
      <c r="H9" t="str">
        <f t="shared" si="0"/>
        <v>_c2!$A$1:$L$40</v>
      </c>
      <c r="I9" t="str">
        <f>CONCATENATE("_",ResultsSummary[[#This Row],[InitiativeCatID]], "!", "$I$4:$I$11")</f>
        <v>_C!$I$4:$I$11</v>
      </c>
      <c r="J9" t="str">
        <f>CONCATENATE("_",ResultsSummary[[#This Row],[InitiativeCatID]], "!", "$C$4:$C$11")</f>
        <v>_C!$C$4:$C$11</v>
      </c>
      <c r="K9" s="48">
        <f ca="1">INDEX(Categories[Weight], MATCH(ResultsSummary[[#This Row],[PerformanceScore]],Categories[CorrespondingPrestatieScore],0))</f>
        <v>1000</v>
      </c>
      <c r="L9" s="48">
        <v>0</v>
      </c>
      <c r="M9" s="48">
        <f ca="1">SUM( INDIRECT(ResultsSummary[[#This Row],[CellAddressFeasiability]]))</f>
        <v>1700</v>
      </c>
      <c r="N9">
        <f ca="1">INDEX(INDIRECT(ResultsSummary[[#This Row],[CellAddressPerformance1]]), MATCH(ResultsSummary[[#This Row],[InitiativeID]], INDIRECT(ResultsSummary[[#This Row],[CellAddressPerformance2]]),0))</f>
        <v>0</v>
      </c>
      <c r="P9" s="48"/>
    </row>
    <row r="10" spans="1:16" x14ac:dyDescent="0.25">
      <c r="A10" s="21" t="str">
        <f ca="1">INDEX(Categories[Categorie Number], MATCH(ResultsSummary[[#This Row],[PerformanceScore]],Categories[CorrespondingPrestatieScore],0))</f>
        <v>Categorie I</v>
      </c>
      <c r="B10"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0"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0" t="str">
        <f>Initiatives[Nr. initiatief]</f>
        <v>c3</v>
      </c>
      <c r="E10" t="str">
        <f>INDEX(Initiatives[Specifieke veiligheidsinitiatieven], MATCH(ResultsSummary[[#This Row],[InitiativeID]],Initiatives[Nr. initiatief],0))</f>
        <v>Leren van elkaars veiligheidsbeleid (strategisch)</v>
      </c>
      <c r="F10" t="str">
        <f>CONCATENATE(ResultsSummary[[#This Row],[InitiativeID]],". ", ResultsSummary[[#This Row],[Overzicht veiligheidsparameter]])</f>
        <v>c3. Leren van elkaars veiligheidsbeleid (strategisch)</v>
      </c>
      <c r="G10" t="str">
        <f>Initiatives[InitiativeCatID]</f>
        <v>C</v>
      </c>
      <c r="H10" t="str">
        <f t="shared" si="0"/>
        <v>_c3!$A$1:$L$40</v>
      </c>
      <c r="I10" t="str">
        <f>CONCATENATE("_",ResultsSummary[[#This Row],[InitiativeCatID]], "!", "$I$4:$I$11")</f>
        <v>_C!$I$4:$I$11</v>
      </c>
      <c r="J10" t="str">
        <f>CONCATENATE("_",ResultsSummary[[#This Row],[InitiativeCatID]], "!", "$C$4:$C$11")</f>
        <v>_C!$C$4:$C$11</v>
      </c>
      <c r="K10" s="48">
        <f ca="1">INDEX(Categories[Weight], MATCH(ResultsSummary[[#This Row],[PerformanceScore]],Categories[CorrespondingPrestatieScore],0))</f>
        <v>1000</v>
      </c>
      <c r="L10" s="48">
        <v>0</v>
      </c>
      <c r="M10" s="48">
        <f ca="1">SUM( INDIRECT(ResultsSummary[[#This Row],[CellAddressFeasiability]]))</f>
        <v>1700</v>
      </c>
      <c r="N10">
        <f ca="1">INDEX(INDIRECT(ResultsSummary[[#This Row],[CellAddressPerformance1]]), MATCH(ResultsSummary[[#This Row],[InitiativeID]], INDIRECT(ResultsSummary[[#This Row],[CellAddressPerformance2]]),0))</f>
        <v>0</v>
      </c>
      <c r="P10" s="48"/>
    </row>
    <row r="11" spans="1:16" x14ac:dyDescent="0.25">
      <c r="A11" s="21" t="str">
        <f ca="1">INDEX(Categories[Categorie Number], MATCH(ResultsSummary[[#This Row],[PerformanceScore]],Categories[CorrespondingPrestatieScore],0))</f>
        <v>Categorie I</v>
      </c>
      <c r="B11"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1"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1" t="str">
        <f>Initiatives[Nr. initiatief]</f>
        <v>c4</v>
      </c>
      <c r="E11" t="str">
        <f>INDEX(Initiatives[Specifieke veiligheidsinitiatieven], MATCH(ResultsSummary[[#This Row],[InitiativeID]],Initiatives[Nr. initiatief],0))</f>
        <v>Gezamenlijk leren uit incidenten</v>
      </c>
      <c r="F11" t="str">
        <f>CONCATENATE(ResultsSummary[[#This Row],[InitiativeID]],". ", ResultsSummary[[#This Row],[Overzicht veiligheidsparameter]])</f>
        <v>c4. Gezamenlijk leren uit incidenten</v>
      </c>
      <c r="G11" t="str">
        <f>Initiatives[InitiativeCatID]</f>
        <v>C</v>
      </c>
      <c r="H11" t="str">
        <f t="shared" si="0"/>
        <v>_c4!$A$1:$L$40</v>
      </c>
      <c r="I11" t="str">
        <f>CONCATENATE("_",ResultsSummary[[#This Row],[InitiativeCatID]], "!", "$I$4:$I$11")</f>
        <v>_C!$I$4:$I$11</v>
      </c>
      <c r="J11" t="str">
        <f>CONCATENATE("_",ResultsSummary[[#This Row],[InitiativeCatID]], "!", "$C$4:$C$11")</f>
        <v>_C!$C$4:$C$11</v>
      </c>
      <c r="K11" s="48">
        <f ca="1">INDEX(Categories[Weight], MATCH(ResultsSummary[[#This Row],[PerformanceScore]],Categories[CorrespondingPrestatieScore],0))</f>
        <v>1000</v>
      </c>
      <c r="L11" s="48">
        <v>0</v>
      </c>
      <c r="M11" s="48">
        <f ca="1">SUM( INDIRECT(ResultsSummary[[#This Row],[CellAddressFeasiability]]))</f>
        <v>1700</v>
      </c>
      <c r="N11">
        <f ca="1">INDEX(INDIRECT(ResultsSummary[[#This Row],[CellAddressPerformance1]]), MATCH(ResultsSummary[[#This Row],[InitiativeID]], INDIRECT(ResultsSummary[[#This Row],[CellAddressPerformance2]]),0))</f>
        <v>0</v>
      </c>
      <c r="P11" s="48"/>
    </row>
    <row r="12" spans="1:16" x14ac:dyDescent="0.25">
      <c r="A12" s="21" t="str">
        <f ca="1">INDEX(Categories[Categorie Number], MATCH(ResultsSummary[[#This Row],[PerformanceScore]],Categories[CorrespondingPrestatieScore],0))</f>
        <v>Categorie I</v>
      </c>
      <c r="B12"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2"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2" t="str">
        <f>Initiatives[Nr. initiatief]</f>
        <v>c5</v>
      </c>
      <c r="E12" t="str">
        <f>INDEX(Initiatives[Specifieke veiligheidsinitiatieven], MATCH(ResultsSummary[[#This Row],[InitiativeID]],Initiatives[Nr. initiatief],0))</f>
        <v>Peer-to-peer veiligheidsaudits</v>
      </c>
      <c r="F12" t="str">
        <f>CONCATENATE(ResultsSummary[[#This Row],[InitiativeID]],". ", ResultsSummary[[#This Row],[Overzicht veiligheidsparameter]])</f>
        <v>c5. Peer-to-peer veiligheidsaudits</v>
      </c>
      <c r="G12" t="str">
        <f>Initiatives[InitiativeCatID]</f>
        <v>C</v>
      </c>
      <c r="H12" t="str">
        <f t="shared" si="0"/>
        <v>_c5!$A$1:$L$40</v>
      </c>
      <c r="I12" t="str">
        <f>CONCATENATE("_",ResultsSummary[[#This Row],[InitiativeCatID]], "!", "$I$4:$I$11")</f>
        <v>_C!$I$4:$I$11</v>
      </c>
      <c r="J12" t="str">
        <f>CONCATENATE("_",ResultsSummary[[#This Row],[InitiativeCatID]], "!", "$C$4:$C$11")</f>
        <v>_C!$C$4:$C$11</v>
      </c>
      <c r="K12" s="48">
        <f ca="1">INDEX(Categories[Weight], MATCH(ResultsSummary[[#This Row],[PerformanceScore]],Categories[CorrespondingPrestatieScore],0))</f>
        <v>1000</v>
      </c>
      <c r="L12" s="48">
        <v>0</v>
      </c>
      <c r="M12" s="48">
        <f ca="1">SUM( INDIRECT(ResultsSummary[[#This Row],[CellAddressFeasiability]]))</f>
        <v>1700</v>
      </c>
      <c r="N12">
        <f ca="1">INDEX(INDIRECT(ResultsSummary[[#This Row],[CellAddressPerformance1]]), MATCH(ResultsSummary[[#This Row],[InitiativeID]], INDIRECT(ResultsSummary[[#This Row],[CellAddressPerformance2]]),0))</f>
        <v>0</v>
      </c>
      <c r="P12" s="48"/>
    </row>
    <row r="13" spans="1:16" x14ac:dyDescent="0.25">
      <c r="A13" s="21" t="str">
        <f ca="1">INDEX(Categories[Categorie Number], MATCH(ResultsSummary[[#This Row],[PerformanceScore]],Categories[CorrespondingPrestatieScore],0))</f>
        <v>Categorie I</v>
      </c>
      <c r="B13"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3"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3" t="str">
        <f>Initiatives[Nr. initiatief]</f>
        <v>d1</v>
      </c>
      <c r="E13" t="str">
        <f>INDEX(Initiatives[Specifieke veiligheidsinitiatieven], MATCH(ResultsSummary[[#This Row],[InitiativeID]],Initiatives[Nr. initiatief],0))</f>
        <v>Standaardisatie van werkprocedures</v>
      </c>
      <c r="F13" t="str">
        <f>CONCATENATE(ResultsSummary[[#This Row],[InitiativeID]],". ", ResultsSummary[[#This Row],[Overzicht veiligheidsparameter]])</f>
        <v>d1. Standaardisatie van werkprocedures</v>
      </c>
      <c r="G13" t="str">
        <f>Initiatives[InitiativeCatID]</f>
        <v>D</v>
      </c>
      <c r="H13" t="str">
        <f t="shared" si="0"/>
        <v>_d1!$A$1:$L$40</v>
      </c>
      <c r="I13" t="str">
        <f>CONCATENATE("_",ResultsSummary[[#This Row],[InitiativeCatID]], "!", "$I$4:$I$11")</f>
        <v>_D!$I$4:$I$11</v>
      </c>
      <c r="J13" t="str">
        <f>CONCATENATE("_",ResultsSummary[[#This Row],[InitiativeCatID]], "!", "$C$4:$C$11")</f>
        <v>_D!$C$4:$C$11</v>
      </c>
      <c r="K13" s="48">
        <f ca="1">INDEX(Categories[Weight], MATCH(ResultsSummary[[#This Row],[PerformanceScore]],Categories[CorrespondingPrestatieScore],0))</f>
        <v>1000</v>
      </c>
      <c r="L13" s="48">
        <v>0</v>
      </c>
      <c r="M13" s="48">
        <f ca="1">SUM( INDIRECT(ResultsSummary[[#This Row],[CellAddressFeasiability]]))</f>
        <v>1700</v>
      </c>
      <c r="N13">
        <f ca="1">INDEX(INDIRECT(ResultsSummary[[#This Row],[CellAddressPerformance1]]), MATCH(ResultsSummary[[#This Row],[InitiativeID]], INDIRECT(ResultsSummary[[#This Row],[CellAddressPerformance2]]),0))</f>
        <v>0</v>
      </c>
      <c r="P13" s="48"/>
    </row>
    <row r="14" spans="1:16" x14ac:dyDescent="0.25">
      <c r="A14" s="21" t="str">
        <f ca="1">INDEX(Categories[Categorie Number], MATCH(ResultsSummary[[#This Row],[PerformanceScore]],Categories[CorrespondingPrestatieScore],0))</f>
        <v>Categorie I</v>
      </c>
      <c r="B14"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4"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4" t="str">
        <f>Initiatives[Nr. initiatief]</f>
        <v>d2</v>
      </c>
      <c r="E14" t="str">
        <f>INDEX(Initiatives[Specifieke veiligheidsinitiatieven], MATCH(ResultsSummary[[#This Row],[InitiativeID]],Initiatives[Nr. initiatief],0))</f>
        <v>Standaardniveau van veiligheidskennis en -vaardigheden</v>
      </c>
      <c r="F14" t="str">
        <f>CONCATENATE(ResultsSummary[[#This Row],[InitiativeID]],". ", ResultsSummary[[#This Row],[Overzicht veiligheidsparameter]])</f>
        <v>d2. Standaardniveau van veiligheidskennis en -vaardigheden</v>
      </c>
      <c r="G14" t="str">
        <f>Initiatives[InitiativeCatID]</f>
        <v>D</v>
      </c>
      <c r="H14" t="str">
        <f t="shared" si="0"/>
        <v>_d2!$A$1:$L$40</v>
      </c>
      <c r="I14" t="str">
        <f>CONCATENATE("_",ResultsSummary[[#This Row],[InitiativeCatID]], "!", "$I$4:$I$11")</f>
        <v>_D!$I$4:$I$11</v>
      </c>
      <c r="J14" t="str">
        <f>CONCATENATE("_",ResultsSummary[[#This Row],[InitiativeCatID]], "!", "$C$4:$C$11")</f>
        <v>_D!$C$4:$C$11</v>
      </c>
      <c r="K14" s="48">
        <f ca="1">INDEX(Categories[Weight], MATCH(ResultsSummary[[#This Row],[PerformanceScore]],Categories[CorrespondingPrestatieScore],0))</f>
        <v>1000</v>
      </c>
      <c r="L14" s="48">
        <v>0</v>
      </c>
      <c r="M14" s="48">
        <f ca="1">SUM( INDIRECT(ResultsSummary[[#This Row],[CellAddressFeasiability]]))</f>
        <v>1700</v>
      </c>
      <c r="N14">
        <f ca="1">INDEX(INDIRECT(ResultsSummary[[#This Row],[CellAddressPerformance1]]), MATCH(ResultsSummary[[#This Row],[InitiativeID]], INDIRECT(ResultsSummary[[#This Row],[CellAddressPerformance2]]),0))</f>
        <v>0</v>
      </c>
      <c r="P14" s="48"/>
    </row>
    <row r="15" spans="1:16" x14ac:dyDescent="0.25">
      <c r="A15" s="21" t="str">
        <f ca="1">INDEX(Categories[Categorie Number], MATCH(ResultsSummary[[#This Row],[PerformanceScore]],Categories[CorrespondingPrestatieScore],0))</f>
        <v>Categorie I</v>
      </c>
      <c r="B15"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5"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5" t="str">
        <f>Initiatives[Nr. initiatief]</f>
        <v>d3</v>
      </c>
      <c r="E15" t="str">
        <f>INDEX(Initiatives[Specifieke veiligheidsinitiatieven], MATCH(ResultsSummary[[#This Row],[InitiativeID]],Initiatives[Nr. initiatief],0))</f>
        <v>Uniforme veiligheidsregels en -normen</v>
      </c>
      <c r="F15" t="str">
        <f>CONCATENATE(ResultsSummary[[#This Row],[InitiativeID]],". ", ResultsSummary[[#This Row],[Overzicht veiligheidsparameter]])</f>
        <v>d3. Uniforme veiligheidsregels en -normen</v>
      </c>
      <c r="G15" t="str">
        <f>Initiatives[InitiativeCatID]</f>
        <v>D</v>
      </c>
      <c r="H15" t="str">
        <f t="shared" si="0"/>
        <v>_d3!$A$1:$L$40</v>
      </c>
      <c r="I15" t="str">
        <f>CONCATENATE("_",ResultsSummary[[#This Row],[InitiativeCatID]], "!", "$I$4:$I$11")</f>
        <v>_D!$I$4:$I$11</v>
      </c>
      <c r="J15" t="str">
        <f>CONCATENATE("_",ResultsSummary[[#This Row],[InitiativeCatID]], "!", "$C$4:$C$11")</f>
        <v>_D!$C$4:$C$11</v>
      </c>
      <c r="K15" s="48">
        <f ca="1">INDEX(Categories[Weight], MATCH(ResultsSummary[[#This Row],[PerformanceScore]],Categories[CorrespondingPrestatieScore],0))</f>
        <v>1000</v>
      </c>
      <c r="L15" s="48">
        <v>0</v>
      </c>
      <c r="M15" s="48">
        <f ca="1">SUM( INDIRECT(ResultsSummary[[#This Row],[CellAddressFeasiability]]))</f>
        <v>1700</v>
      </c>
      <c r="N15">
        <f ca="1">INDEX(INDIRECT(ResultsSummary[[#This Row],[CellAddressPerformance1]]), MATCH(ResultsSummary[[#This Row],[InitiativeID]], INDIRECT(ResultsSummary[[#This Row],[CellAddressPerformance2]]),0))</f>
        <v>0</v>
      </c>
      <c r="P15" s="48"/>
    </row>
    <row r="16" spans="1:16" x14ac:dyDescent="0.25">
      <c r="A16" s="21" t="str">
        <f ca="1">INDEX(Categories[Categorie Number], MATCH(ResultsSummary[[#This Row],[PerformanceScore]],Categories[CorrespondingPrestatieScore],0))</f>
        <v>Categorie I</v>
      </c>
      <c r="B16"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6"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6" t="str">
        <f>Initiatives[Nr. initiatief]</f>
        <v>d4</v>
      </c>
      <c r="E16" t="str">
        <f>INDEX(Initiatives[Specifieke veiligheidsinitiatieven], MATCH(ResultsSummary[[#This Row],[InitiativeID]],Initiatives[Nr. initiatief],0))</f>
        <v>Uniforme veiligheidsregels en -normen voor contractoren</v>
      </c>
      <c r="F16" t="str">
        <f>CONCATENATE(ResultsSummary[[#This Row],[InitiativeID]],". ", ResultsSummary[[#This Row],[Overzicht veiligheidsparameter]])</f>
        <v>d4. Uniforme veiligheidsregels en -normen voor contractoren</v>
      </c>
      <c r="G16" t="str">
        <f>Initiatives[InitiativeCatID]</f>
        <v>D</v>
      </c>
      <c r="H16" t="str">
        <f t="shared" si="0"/>
        <v>_d4!$A$1:$L$40</v>
      </c>
      <c r="I16" t="str">
        <f>CONCATENATE("_",ResultsSummary[[#This Row],[InitiativeCatID]], "!", "$I$4:$I$11")</f>
        <v>_D!$I$4:$I$11</v>
      </c>
      <c r="J16" t="str">
        <f>CONCATENATE("_",ResultsSummary[[#This Row],[InitiativeCatID]], "!", "$C$4:$C$11")</f>
        <v>_D!$C$4:$C$11</v>
      </c>
      <c r="K16" s="48">
        <f ca="1">INDEX(Categories[Weight], MATCH(ResultsSummary[[#This Row],[PerformanceScore]],Categories[CorrespondingPrestatieScore],0))</f>
        <v>1000</v>
      </c>
      <c r="L16" s="48">
        <v>0</v>
      </c>
      <c r="M16" s="48">
        <f ca="1">SUM( INDIRECT(ResultsSummary[[#This Row],[CellAddressFeasiability]]))</f>
        <v>1700</v>
      </c>
      <c r="N16">
        <f ca="1">INDEX(INDIRECT(ResultsSummary[[#This Row],[CellAddressPerformance1]]), MATCH(ResultsSummary[[#This Row],[InitiativeID]], INDIRECT(ResultsSummary[[#This Row],[CellAddressPerformance2]]),0))</f>
        <v>0</v>
      </c>
      <c r="P16" s="48"/>
    </row>
    <row r="17" spans="1:16" x14ac:dyDescent="0.25">
      <c r="A17" s="21" t="str">
        <f ca="1">INDEX(Categories[Categorie Number], MATCH(ResultsSummary[[#This Row],[PerformanceScore]],Categories[CorrespondingPrestatieScore],0))</f>
        <v>Categorie I</v>
      </c>
      <c r="B17"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7"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7" t="str">
        <f>Initiatives[Nr. initiatief]</f>
        <v>e1</v>
      </c>
      <c r="E17" t="str">
        <f>INDEX(Initiatives[Specifieke veiligheidsinitiatieven], MATCH(ResultsSummary[[#This Row],[InitiativeID]],Initiatives[Nr. initiatief],0))</f>
        <v>Overkoepelende clustercoalitie</v>
      </c>
      <c r="F17" t="str">
        <f>CONCATENATE(ResultsSummary[[#This Row],[InitiativeID]],". ", ResultsSummary[[#This Row],[Overzicht veiligheidsparameter]])</f>
        <v>e1. Overkoepelende clustercoalitie</v>
      </c>
      <c r="G17" t="str">
        <f>Initiatives[InitiativeCatID]</f>
        <v>E</v>
      </c>
      <c r="H17" t="str">
        <f t="shared" si="0"/>
        <v>_e1!$A$1:$L$40</v>
      </c>
      <c r="I17" t="str">
        <f>CONCATENATE("_",ResultsSummary[[#This Row],[InitiativeCatID]], "!", "$I$4:$I$11")</f>
        <v>_E!$I$4:$I$11</v>
      </c>
      <c r="J17" t="str">
        <f>CONCATENATE("_",ResultsSummary[[#This Row],[InitiativeCatID]], "!", "$C$4:$C$11")</f>
        <v>_E!$C$4:$C$11</v>
      </c>
      <c r="K17" s="48">
        <f ca="1">INDEX(Categories[Weight], MATCH(ResultsSummary[[#This Row],[PerformanceScore]],Categories[CorrespondingPrestatieScore],0))</f>
        <v>1000</v>
      </c>
      <c r="L17" s="48">
        <v>0</v>
      </c>
      <c r="M17" s="48">
        <f ca="1">SUM( INDIRECT(ResultsSummary[[#This Row],[CellAddressFeasiability]]))</f>
        <v>1700</v>
      </c>
      <c r="N17">
        <f ca="1">INDEX(INDIRECT(ResultsSummary[[#This Row],[CellAddressPerformance1]]), MATCH(ResultsSummary[[#This Row],[InitiativeID]], INDIRECT(ResultsSummary[[#This Row],[CellAddressPerformance2]]),0))</f>
        <v>0</v>
      </c>
      <c r="P17" s="48"/>
    </row>
    <row r="18" spans="1:16" x14ac:dyDescent="0.25">
      <c r="A18" s="21" t="str">
        <f ca="1">INDEX(Categories[Categorie Number], MATCH(ResultsSummary[[#This Row],[PerformanceScore]],Categories[CorrespondingPrestatieScore],0))</f>
        <v>Categorie I</v>
      </c>
      <c r="B18"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8"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8" t="str">
        <f>Initiatives[Nr. initiatief]</f>
        <v>e2</v>
      </c>
      <c r="E18" t="str">
        <f>INDEX(Initiatives[Specifieke veiligheidsinitiatieven], MATCH(ResultsSummary[[#This Row],[InitiativeID]],Initiatives[Nr. initiatief],0))</f>
        <v>Gezamenlijk budget voor veiligheidsinitiatieven</v>
      </c>
      <c r="F18" t="str">
        <f>CONCATENATE(ResultsSummary[[#This Row],[InitiativeID]],". ", ResultsSummary[[#This Row],[Overzicht veiligheidsparameter]])</f>
        <v>e2. Gezamenlijk budget voor veiligheidsinitiatieven</v>
      </c>
      <c r="G18" t="str">
        <f>Initiatives[InitiativeCatID]</f>
        <v>E</v>
      </c>
      <c r="H18" t="str">
        <f t="shared" si="0"/>
        <v>_e2!$A$1:$L$40</v>
      </c>
      <c r="I18" t="str">
        <f>CONCATENATE("_",ResultsSummary[[#This Row],[InitiativeCatID]], "!", "$I$4:$I$11")</f>
        <v>_E!$I$4:$I$11</v>
      </c>
      <c r="J18" t="str">
        <f>CONCATENATE("_",ResultsSummary[[#This Row],[InitiativeCatID]], "!", "$C$4:$C$11")</f>
        <v>_E!$C$4:$C$11</v>
      </c>
      <c r="K18" s="48">
        <f ca="1">INDEX(Categories[Weight], MATCH(ResultsSummary[[#This Row],[PerformanceScore]],Categories[CorrespondingPrestatieScore],0))</f>
        <v>1000</v>
      </c>
      <c r="L18" s="48">
        <v>0</v>
      </c>
      <c r="M18" s="48">
        <f ca="1">SUM( INDIRECT(ResultsSummary[[#This Row],[CellAddressFeasiability]]))</f>
        <v>1700</v>
      </c>
      <c r="N18">
        <f ca="1">INDEX(INDIRECT(ResultsSummary[[#This Row],[CellAddressPerformance1]]), MATCH(ResultsSummary[[#This Row],[InitiativeID]], INDIRECT(ResultsSummary[[#This Row],[CellAddressPerformance2]]),0))</f>
        <v>0</v>
      </c>
      <c r="P18" s="48"/>
    </row>
    <row r="19" spans="1:16" x14ac:dyDescent="0.25">
      <c r="A19" s="21" t="str">
        <f ca="1">INDEX(Categories[Categorie Number], MATCH(ResultsSummary[[#This Row],[PerformanceScore]],Categories[CorrespondingPrestatieScore],0))</f>
        <v>Categorie I</v>
      </c>
      <c r="B19"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19"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19" t="str">
        <f>Initiatives[Nr. initiatief]</f>
        <v>e3</v>
      </c>
      <c r="E19" t="str">
        <f>INDEX(Initiatives[Specifieke veiligheidsinitiatieven], MATCH(ResultsSummary[[#This Row],[InitiativeID]],Initiatives[Nr. initiatief],0))</f>
        <v>Gezamenlijke communicatie naar/met de omwonenden</v>
      </c>
      <c r="F19" t="str">
        <f>CONCATENATE(ResultsSummary[[#This Row],[InitiativeID]],". ", ResultsSummary[[#This Row],[Overzicht veiligheidsparameter]])</f>
        <v>e3. Gezamenlijke communicatie naar/met de omwonenden</v>
      </c>
      <c r="G19" t="str">
        <f>Initiatives[InitiativeCatID]</f>
        <v>E</v>
      </c>
      <c r="H19" t="str">
        <f t="shared" si="0"/>
        <v>_e3!$A$1:$L$40</v>
      </c>
      <c r="I19" t="str">
        <f>CONCATENATE("_",ResultsSummary[[#This Row],[InitiativeCatID]], "!", "$I$4:$I$11")</f>
        <v>_E!$I$4:$I$11</v>
      </c>
      <c r="J19" t="str">
        <f>CONCATENATE("_",ResultsSummary[[#This Row],[InitiativeCatID]], "!", "$C$4:$C$11")</f>
        <v>_E!$C$4:$C$11</v>
      </c>
      <c r="K19" s="48">
        <f ca="1">INDEX(Categories[Weight], MATCH(ResultsSummary[[#This Row],[PerformanceScore]],Categories[CorrespondingPrestatieScore],0))</f>
        <v>1000</v>
      </c>
      <c r="L19" s="48">
        <v>0</v>
      </c>
      <c r="M19" s="48">
        <f ca="1">SUM( INDIRECT(ResultsSummary[[#This Row],[CellAddressFeasiability]]))</f>
        <v>1700</v>
      </c>
      <c r="N19">
        <f ca="1">INDEX(INDIRECT(ResultsSummary[[#This Row],[CellAddressPerformance1]]), MATCH(ResultsSummary[[#This Row],[InitiativeID]], INDIRECT(ResultsSummary[[#This Row],[CellAddressPerformance2]]),0))</f>
        <v>0</v>
      </c>
      <c r="P19" s="48"/>
    </row>
    <row r="20" spans="1:16" x14ac:dyDescent="0.25">
      <c r="A20" s="21" t="str">
        <f ca="1">INDEX(Categories[Categorie Number], MATCH(ResultsSummary[[#This Row],[PerformanceScore]],Categories[CorrespondingPrestatieScore],0))</f>
        <v>Categorie I</v>
      </c>
      <c r="B20"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0"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0" t="str">
        <f>Initiatives[Nr. initiatief]</f>
        <v>f1</v>
      </c>
      <c r="E20" t="str">
        <f>INDEX(Initiatives[Specifieke veiligheidsinitiatieven], MATCH(ResultsSummary[[#This Row],[InitiativeID]],Initiatives[Nr. initiatief],0))</f>
        <v>Gezamenlijke bedrijfsbrandweer</v>
      </c>
      <c r="F20" t="str">
        <f>CONCATENATE(ResultsSummary[[#This Row],[InitiativeID]],". ", ResultsSummary[[#This Row],[Overzicht veiligheidsparameter]])</f>
        <v>f1. Gezamenlijke bedrijfsbrandweer</v>
      </c>
      <c r="G20" t="str">
        <f>Initiatives[InitiativeCatID]</f>
        <v>F</v>
      </c>
      <c r="H20" t="str">
        <f t="shared" si="0"/>
        <v>_f1!$A$1:$L$40</v>
      </c>
      <c r="I20" t="str">
        <f>CONCATENATE("_",ResultsSummary[[#This Row],[InitiativeCatID]], "!", "$I$4:$I$11")</f>
        <v>_F!$I$4:$I$11</v>
      </c>
      <c r="J20" t="str">
        <f>CONCATENATE("_",ResultsSummary[[#This Row],[InitiativeCatID]], "!", "$C$4:$C$11")</f>
        <v>_F!$C$4:$C$11</v>
      </c>
      <c r="K20" s="48">
        <f ca="1">INDEX(Categories[Weight], MATCH(ResultsSummary[[#This Row],[PerformanceScore]],Categories[CorrespondingPrestatieScore],0))</f>
        <v>1000</v>
      </c>
      <c r="L20" s="48">
        <v>0</v>
      </c>
      <c r="M20" s="48">
        <f ca="1">SUM( INDIRECT(ResultsSummary[[#This Row],[CellAddressFeasiability]]))</f>
        <v>1700</v>
      </c>
      <c r="N20">
        <f ca="1">INDEX(INDIRECT(ResultsSummary[[#This Row],[CellAddressPerformance1]]), MATCH(ResultsSummary[[#This Row],[InitiativeID]], INDIRECT(ResultsSummary[[#This Row],[CellAddressPerformance2]]),0))</f>
        <v>0</v>
      </c>
      <c r="P20" s="48"/>
    </row>
    <row r="21" spans="1:16" x14ac:dyDescent="0.25">
      <c r="A21" s="21" t="str">
        <f ca="1">INDEX(Categories[Categorie Number], MATCH(ResultsSummary[[#This Row],[PerformanceScore]],Categories[CorrespondingPrestatieScore],0))</f>
        <v>Categorie I</v>
      </c>
      <c r="B21"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1"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1" t="str">
        <f>Initiatives[Nr. initiatief]</f>
        <v>f2</v>
      </c>
      <c r="E21" t="str">
        <f>INDEX(Initiatives[Specifieke veiligheidsinitiatieven], MATCH(ResultsSummary[[#This Row],[InitiativeID]],Initiatives[Nr. initiatief],0))</f>
        <v xml:space="preserve">Samen investeren in of delen van technische uitrusting en faciliteiten in geval </v>
      </c>
      <c r="F21" t="str">
        <f>CONCATENATE(ResultsSummary[[#This Row],[InitiativeID]],". ", ResultsSummary[[#This Row],[Overzicht veiligheidsparameter]])</f>
        <v xml:space="preserve">f2. Samen investeren in of delen van technische uitrusting en faciliteiten in geval </v>
      </c>
      <c r="G21" t="str">
        <f>Initiatives[InitiativeCatID]</f>
        <v>F</v>
      </c>
      <c r="H21" t="str">
        <f t="shared" si="0"/>
        <v>_f2!$A$1:$L$40</v>
      </c>
      <c r="I21" t="str">
        <f>CONCATENATE("_",ResultsSummary[[#This Row],[InitiativeCatID]], "!", "$I$4:$I$11")</f>
        <v>_F!$I$4:$I$11</v>
      </c>
      <c r="J21" t="str">
        <f>CONCATENATE("_",ResultsSummary[[#This Row],[InitiativeCatID]], "!", "$C$4:$C$11")</f>
        <v>_F!$C$4:$C$11</v>
      </c>
      <c r="K21" s="48">
        <f ca="1">INDEX(Categories[Weight], MATCH(ResultsSummary[[#This Row],[PerformanceScore]],Categories[CorrespondingPrestatieScore],0))</f>
        <v>1000</v>
      </c>
      <c r="L21" s="48">
        <v>0</v>
      </c>
      <c r="M21" s="48">
        <f ca="1">SUM( INDIRECT(ResultsSummary[[#This Row],[CellAddressFeasiability]]))</f>
        <v>1700</v>
      </c>
      <c r="N21">
        <f ca="1">INDEX(INDIRECT(ResultsSummary[[#This Row],[CellAddressPerformance1]]), MATCH(ResultsSummary[[#This Row],[InitiativeID]], INDIRECT(ResultsSummary[[#This Row],[CellAddressPerformance2]]),0))</f>
        <v>0</v>
      </c>
      <c r="P21" s="48"/>
    </row>
    <row r="22" spans="1:16" x14ac:dyDescent="0.25">
      <c r="A22" s="21" t="str">
        <f ca="1">INDEX(Categories[Categorie Number], MATCH(ResultsSummary[[#This Row],[PerformanceScore]],Categories[CorrespondingPrestatieScore],0))</f>
        <v>Categorie I</v>
      </c>
      <c r="B22"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2"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2" t="str">
        <f>Initiatives[Nr. initiatief]</f>
        <v>f3</v>
      </c>
      <c r="E22" t="str">
        <f>INDEX(Initiatives[Specifieke veiligheidsinitiatieven], MATCH(ResultsSummary[[#This Row],[InitiativeID]],Initiatives[Nr. initiatief],0))</f>
        <v>Early-warning systeem bij calamiteiten</v>
      </c>
      <c r="F22" t="str">
        <f>CONCATENATE(ResultsSummary[[#This Row],[InitiativeID]],". ", ResultsSummary[[#This Row],[Overzicht veiligheidsparameter]])</f>
        <v>f3. Early-warning systeem bij calamiteiten</v>
      </c>
      <c r="G22" t="str">
        <f>Initiatives[InitiativeCatID]</f>
        <v>F</v>
      </c>
      <c r="H22" t="str">
        <f t="shared" si="0"/>
        <v>_f3!$A$1:$L$40</v>
      </c>
      <c r="I22" t="str">
        <f>CONCATENATE("_",ResultsSummary[[#This Row],[InitiativeCatID]], "!", "$I$4:$I$11")</f>
        <v>_F!$I$4:$I$11</v>
      </c>
      <c r="J22" t="str">
        <f>CONCATENATE("_",ResultsSummary[[#This Row],[InitiativeCatID]], "!", "$C$4:$C$11")</f>
        <v>_F!$C$4:$C$11</v>
      </c>
      <c r="K22" s="48">
        <f ca="1">INDEX(Categories[Weight], MATCH(ResultsSummary[[#This Row],[PerformanceScore]],Categories[CorrespondingPrestatieScore],0))</f>
        <v>1000</v>
      </c>
      <c r="L22" s="48">
        <v>0</v>
      </c>
      <c r="M22" s="48">
        <f ca="1">SUM( INDIRECT(ResultsSummary[[#This Row],[CellAddressFeasiability]]))</f>
        <v>1700</v>
      </c>
      <c r="N22">
        <f ca="1">INDEX(INDIRECT(ResultsSummary[[#This Row],[CellAddressPerformance1]]), MATCH(ResultsSummary[[#This Row],[InitiativeID]], INDIRECT(ResultsSummary[[#This Row],[CellAddressPerformance2]]),0))</f>
        <v>0</v>
      </c>
      <c r="P22" s="48"/>
    </row>
    <row r="23" spans="1:16" x14ac:dyDescent="0.25">
      <c r="A23" s="21" t="str">
        <f ca="1">INDEX(Categories[Categorie Number], MATCH(ResultsSummary[[#This Row],[PerformanceScore]],Categories[CorrespondingPrestatieScore],0))</f>
        <v>Categorie I</v>
      </c>
      <c r="B23"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3"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3" t="str">
        <f>Initiatives[Nr. initiatief]</f>
        <v>f4</v>
      </c>
      <c r="E23" t="str">
        <f>INDEX(Initiatives[Specifieke veiligheidsinitiatieven], MATCH(ResultsSummary[[#This Row],[InitiativeID]],Initiatives[Nr. initiatief],0))</f>
        <v>Gelijkaardige evacuatiealarmen</v>
      </c>
      <c r="F23" t="str">
        <f>CONCATENATE(ResultsSummary[[#This Row],[InitiativeID]],". ", ResultsSummary[[#This Row],[Overzicht veiligheidsparameter]])</f>
        <v>f4. Gelijkaardige evacuatiealarmen</v>
      </c>
      <c r="G23" t="str">
        <f>Initiatives[InitiativeCatID]</f>
        <v>F</v>
      </c>
      <c r="H23" t="str">
        <f t="shared" si="0"/>
        <v>_f4!$A$1:$L$40</v>
      </c>
      <c r="I23" t="str">
        <f>CONCATENATE("_",ResultsSummary[[#This Row],[InitiativeCatID]], "!", "$I$4:$I$11")</f>
        <v>_F!$I$4:$I$11</v>
      </c>
      <c r="J23" t="str">
        <f>CONCATENATE("_",ResultsSummary[[#This Row],[InitiativeCatID]], "!", "$C$4:$C$11")</f>
        <v>_F!$C$4:$C$11</v>
      </c>
      <c r="K23" s="48">
        <f ca="1">INDEX(Categories[Weight], MATCH(ResultsSummary[[#This Row],[PerformanceScore]],Categories[CorrespondingPrestatieScore],0))</f>
        <v>1000</v>
      </c>
      <c r="L23" s="48">
        <v>0</v>
      </c>
      <c r="M23" s="48">
        <f ca="1">SUM( INDIRECT(ResultsSummary[[#This Row],[CellAddressFeasiability]]))</f>
        <v>1700</v>
      </c>
      <c r="N23">
        <f ca="1">INDEX(INDIRECT(ResultsSummary[[#This Row],[CellAddressPerformance1]]), MATCH(ResultsSummary[[#This Row],[InitiativeID]], INDIRECT(ResultsSummary[[#This Row],[CellAddressPerformance2]]),0))</f>
        <v>0</v>
      </c>
      <c r="P23" s="48"/>
    </row>
    <row r="24" spans="1:16" x14ac:dyDescent="0.25">
      <c r="A24" s="21" t="str">
        <f ca="1">INDEX(Categories[Categorie Number], MATCH(ResultsSummary[[#This Row],[PerformanceScore]],Categories[CorrespondingPrestatieScore],0))</f>
        <v>Categorie I</v>
      </c>
      <c r="B24"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4"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4" t="str">
        <f>Initiatives[Nr. initiatief]</f>
        <v>g1</v>
      </c>
      <c r="E24" t="str">
        <f>INDEX(Initiatives[Specifieke veiligheidsinitiatieven], MATCH(ResultsSummary[[#This Row],[InitiativeID]],Initiatives[Nr. initiatief],0))</f>
        <v>Gezamenlijk noodplan</v>
      </c>
      <c r="F24" t="str">
        <f>CONCATENATE(ResultsSummary[[#This Row],[InitiativeID]],". ", ResultsSummary[[#This Row],[Overzicht veiligheidsparameter]])</f>
        <v>g1. Gezamenlijk noodplan</v>
      </c>
      <c r="G24" t="str">
        <f>Initiatives[InitiativeCatID]</f>
        <v>G</v>
      </c>
      <c r="H24" t="str">
        <f t="shared" si="0"/>
        <v>_g1!$A$1:$L$40</v>
      </c>
      <c r="I24" t="str">
        <f>CONCATENATE("_",ResultsSummary[[#This Row],[InitiativeCatID]], "!", "$I$4:$I$11")</f>
        <v>_G!$I$4:$I$11</v>
      </c>
      <c r="J24" t="str">
        <f>CONCATENATE("_",ResultsSummary[[#This Row],[InitiativeCatID]], "!", "$C$4:$C$11")</f>
        <v>_G!$C$4:$C$11</v>
      </c>
      <c r="K24" s="48">
        <f ca="1">INDEX(Categories[Weight], MATCH(ResultsSummary[[#This Row],[PerformanceScore]],Categories[CorrespondingPrestatieScore],0))</f>
        <v>1000</v>
      </c>
      <c r="L24" s="48">
        <v>0</v>
      </c>
      <c r="M24" s="48">
        <f ca="1">SUM( INDIRECT(ResultsSummary[[#This Row],[CellAddressFeasiability]]))</f>
        <v>1700</v>
      </c>
      <c r="N24">
        <f ca="1">INDEX(INDIRECT(ResultsSummary[[#This Row],[CellAddressPerformance1]]), MATCH(ResultsSummary[[#This Row],[InitiativeID]], INDIRECT(ResultsSummary[[#This Row],[CellAddressPerformance2]]),0))</f>
        <v>0</v>
      </c>
      <c r="P24" s="48"/>
    </row>
    <row r="25" spans="1:16" x14ac:dyDescent="0.25">
      <c r="A25" s="21" t="str">
        <f ca="1">INDEX(Categories[Categorie Number], MATCH(ResultsSummary[[#This Row],[PerformanceScore]],Categories[CorrespondingPrestatieScore],0))</f>
        <v>Categorie I</v>
      </c>
      <c r="B25"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5"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5" t="str">
        <f>Initiatives[Nr. initiatief]</f>
        <v>g2</v>
      </c>
      <c r="E25" t="str">
        <f>INDEX(Initiatives[Specifieke veiligheidsinitiatieven], MATCH(ResultsSummary[[#This Row],[InitiativeID]],Initiatives[Nr. initiatief],0))</f>
        <v>Clusterbreed bedrijfshulpverleningsteam (BHV-team)</v>
      </c>
      <c r="F25" t="str">
        <f>CONCATENATE(ResultsSummary[[#This Row],[InitiativeID]],". ", ResultsSummary[[#This Row],[Overzicht veiligheidsparameter]])</f>
        <v>g2. Clusterbreed bedrijfshulpverleningsteam (BHV-team)</v>
      </c>
      <c r="G25" t="str">
        <f>Initiatives[InitiativeCatID]</f>
        <v>G</v>
      </c>
      <c r="H25" t="str">
        <f t="shared" si="0"/>
        <v>_g2!$A$1:$L$40</v>
      </c>
      <c r="I25" t="str">
        <f>CONCATENATE("_",ResultsSummary[[#This Row],[InitiativeCatID]], "!", "$I$4:$I$11")</f>
        <v>_G!$I$4:$I$11</v>
      </c>
      <c r="J25" t="str">
        <f>CONCATENATE("_",ResultsSummary[[#This Row],[InitiativeCatID]], "!", "$C$4:$C$11")</f>
        <v>_G!$C$4:$C$11</v>
      </c>
      <c r="K25" s="48">
        <f ca="1">INDEX(Categories[Weight], MATCH(ResultsSummary[[#This Row],[PerformanceScore]],Categories[CorrespondingPrestatieScore],0))</f>
        <v>1000</v>
      </c>
      <c r="L25" s="48">
        <v>0</v>
      </c>
      <c r="M25" s="48">
        <f ca="1">SUM( INDIRECT(ResultsSummary[[#This Row],[CellAddressFeasiability]]))</f>
        <v>1700</v>
      </c>
      <c r="N25">
        <f ca="1">INDEX(INDIRECT(ResultsSummary[[#This Row],[CellAddressPerformance1]]), MATCH(ResultsSummary[[#This Row],[InitiativeID]], INDIRECT(ResultsSummary[[#This Row],[CellAddressPerformance2]]),0))</f>
        <v>0</v>
      </c>
      <c r="P25" s="48"/>
    </row>
    <row r="26" spans="1:16" x14ac:dyDescent="0.25">
      <c r="A26" s="21" t="str">
        <f ca="1">INDEX(Categories[Categorie Number], MATCH(ResultsSummary[[#This Row],[PerformanceScore]],Categories[CorrespondingPrestatieScore],0))</f>
        <v>Categorie I</v>
      </c>
      <c r="B26"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6"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6" t="str">
        <f>Initiatives[Nr. initiatief]</f>
        <v>g3</v>
      </c>
      <c r="E26" t="str">
        <f>INDEX(Initiatives[Specifieke veiligheidsinitiatieven], MATCH(ResultsSummary[[#This Row],[InitiativeID]],Initiatives[Nr. initiatief],0))</f>
        <v>Gezamenlijke evacuatie- en rampenbestrijdingsoefeningen</v>
      </c>
      <c r="F26" t="str">
        <f>CONCATENATE(ResultsSummary[[#This Row],[InitiativeID]],". ", ResultsSummary[[#This Row],[Overzicht veiligheidsparameter]])</f>
        <v>g3. Gezamenlijke evacuatie- en rampenbestrijdingsoefeningen</v>
      </c>
      <c r="G26" t="str">
        <f>Initiatives[InitiativeCatID]</f>
        <v>G</v>
      </c>
      <c r="H26" t="str">
        <f t="shared" si="0"/>
        <v>_g3!$A$1:$L$40</v>
      </c>
      <c r="I26" t="str">
        <f>CONCATENATE("_",ResultsSummary[[#This Row],[InitiativeCatID]], "!", "$I$4:$I$11")</f>
        <v>_G!$I$4:$I$11</v>
      </c>
      <c r="J26" t="str">
        <f>CONCATENATE("_",ResultsSummary[[#This Row],[InitiativeCatID]], "!", "$C$4:$C$11")</f>
        <v>_G!$C$4:$C$11</v>
      </c>
      <c r="K26" s="48">
        <f ca="1">INDEX(Categories[Weight], MATCH(ResultsSummary[[#This Row],[PerformanceScore]],Categories[CorrespondingPrestatieScore],0))</f>
        <v>1000</v>
      </c>
      <c r="L26" s="48">
        <v>0</v>
      </c>
      <c r="M26" s="48">
        <f ca="1">SUM( INDIRECT(ResultsSummary[[#This Row],[CellAddressFeasiability]]))</f>
        <v>1700</v>
      </c>
      <c r="N26">
        <f ca="1">INDEX(INDIRECT(ResultsSummary[[#This Row],[CellAddressPerformance1]]), MATCH(ResultsSummary[[#This Row],[InitiativeID]], INDIRECT(ResultsSummary[[#This Row],[CellAddressPerformance2]]),0))</f>
        <v>0</v>
      </c>
      <c r="P26" s="48"/>
    </row>
    <row r="27" spans="1:16" x14ac:dyDescent="0.25">
      <c r="A27" s="21" t="str">
        <f ca="1">INDEX(Categories[Categorie Number], MATCH(ResultsSummary[[#This Row],[PerformanceScore]],Categories[CorrespondingPrestatieScore],0))</f>
        <v>Categorie I</v>
      </c>
      <c r="B27"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7"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7" t="str">
        <f>Initiatives[Nr. initiatief]</f>
        <v>g4</v>
      </c>
      <c r="E27" t="str">
        <f>INDEX(Initiatives[Specifieke veiligheidsinitiatieven], MATCH(ResultsSummary[[#This Row],[InitiativeID]],Initiatives[Nr. initiatief],0))</f>
        <v>Communicatie tussen de clusterbedrijven in geval van calamiteiten</v>
      </c>
      <c r="F27" t="str">
        <f>CONCATENATE(ResultsSummary[[#This Row],[InitiativeID]],". ", ResultsSummary[[#This Row],[Overzicht veiligheidsparameter]])</f>
        <v>g4. Communicatie tussen de clusterbedrijven in geval van calamiteiten</v>
      </c>
      <c r="G27" t="str">
        <f>Initiatives[InitiativeCatID]</f>
        <v>G</v>
      </c>
      <c r="H27" t="str">
        <f t="shared" si="0"/>
        <v>_g4!$A$1:$L$40</v>
      </c>
      <c r="I27" t="str">
        <f>CONCATENATE("_",ResultsSummary[[#This Row],[InitiativeCatID]], "!", "$I$4:$I$11")</f>
        <v>_G!$I$4:$I$11</v>
      </c>
      <c r="J27" t="str">
        <f>CONCATENATE("_",ResultsSummary[[#This Row],[InitiativeCatID]], "!", "$C$4:$C$11")</f>
        <v>_G!$C$4:$C$11</v>
      </c>
      <c r="K27" s="48">
        <f ca="1">INDEX(Categories[Weight], MATCH(ResultsSummary[[#This Row],[PerformanceScore]],Categories[CorrespondingPrestatieScore],0))</f>
        <v>1000</v>
      </c>
      <c r="L27" s="48">
        <v>0</v>
      </c>
      <c r="M27" s="48">
        <f ca="1">SUM( INDIRECT(ResultsSummary[[#This Row],[CellAddressFeasiability]]))</f>
        <v>1700</v>
      </c>
      <c r="N27">
        <f ca="1">INDEX(INDIRECT(ResultsSummary[[#This Row],[CellAddressPerformance1]]), MATCH(ResultsSummary[[#This Row],[InitiativeID]], INDIRECT(ResultsSummary[[#This Row],[CellAddressPerformance2]]),0))</f>
        <v>0</v>
      </c>
      <c r="P27" s="48"/>
    </row>
    <row r="28" spans="1:16" x14ac:dyDescent="0.25">
      <c r="A28" s="21" t="str">
        <f ca="1">INDEX(Categories[Categorie Number], MATCH(ResultsSummary[[#This Row],[PerformanceScore]],Categories[CorrespondingPrestatieScore],0))</f>
        <v>Categorie I</v>
      </c>
      <c r="B28" s="21" t="str">
        <f ca="1">INDEX(Categories[Beschrijving], MATCH(ResultsSummary[[#This Row],[PerformanceScore]],Categories[CorrespondingPrestatieScore],0))</f>
        <v xml:space="preserve"> De veiligheidsinitiatieven met een huidige suboptimale prestatie (samenwerking omtrent dit veiligheidsinitiatief ontbreekt volledigd op dit moment) </v>
      </c>
      <c r="C28" s="21" t="str">
        <f ca="1">CONCATENATE(ResultsSummary[[#This Row],[Categorie]], CHAR(10), ResultsSummary[[#This Row],[CategorieNumeric]])</f>
        <v xml:space="preserve">Categorie I
 De veiligheidsinitiatieven met een huidige suboptimale prestatie (samenwerking omtrent dit veiligheidsinitiatief ontbreekt volledigd op dit moment) </v>
      </c>
      <c r="D28" t="str">
        <f>Initiatives[Nr. initiatief]</f>
        <v>g5</v>
      </c>
      <c r="E28" t="str">
        <f>INDEX(Initiatives[Specifieke veiligheidsinitiatieven], MATCH(ResultsSummary[[#This Row],[InitiativeID]],Initiatives[Nr. initiatief],0))</f>
        <v>Communicatie naar omwonenden in geval van calamiteiten</v>
      </c>
      <c r="F28" t="str">
        <f>CONCATENATE(ResultsSummary[[#This Row],[InitiativeID]],". ", ResultsSummary[[#This Row],[Overzicht veiligheidsparameter]])</f>
        <v>g5. Communicatie naar omwonenden in geval van calamiteiten</v>
      </c>
      <c r="G28" t="str">
        <f>Initiatives[InitiativeCatID]</f>
        <v>G</v>
      </c>
      <c r="H28" t="str">
        <f t="shared" si="0"/>
        <v>_g5!$A$1:$L$40</v>
      </c>
      <c r="I28" t="str">
        <f>CONCATENATE("_",ResultsSummary[[#This Row],[InitiativeCatID]], "!", "$I$4:$I$11")</f>
        <v>_G!$I$4:$I$11</v>
      </c>
      <c r="J28" t="str">
        <f>CONCATENATE("_",ResultsSummary[[#This Row],[InitiativeCatID]], "!", "$C$4:$C$11")</f>
        <v>_G!$C$4:$C$11</v>
      </c>
      <c r="K28" s="48">
        <f ca="1">INDEX(Categories[Weight], MATCH(ResultsSummary[[#This Row],[PerformanceScore]],Categories[CorrespondingPrestatieScore],0))</f>
        <v>1000</v>
      </c>
      <c r="L28" s="48">
        <v>0</v>
      </c>
      <c r="M28" s="48">
        <f ca="1">SUM( INDIRECT(ResultsSummary[[#This Row],[CellAddressFeasiability]]))</f>
        <v>1700</v>
      </c>
      <c r="N28">
        <f ca="1">INDEX(INDIRECT(ResultsSummary[[#This Row],[CellAddressPerformance1]]), MATCH(ResultsSummary[[#This Row],[InitiativeID]], INDIRECT(ResultsSummary[[#This Row],[CellAddressPerformance2]]),0))</f>
        <v>0</v>
      </c>
      <c r="P28" s="48"/>
    </row>
    <row r="34" spans="7:13" x14ac:dyDescent="0.25">
      <c r="J34" s="48"/>
      <c r="K34"/>
      <c r="M34" s="48"/>
    </row>
    <row r="35" spans="7:13" x14ac:dyDescent="0.25">
      <c r="J35" s="48"/>
      <c r="K35"/>
      <c r="M35" s="48"/>
    </row>
    <row r="36" spans="7:13" x14ac:dyDescent="0.25">
      <c r="G36" s="48"/>
      <c r="H36" s="48"/>
      <c r="I36" s="48"/>
      <c r="J36" s="48"/>
      <c r="M36" s="48"/>
    </row>
    <row r="37" spans="7:13" x14ac:dyDescent="0.25">
      <c r="G37" s="48"/>
      <c r="H37" s="48"/>
      <c r="I37" s="48"/>
      <c r="J37" s="48"/>
      <c r="M37" s="48"/>
    </row>
    <row r="38" spans="7:13" x14ac:dyDescent="0.25">
      <c r="G38" s="48"/>
      <c r="H38" s="48"/>
      <c r="I38" s="48"/>
      <c r="J38" s="48"/>
      <c r="M38" s="48"/>
    </row>
    <row r="39" spans="7:13" x14ac:dyDescent="0.25">
      <c r="G39" s="48"/>
      <c r="H39" s="48"/>
      <c r="I39" s="48"/>
      <c r="J39" s="48"/>
      <c r="M39" s="48"/>
    </row>
    <row r="40" spans="7:13" x14ac:dyDescent="0.25">
      <c r="G40" s="48"/>
      <c r="H40" s="48"/>
      <c r="I40" s="48"/>
      <c r="J40" s="48"/>
      <c r="M40" s="48"/>
    </row>
    <row r="41" spans="7:13" x14ac:dyDescent="0.25">
      <c r="G41" s="48"/>
      <c r="H41" s="48"/>
      <c r="I41" s="48"/>
      <c r="J41" s="48"/>
      <c r="M41" s="48"/>
    </row>
    <row r="42" spans="7:13" x14ac:dyDescent="0.25">
      <c r="J42" s="48"/>
      <c r="K42"/>
      <c r="M42" s="48"/>
    </row>
    <row r="43" spans="7:13" x14ac:dyDescent="0.25">
      <c r="J43" s="48"/>
      <c r="K43"/>
      <c r="M43" s="48"/>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84</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Uitwisselen van informatie over niet-reguliere werkzaamheden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Binnen een cluster van bedrijven is het nodig om elkaar tijdig op de hoogte te brengen van geplande niet-reguliere werkzaamheden, zoals bijvoorbeeld een onderhoud aan bepaalde installaties, of wanneer men gaat fakkelen. Zo kan men als buurbedrijf zelf maatregelen nemen indien nodig, of zo is men ten minste in een zekere staat van alertheid. Dergelijke informatie-uitwisseling kan men op regelmatige basis inplannen, bijvoorbeeld maandelijks, maar ook moet de mogelijkheid bestaan om deze informatie op een snelle en eenvoudige manier ad hoc uit te wisselen.</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7"/>
      <c r="P12" s="218"/>
      <c r="Q12" s="218"/>
      <c r="R12" s="218"/>
      <c r="S12" s="218"/>
      <c r="T12" s="218"/>
      <c r="U12" s="219"/>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IF(SUM($L$4:$L$39)&lt;18,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20:I20"/>
    <mergeCell ref="G21:I21"/>
    <mergeCell ref="G1:H1"/>
    <mergeCell ref="G14:I14"/>
    <mergeCell ref="G15:I15"/>
    <mergeCell ref="G16:I16"/>
    <mergeCell ref="G17:I17"/>
    <mergeCell ref="G18:I18"/>
    <mergeCell ref="G19:I19"/>
    <mergeCell ref="G8:I8"/>
    <mergeCell ref="G9:I9"/>
    <mergeCell ref="G10:I10"/>
    <mergeCell ref="G11:I11"/>
    <mergeCell ref="G12:I12"/>
    <mergeCell ref="G13:I13"/>
    <mergeCell ref="O3:U3"/>
    <mergeCell ref="O4:U12"/>
    <mergeCell ref="G7:I7"/>
    <mergeCell ref="C3:F3"/>
    <mergeCell ref="G3:I3"/>
    <mergeCell ref="G4:I4"/>
    <mergeCell ref="G5:I5"/>
    <mergeCell ref="G6:I6"/>
  </mergeCells>
  <conditionalFormatting sqref="G23">
    <cfRule type="containsBlanks" dxfId="345"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85</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Communiceren over incidenten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Er kan een clusterbreed rapportagesysteem voor (safety &amp; security gerelateerde) incidenten opgezet worden, zodat de bedrijven op een laagdrempelige en uniforme manier informatie over incidenten met elkaar kunnen delen. Het gaat hierbij voornamelijk over ongevallen of bijna-ongevallen met (potentiële) arbeidsongeschiktheid tot gevolg, of voor procesgerelateerde incidenten. Als informatie over incidenten binnen de bedrijven op regelmatige basis worden uitgewisseld (zelfs zonder dat de nabijgelegen bedrijven nadelige effecten van deze incidenten ondervonden), wordt er binnen de cluster een cultuur van openheid gecreëerd.</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7"/>
      <c r="P12" s="218"/>
      <c r="Q12" s="218"/>
      <c r="R12" s="218"/>
      <c r="S12" s="218"/>
      <c r="T12" s="218"/>
      <c r="U12" s="219"/>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IF(SUM($L$4:$L$39)&lt;18,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20:I20"/>
    <mergeCell ref="G21:I21"/>
    <mergeCell ref="G1:H1"/>
    <mergeCell ref="G14:I14"/>
    <mergeCell ref="G15:I15"/>
    <mergeCell ref="G16:I16"/>
    <mergeCell ref="G17:I17"/>
    <mergeCell ref="G18:I18"/>
    <mergeCell ref="G19:I19"/>
    <mergeCell ref="G8:I8"/>
    <mergeCell ref="G9:I9"/>
    <mergeCell ref="G10:I10"/>
    <mergeCell ref="G11:I11"/>
    <mergeCell ref="G12:I12"/>
    <mergeCell ref="G13:I13"/>
    <mergeCell ref="O3:U3"/>
    <mergeCell ref="O4:U12"/>
    <mergeCell ref="G7:I7"/>
    <mergeCell ref="C3:F3"/>
    <mergeCell ref="G3:I3"/>
    <mergeCell ref="G4:I4"/>
    <mergeCell ref="G5:I5"/>
    <mergeCell ref="G6:I6"/>
  </mergeCells>
  <conditionalFormatting sqref="G23">
    <cfRule type="containsBlanks" dxfId="344"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86</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Uitwisselen van informatie over veiligheidsinspecties van toezichthouders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Binnen een cluster van bedrijven kan het nuttig zijn om de resultaten van veiligheidsinspecties van toezichthouders met elkaar te delen. Zo kan men als bedrijf zelf lessen trekken over bijvoorbeeld de vastgestelde overtredingen. Ook kan men elkaar binnen de cluster bijstaan met het zoeken naar oplossingen. Het delen van deze informatie, zeker als er een overtreding wordt vastgesteld, fungeert bovendien als een vorm van peer-supervision, waarbij de cluster als collectief de nodige acties mee kan opvolgen, en kan afdwingen indien nodig.</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7"/>
      <c r="P12" s="218"/>
      <c r="Q12" s="218"/>
      <c r="R12" s="218"/>
      <c r="S12" s="218"/>
      <c r="T12" s="218"/>
      <c r="U12" s="219"/>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E23" s="65" t="str">
        <f ca="1">HYPERLINK(INDEX(ButtonRefs[], MATCH($A$1,ButtonRefs[StartingRef],0), MATCH(ButtonRefs[[#Headers],[BackButtonRef]],ButtonRefs[#Headers],0)), BackBtn[ButtonTxt])</f>
        <v>Vorige</v>
      </c>
      <c r="F23" s="149"/>
      <c r="G23" s="65" t="str">
        <f>IF(SUM($L$4:$L$39)&lt;18,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selectLockedCells="1"/>
  <mergeCells count="23">
    <mergeCell ref="G20:I20"/>
    <mergeCell ref="G21:I21"/>
    <mergeCell ref="G1:H1"/>
    <mergeCell ref="G14:I14"/>
    <mergeCell ref="G15:I15"/>
    <mergeCell ref="G16:I16"/>
    <mergeCell ref="G17:I17"/>
    <mergeCell ref="G18:I18"/>
    <mergeCell ref="G19:I19"/>
    <mergeCell ref="G8:I8"/>
    <mergeCell ref="G9:I9"/>
    <mergeCell ref="G10:I10"/>
    <mergeCell ref="G11:I11"/>
    <mergeCell ref="G12:I12"/>
    <mergeCell ref="G13:I13"/>
    <mergeCell ref="O3:U3"/>
    <mergeCell ref="O4:U12"/>
    <mergeCell ref="G7:I7"/>
    <mergeCell ref="C3:F3"/>
    <mergeCell ref="G3:I3"/>
    <mergeCell ref="G4:I4"/>
    <mergeCell ref="G5:I5"/>
    <mergeCell ref="G6:I6"/>
  </mergeCells>
  <conditionalFormatting sqref="G23">
    <cfRule type="containsBlanks" dxfId="343"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1" width="3" style="94" hidden="1" customWidth="1"/>
    <col min="12" max="12" width="9.6640625"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67" customFormat="1" ht="30" customHeight="1" x14ac:dyDescent="0.25">
      <c r="A1" s="67" t="s">
        <v>73</v>
      </c>
      <c r="B1" s="173"/>
      <c r="C1" s="67" t="str">
        <f>INDEX(InitiativeCat[], MATCH($A$1,InitiativeCat[InitiativeCatID],0), MATCH(InitiativeCat[[#Headers],[Proactief]],InitiativeCat[#Headers],0) )</f>
        <v>Proactief</v>
      </c>
      <c r="E1" s="195" t="str">
        <f>INDEX(InitiativeCat[], MATCH($A$1,InitiativeCat[InitiativeCatID],0), MATCH(InitiativeCat[[#Headers],[Overzicht veiligheidsparameters]],InitiativeCat[#Headers],0) )</f>
        <v>Beoordelen &amp; beheersen van onderlinge risico’s op clusterniveau</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b1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Gezamenlijke risicoanalyses met focus op onderlinge risico’s</v>
      </c>
      <c r="F4" s="200"/>
      <c r="G4" s="200"/>
      <c r="H4" s="201"/>
      <c r="I4" s="85"/>
      <c r="J4" s="74">
        <f>IF(ISBLANK(I4), 100,  INDEX(Score[], MATCH(I4,Score[Prestatiescore: de huidige prestatie van het veiligheidsinitiatief],0), MATCH(Score[[#Headers],[Score numeric]], Score[#Headers], 0) ) )</f>
        <v>100</v>
      </c>
      <c r="K4" s="74" t="str">
        <f>IF(SUM($J$4:$J$8)&lt;100,  INDEX(C4:C10,  MATCH(TRUE, INDEX(J4:$J$8&lt;3,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03" t="str">
        <f>IFERROR(INDEX( Initiatives[Nr. initiatief], _xlfn.AGGREGATE(15,3,( Initiatives[InitiativeCatID] = $A$1)/ (Initiatives[InitiativeCatID] = $A$1 ) * (ROW(Initiatives[Overzicht veiligheidsparameters]) - ROW(Initiatives[[#Headers],[Overzicht veiligheidsparameters]])),ROWS($C$1:C2) )), "")</f>
        <v>b2</v>
      </c>
      <c r="D5" s="104"/>
      <c r="E5" s="184" t="str">
        <f>IFERROR(INDEX( Initiatives[Specifieke veiligheidsinitiatieven], _xlfn.AGGREGATE(15,3,( Initiatives[InitiativeCatID] = $A$1)/ (Initiatives[InitiativeCatID] = $A$1 ) * (ROW(Initiatives[Overzicht veiligheidsparameters]) - ROW(Initiatives[[#Headers],[Overzicht veiligheidsparameters]])),ROWS($C$1:C2) )), "")</f>
        <v>Beheersen van onderlinge risico’s op clusterniveau</v>
      </c>
      <c r="F5" s="184"/>
      <c r="G5" s="184"/>
      <c r="H5" s="185"/>
      <c r="I5" s="89"/>
      <c r="J5" s="74">
        <f>IF(ISBLANK(I5), 100,  INDEX(Score[], MATCH(I5,Score[Prestatiescore: de huidige prestatie van het veiligheidsinitiatief],0), MATCH(Score[[#Headers],[Score numeric]], Score[#Headers], 0) ) )</f>
        <v>100</v>
      </c>
      <c r="K5" s="74" t="str">
        <f>IF(SUM($J$4:$J$8)&lt;100,  INDEX(C5:C11,  MATCH(TRUE, INDEX(J5:$J$8&lt;3,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94" t="str">
        <f>IFERROR(INDEX( Initiatives[Nr. initiatief], _xlfn.AGGREGATE(15,3,( Initiatives[InitiativeCatID] = $A$1)/ (Initiatives[InitiativeCatID] = $A$1 ) * (ROW(Initiatives[Overzicht veiligheidsparameters]) - ROW(Initiatives[[#Headers],[Overzicht veiligheidsparameters]])),ROWS($C$1:C3) )), "")</f>
        <v/>
      </c>
      <c r="E6" s="94" t="str">
        <f>IFERROR(INDEX( Initiatives[Specifieke veiligheidsinitiatieven], _xlfn.AGGREGATE(15,3,( Initiatives[InitiativeCatID] = $A$1)/ (Initiatives[InitiativeCatID] = $A$1 ) * (ROW(Initiatives[Overzicht veiligheidsparameters]) - ROW(Initiatives[[#Headers],[Overzicht veiligheidsparameters]])),ROWS($C$1:C3) )), "")</f>
        <v/>
      </c>
      <c r="N6" s="102" t="str">
        <f>INDEX(Score[ScoreName],3)</f>
        <v>Score 2</v>
      </c>
      <c r="O6" s="180" t="str">
        <f>INDEX(Score[Beschrijving],3)</f>
        <v>Al enige samenwerking, maar kan nog in eerder beperke mate verbeterd worden</v>
      </c>
      <c r="P6" s="180"/>
      <c r="Q6" s="180"/>
      <c r="R6" s="181"/>
    </row>
    <row r="7" spans="1:23" ht="16.5" customHeight="1" x14ac:dyDescent="0.25">
      <c r="C7" s="94" t="str">
        <f>IFERROR(INDEX( Initiatives[Nr. initiatief], _xlfn.AGGREGATE(15,3,( Initiatives[InitiativeCatID] = $A$1)/ (Initiatives[InitiativeCatID] = $A$1 ) * (ROW(Initiatives[Overzicht veiligheidsparameters]) - ROW(Initiatives[[#Headers],[Overzicht veiligheidsparameters]])),ROWS($C$1:C4) )), "")</f>
        <v/>
      </c>
      <c r="E7" s="94" t="str">
        <f>IFERROR(INDEX( Initiatives[Specifieke veiligheidsinitiatieven], _xlfn.AGGREGATE(15,3,( Initiatives[InitiativeCatID] = $A$1)/ (Initiatives[InitiativeCatID] = $A$1 ) * (ROW(Initiatives[Overzicht veiligheidsparameters]) - ROW(Initiatives[[#Headers],[Overzicht veiligheidsparameters]])),ROWS($C$1:C4) )), "")</f>
        <v/>
      </c>
      <c r="N7" s="105" t="str">
        <f>INDEX(Score[ScoreName],4)</f>
        <v>Score 3</v>
      </c>
      <c r="O7" s="182" t="str">
        <f>INDEX(Score[Beschrijving],4)</f>
        <v>Optimale samenswerking (op strategisch niveau met focus op lange termijn)</v>
      </c>
      <c r="P7" s="182"/>
      <c r="Q7" s="182"/>
      <c r="R7" s="183"/>
    </row>
    <row r="8" spans="1:23" ht="13.8" thickBot="1" x14ac:dyDescent="0.3">
      <c r="C8" s="94" t="str">
        <f>IFERROR(INDEX( Initiatives[Nr. initiatief], _xlfn.AGGREGATE(15,3,( Initiatives[InitiativeCatID] = $A$1)/ (Initiatives[InitiativeCatID] = $A$1 ) * (ROW(Initiatives[Overzicht veiligheidsparameters]) - ROW(Initiatives[[#Headers],[Overzicht veiligheidsparameters]])),ROWS($C$1:C5) )), "")</f>
        <v/>
      </c>
      <c r="N8" s="106" t="str">
        <f>INDEX(Score[ScoreName],5)</f>
        <v xml:space="preserve">Niet van toepassing </v>
      </c>
      <c r="O8" s="186" t="str">
        <f>INDEX(Score[Beschrijving],5)</f>
        <v>Veiligheidsinitiatieven die niet van toepassing zijn voor een bepaalde cluster</v>
      </c>
      <c r="P8" s="186"/>
      <c r="Q8" s="186"/>
      <c r="R8" s="187"/>
    </row>
    <row r="9" spans="1:23" ht="14.4" x14ac:dyDescent="0.3">
      <c r="J9" s="107"/>
      <c r="L9" s="108"/>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8" customHeight="1" x14ac:dyDescent="0.25">
      <c r="N11" s="197" t="s">
        <v>291</v>
      </c>
      <c r="O11" s="198"/>
      <c r="P11" s="198"/>
      <c r="Q11" s="198"/>
      <c r="R11" s="198"/>
      <c r="S11" s="198"/>
      <c r="T11" s="199"/>
    </row>
    <row r="12" spans="1:23" ht="409.5"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b1</v>
      </c>
      <c r="O12" s="191" t="str">
        <f>IFERROR(INDEX( Initiatives[Beschrijving], _xlfn.AGGREGATE(15,3,( Initiatives[InitiativeCatID] = $A$1)/ (Initiatives[InitiativeCatID] = $A$1 ) * (ROW(Initiatives[Overzicht veiligheidsparameters]) - ROW(Initiatives[[#Headers],[Overzicht veiligheidsparameters]])),ROWS($E$1:E1) )), "")</f>
        <v>Een eerder geformuleerde veiligheidsparameter gaat over het uitwisselen van informatie over mogelijke ongevalsscenario’s. Een stap verder is om gezamenlijk risicoanalyses uit te voeren om de onderlinge risico’s en ongevalsscenario’s samen in kaart te brengen. Risicoanalyses worden vaak enkel uitgevoerd door de individuele bedrijven, maar als aanvulling (dus niet als vervanging) kan een risicoanalyse die wordt uitgevoerd door meerdere bedrijven een meerwaarde opleveren.
Als men met meerdere bedrijven een risicoanalyse uitvoert kan dit leiden tot nieuwe inzichten, en kan het een vollediger en accurater overzicht opleveren van mogelijke (onderlinge) risico’s en ongevalsscenario’s. Vaak kijken bedrijven immers enkel naar de eigen risico’s, zonder de risico’s van buurbedrijven hierin mee te nemen. Het gezamenlijk uitvoeren van risicoanalyses kan er zo voor zorgen dat niet enkel mogelijke ongevalsscenario’s van een individueel bedrijf in kaart worden gebracht, maar ook de ongevalsscenario’s die kunnen ontstaan door de aanwezigheid van het buurbedrijf.
De mogelijkheid op domino-effecten, keteneffecten, en nadelige effecten (letsel/schade) tussen nabijgelegen bedrijven zijn kenmerkend voor bedrijven die in een cluster gelegen zijn. In een gezamenlijke risicoanalyse kunnen deze onderlinge risico’s de focus zijn. Zo kan er gezamenlijk in kaart gebracht worden wat de mogelijke domino-effecten en keteneffecten zijn binnen de cluster, en in welke mate de bedrijven nadelige effecten (letsel/schade) kunnen ondervinden van elkaar. Bedrijven kunnen zich telkens opstellen als zowel veroorzaker van een ongevalsscenario, en als getroffene van een ongevalsscenario. 
Onder meer een QRA, HAZOP of FMEA kan uitgevoerd worden op clusterniveau om de mogelijke onderlinge risico’s te identificeren en te kwantificeren, en een zicht te krijgen op de mogelijke ongevalsscenario’s in termen van waarschijnlijkheid en ernst. Cruciaal in een gezamenlijke risicoanalyse is dat de interactie tussen de bedrijven wordt meegenomen.
Een gezamenlijke risicoanalyse levert een kwantitatief en kwalitatief inzicht in de veiligheid binnen de cluster. Belangrijk is om deze risicoanalyse op regelmatige basis te evalueren, of te herbekijken in geval van een verandering, bijvoorbeeld veranderingen in het proces of gebruikte chemische stoffen.
Deze gezamenlijke risicoanalyses zijn zeker niet enkel nuttig voor BRZO-bedrijven of bedrijven met een wettelijke domino-effect aanwijzing. Ook risicorelevante bedrijven (bedrijven die net onder de BRZO-drempel vallen) of niet-BRZO-bedrijven kunnen deelnemen aan deze gezamenlijke risicoanalyse. Zeker wat betreft het in kaart brengen welke nadelige effecten (letsel/schade) men kan ondervinden van elkaar, kan een gezamenlijke risicoanalyse een meerwaarde opleveren voor alle bedrijven binnen een cluster.
Het meest optimaal is dat een gezamenlijke risicoanalyse echt samen door en met verschillende bedrijven wordt uitgevoerd. In de praktijk is dit echter niet altijd even evident. Een mogelijk alternatief is het uitvoeren van een risicoanalyse waarbij andere bedrijven uit de cluster aanwezig zijn als observator. Zo leert men ook de risico’s van het bedrijf kennen, alsook de interpretaties en uitgangspunten in de uitgevoerde risicoanalyse.
Niet enkel risicoanalyses (die focussen op safety gerelateerde ongevalsscenario’s), maar ook dreigingsanalyses, die focussen op het in kaart brengen op security gerelateerde ongevalsscenario’s kunnen door de cluster gezamenlijk worden uitgevoerd.</v>
      </c>
      <c r="P12" s="191"/>
      <c r="Q12" s="191"/>
      <c r="R12" s="191"/>
      <c r="S12" s="191"/>
      <c r="T12" s="192"/>
    </row>
    <row r="13" spans="1:23" ht="125.1" customHeight="1" thickBot="1" x14ac:dyDescent="0.3">
      <c r="C13" s="94" t="str">
        <f>IFERROR(INDEX( Initiatives[Nr. initiatief], _xlfn.AGGREGATE(15,3,( Initiatives[InitiativeCatID] = $A$1)/ (Initiatives[InitiativeCatID] = $A$1 ) * (ROW(Initiatives[Overzicht veiligheidsparameters]) - ROW(Initiatives[[#Headers],[Overzicht veiligheidsparameters]])),ROWS($C$1:C10) )), "")</f>
        <v/>
      </c>
      <c r="M13" s="94"/>
      <c r="N13" s="111" t="str">
        <f>IFERROR(INDEX( Initiatives[Nr. initiatief], _xlfn.AGGREGATE(15,3,( Initiatives[InitiativeCatID] = $A$1)/ (Initiatives[InitiativeCatID] = $A$1 ) * (ROW(Initiatives[Nr. initiatief]) - ROW(Initiatives[[#Headers],[Nr. initiatief]])),ROWS($C$1:C2) )), "")</f>
        <v>b2</v>
      </c>
      <c r="O13" s="253" t="str">
        <f>IFERROR(INDEX( Initiatives[Beschrijving], _xlfn.AGGREGATE(15,3,( Initiatives[InitiativeCatID] = $A$1)/ (Initiatives[InitiativeCatID] = $A$1 ) * (ROW(Initiatives[Overzicht veiligheidsparameters]) - ROW(Initiatives[[#Headers],[Overzicht veiligheidsparameters]])),ROWS($E$1:E2) )), "")</f>
        <v>Op basis van de aanwezige onderlinge risico’s binnen een cluster is het nodig om veiligheidsmaatregelen (technisch, organisatorisch &amp; menselijk) te nemen om deze risico’s te beheersen. Als cluster kan men samen nadenken over mogelijkheden, of kan men gezamenlijk veiligheidsmaatregelen opzetten of hier in investeren om de onderlinge risico’s te beheersen op een clusterniveau.
Het is belangrijk dat mogelijke onderlinge risico’s (nadelige effecten, domino-effecten, keteneffecten) die kunnen plaatsvinden tussen de bedrijven zijn opgenomen in het (gezamenlijke) noodplan. Ook andere relevante stakeholders, zoals bijvoorbeeld de reguliere brandweer, moet op de hoogte zijn van de mogelijke onderlinge risico’s tussen de verschillende bedrijven.</v>
      </c>
      <c r="P13" s="253"/>
      <c r="Q13" s="253"/>
      <c r="R13" s="253"/>
      <c r="S13" s="253"/>
      <c r="T13" s="254"/>
    </row>
    <row r="14" spans="1:23" x14ac:dyDescent="0.25">
      <c r="C14" s="94" t="str">
        <f>IFERROR(INDEX( Initiatives[Nr. initiatief], _xlfn.AGGREGATE(15,3,( Initiatives[InitiativeCatID] = $A$1)/ (Initiatives[InitiativeCatID] = $A$1 ) * (ROW(Initiatives[Overzicht veiligheidsparameters]) - ROW(Initiatives[[#Headers],[Overzicht veiligheidsparameters]])),ROWS($C$1:C11) )), "")</f>
        <v/>
      </c>
      <c r="E14" s="109"/>
      <c r="M14" s="68"/>
      <c r="N14" s="91"/>
      <c r="O14" s="203"/>
      <c r="P14" s="203"/>
      <c r="Q14" s="203"/>
      <c r="R14" s="203"/>
      <c r="S14" s="68"/>
      <c r="T14" s="68"/>
    </row>
    <row r="15" spans="1:23" x14ac:dyDescent="0.25">
      <c r="C15" s="94" t="str">
        <f>IFERROR(INDEX( Initiatives[Nr. initiatief], _xlfn.AGGREGATE(15,3,( Initiatives[InitiativeCatID] = $A$1)/ (Initiatives[InitiativeCatID] = $A$1 ) * (ROW(Initiatives[Overzicht veiligheidsparameters]) - ROW(Initiatives[[#Headers],[Overzicht veiligheidsparameters]])),ROWS($C$1:C12) )), "")</f>
        <v/>
      </c>
      <c r="M15" s="68"/>
      <c r="N15" s="91"/>
      <c r="O15" s="203"/>
      <c r="P15" s="203"/>
      <c r="Q15" s="203"/>
      <c r="R15" s="203"/>
      <c r="S15" s="68"/>
      <c r="T15" s="68"/>
    </row>
    <row r="16" spans="1:23" ht="18.75" customHeight="1" x14ac:dyDescent="0.25">
      <c r="M16" s="68"/>
      <c r="N16" s="68"/>
      <c r="O16" s="68"/>
      <c r="P16" s="68"/>
      <c r="Q16" s="68"/>
      <c r="R16" s="68"/>
      <c r="S16" s="68"/>
      <c r="T16" s="68"/>
    </row>
    <row r="17" spans="13:20" ht="18.75" customHeight="1" x14ac:dyDescent="0.25">
      <c r="M17" s="68"/>
      <c r="N17" s="68"/>
      <c r="O17" s="68"/>
      <c r="P17" s="68"/>
      <c r="Q17" s="68"/>
      <c r="R17" s="68"/>
      <c r="S17" s="68"/>
      <c r="T17" s="68"/>
    </row>
    <row r="18" spans="13:20" ht="18.75" customHeight="1" x14ac:dyDescent="0.25">
      <c r="M18" s="68"/>
      <c r="N18" s="68"/>
      <c r="O18" s="68"/>
      <c r="P18" s="68"/>
      <c r="Q18" s="68"/>
      <c r="R18" s="68"/>
      <c r="S18" s="68"/>
      <c r="T18" s="68"/>
    </row>
    <row r="19" spans="13:20" ht="18.75" customHeight="1" x14ac:dyDescent="0.25"/>
    <row r="20" spans="13:20" ht="18.75" customHeight="1" x14ac:dyDescent="0.25"/>
    <row r="21" spans="13:20" ht="18.75" customHeight="1" x14ac:dyDescent="0.25"/>
  </sheetData>
  <sheetProtection sheet="1" objects="1" scenarios="1" selectLockedCells="1"/>
  <mergeCells count="15">
    <mergeCell ref="O6:R6"/>
    <mergeCell ref="O7:R7"/>
    <mergeCell ref="O8:R8"/>
    <mergeCell ref="E1:I1"/>
    <mergeCell ref="E3:H3"/>
    <mergeCell ref="N3:R3"/>
    <mergeCell ref="E4:H4"/>
    <mergeCell ref="O4:R4"/>
    <mergeCell ref="E5:H5"/>
    <mergeCell ref="O5:R5"/>
    <mergeCell ref="O14:R14"/>
    <mergeCell ref="O15:R15"/>
    <mergeCell ref="O12:T12"/>
    <mergeCell ref="O13:T13"/>
    <mergeCell ref="N11:T11"/>
  </mergeCells>
  <conditionalFormatting sqref="G10">
    <cfRule type="containsBlanks" dxfId="342" priority="1">
      <formula>LEN(TRIM(G10))=0</formula>
    </cfRule>
  </conditionalFormatting>
  <dataValidations count="3">
    <dataValidation allowBlank="1" showInputMessage="1" showErrorMessage="1" promptTitle="Initiative Category" prompt="Reference to initiative category;_x000a_Based on this input, the sheet is created _x000a_" sqref="A1"/>
    <dataValidation allowBlank="1" showInputMessage="1" showErrorMessage="1" promptTitle="The reference to the next tab " prompt="The field provides a reference to which tab the button 'Next' Should lead to" sqref="K4:K5"/>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7"/>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87</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Gezamenlijke risicoanalyses met focus op onderlinge risico’s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Een eerder geformuleerde veiligheidsparameter gaat over het uitwisselen van informatie over mogelijke ongevalsscenario’s. Een stap verder is om gezamenlijk risicoanalyses uit te voeren om de onderlinge risico’s en ongevalsscenario’s samen in kaart te brengen. Risicoanalyses worden vaak enkel uitgevoerd door de individuele bedrijven, maar als aanvulling (dus niet als vervanging) kan een risicoanalyse die wordt uitgevoerd door meerdere bedrijven een meerwaarde opleveren.
Als men met meerdere bedrijven een risicoanalyse uitvoert kan dit leiden tot nieuwe inzichten, en kan het een vollediger en accurater overzicht opleveren van mogelijke (onderlinge) risico’s en ongevalsscenario’s. Vaak kijken bedrijven immers enkel naar de eigen risico’s, zonder de risico’s van buurbedrijven hierin mee te nemen. Het gezamenlijk uitvoeren van risicoanalyses kan er zo voor zorgen dat niet enkel mogelijke ongevalsscenario’s van een individueel bedrijf in kaart worden gebracht, maar ook de ongevalsscenario’s die kunnen ontstaan door de aanwezigheid van het buurbedrijf.
De mogelijkheid op domino-effecten, keteneffecten, en nadelige effecten (letsel/schade) tussen nabijgelegen bedrijven zijn kenmerkend voor bedrijven die in een cluster gelegen zijn. In een gezamenlijke risicoanalyse kunnen deze onderlinge risico’s de focus zijn. Zo kan er gezamenlijk in kaart gebracht worden wat de mogelijke domino-effecten en keteneffecten zijn binnen de cluster, en in welke mate de bedrijven nadelige effecten (letsel/schade) kunnen ondervinden van elkaar. Bedrijven kunnen zich telkens opstellen als zowel veroorzaker van een ongevalsscenario, en als getroffene van een ongevalsscenario. 
Onder meer een QRA, HAZOP of FMEA kan uitgevoerd worden op clusterniveau om de mogelijke onderlinge risico’s te identificeren en te kwantificeren, en een zicht te krijgen op de mogelijke ongevalsscenario’s in termen van waarschijnlijkheid en ernst. Cruciaal in een gezamenlijke risicoanalyse is dat de interactie tussen de bedrijven wordt meegenomen.
Een gezamenlijke risicoanalyse levert een kwantitatief en kwalitatief inzicht in de veiligheid binnen de cluster. Belangrijk is om deze risicoanalyse op regelmatige basis te evalueren, of te herbekijken in geval van een verandering, bijvoorbeeld veranderingen in het proces of gebruikte chemische stoffen.
Deze gezamenlijke risicoanalyses zijn zeker niet enkel nuttig voor BRZO-bedrijven of bedrijven met een wettelijke domino-effect aanwijzing. Ook risicorelevante bedrijven (bedrijven die net onder de BRZO-drempel vallen) of niet-BRZO-bedrijven kunnen deelnemen aan deze gezamenlijke risicoanalyse. Zeker wat betreft het in kaart brengen welke nadelige effecten (letsel/schade) men kan ondervinden van elkaar, kan een gezamenlijke risicoanalyse een meerwaarde opleveren voor alle bedrijven binnen een cluster.
Het meest optimaal is dat een gezamenlijke risicoanalyse echt samen door en met verschillende bedrijven wordt uitgevoerd. In de praktijk is dit echter niet altijd even evident. Een mogelijk alternatief is het uitvoeren van een risicoanalyse waarbij andere bedrijven uit de cluster aanwezig zijn als observator. Zo leert men ook de risico’s van het bedrijf kennen, alsook de interpretaties en uitgangspunten in de uitgevoerde risicoanalyse.
Niet enkel risicoanalyses (die focussen op safety gerelateerde ongevalsscenario’s), maar ook dreigingsanalyses, die focussen op het in kaart brengen op security gerelateerde ongevalsscenario’s kunnen door de cluster gezamenlijk worden uitgevoerd.</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5"/>
      <c r="K5" s="86"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5"/>
      <c r="K6" s="86"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5"/>
      <c r="K7" s="86"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5"/>
      <c r="K8" s="86"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5"/>
      <c r="K9" s="86"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5"/>
      <c r="K10" s="86"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5"/>
      <c r="K11" s="86"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x14ac:dyDescent="0.25">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5"/>
      <c r="K12" s="86"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5"/>
      <c r="P12" s="191"/>
      <c r="Q12" s="191"/>
      <c r="R12" s="191"/>
      <c r="S12" s="191"/>
      <c r="T12" s="191"/>
      <c r="U12" s="192"/>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5"/>
      <c r="K13" s="86"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c r="O13" s="255"/>
      <c r="P13" s="191"/>
      <c r="Q13" s="191"/>
      <c r="R13" s="191"/>
      <c r="S13" s="191"/>
      <c r="T13" s="191"/>
      <c r="U13" s="192"/>
    </row>
    <row r="14" spans="1:23" ht="35.1" customHeight="1" thickBot="1" x14ac:dyDescent="0.3">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5"/>
      <c r="K14" s="86"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c r="O14" s="256"/>
      <c r="P14" s="176"/>
      <c r="Q14" s="176"/>
      <c r="R14" s="176"/>
      <c r="S14" s="176"/>
      <c r="T14" s="176"/>
      <c r="U14" s="177"/>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5"/>
      <c r="K15" s="86"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5"/>
      <c r="K16" s="86"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5"/>
      <c r="K17" s="86"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5"/>
      <c r="K18" s="86"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5"/>
      <c r="K19" s="86"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92"/>
      <c r="K20" s="93"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IF(SUM($L$4:$L$39)&lt;18,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9:I19"/>
    <mergeCell ref="G20:I20"/>
    <mergeCell ref="G21:I21"/>
    <mergeCell ref="G13:I13"/>
    <mergeCell ref="G14:I14"/>
    <mergeCell ref="G15:I15"/>
    <mergeCell ref="G16:I16"/>
    <mergeCell ref="G17:I17"/>
    <mergeCell ref="G18:I18"/>
    <mergeCell ref="O3:U3"/>
    <mergeCell ref="O4:U14"/>
    <mergeCell ref="G12:I12"/>
    <mergeCell ref="G1:H1"/>
    <mergeCell ref="C3:F3"/>
    <mergeCell ref="G3:I3"/>
    <mergeCell ref="G4:I4"/>
    <mergeCell ref="G5:I5"/>
    <mergeCell ref="G6:I6"/>
    <mergeCell ref="G7:I7"/>
    <mergeCell ref="G8:I8"/>
    <mergeCell ref="G9:I9"/>
    <mergeCell ref="G10:I10"/>
    <mergeCell ref="G11:I11"/>
  </mergeCells>
  <conditionalFormatting sqref="G23">
    <cfRule type="containsBlanks" dxfId="341"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88</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Beheersen van onderlinge risico’s op clusterniveau</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Op basis van de aanwezige onderlinge risico’s binnen een cluster is het nodig om veiligheidsmaatregelen (technisch, organisatorisch &amp; menselijk) te nemen om deze risico’s te beheersen. Als cluster kan men samen nadenken over mogelijkheden, of kan men gezamenlijk veiligheidsmaatregelen opzetten of hier in investeren om de onderlinge risico’s te beheersen op een clusterniveau.
Het is belangrijk dat mogelijke onderlinge risico’s (nadelige effecten, domino-effecten, keteneffecten) die kunnen plaatsvinden tussen de bedrijven zijn opgenomen in het (gezamenlijke) noodplan. Ook andere relevante stakeholders, zoals bijvoorbeeld de reguliere brandweer, moet op de hoogte zijn van de mogelijke onderlinge risico’s tussen de verschillende bedrijven.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40"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W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2" width="3"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67" customFormat="1" ht="30" customHeight="1" x14ac:dyDescent="0.25">
      <c r="A1" s="67" t="s">
        <v>75</v>
      </c>
      <c r="B1" s="173"/>
      <c r="C1" s="67" t="str">
        <f>INDEX(InitiativeCat[], MATCH($A$1,InitiativeCat[InitiativeCatID],0), MATCH(InitiativeCat[[#Headers],[Proactief]],InitiativeCat[#Headers],0) )</f>
        <v>Proactief</v>
      </c>
      <c r="E1" s="195" t="str">
        <f>INDEX(InitiativeCat[], MATCH($A$1,InitiativeCat[InitiativeCatID],0), MATCH(InitiativeCat[[#Headers],[Overzicht veiligheidsparameters]],InitiativeCat[#Headers],0) )</f>
        <v>Leren van elkaar</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c1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Leren van gedeelde veiligheidsrisico’s</v>
      </c>
      <c r="F4" s="200"/>
      <c r="G4" s="200"/>
      <c r="H4" s="201"/>
      <c r="I4" s="85"/>
      <c r="J4" s="74">
        <f>IF(ISBLANK(I4), 100,  INDEX(Score[], MATCH(I4,Score[Prestatiescore: de huidige prestatie van het veiligheidsinitiatief],0), MATCH(Score[[#Headers],[Score numeric]], Score[#Headers], 0) ) )</f>
        <v>100</v>
      </c>
      <c r="K4" s="74" t="str">
        <f>IF(SUM($J$4:$J$10)&lt;100,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13" t="str">
        <f>IFERROR(INDEX( Initiatives[Nr. initiatief], _xlfn.AGGREGATE(15,3,( Initiatives[InitiativeCatID] = $A$1)/ (Initiatives[InitiativeCatID] = $A$1 ) * (ROW(Initiatives[Nr. initiatief]) - ROW(Initiatives[[#Headers],[Nr. initiatief]])),ROWS($E$1:E2) )), "")</f>
        <v>c2</v>
      </c>
      <c r="D5" s="114"/>
      <c r="E5" s="178" t="str">
        <f>IFERROR(INDEX( Initiatives[Specifieke veiligheidsinitiatieven], _xlfn.AGGREGATE(15,3,( Initiatives[InitiativeCatID] = $A$1)/ (Initiatives[InitiativeCatID] = $A$1 ) * (ROW(Initiatives[Overzicht veiligheidsparameters]) - ROW(Initiatives[[#Headers],[Overzicht veiligheidsparameters]])),ROWS($C$1:C2) )), "")</f>
        <v>Leren van elkaars veiligheidsmanagement (operationeel)</v>
      </c>
      <c r="F5" s="178"/>
      <c r="G5" s="178"/>
      <c r="H5" s="179"/>
      <c r="I5" s="87"/>
      <c r="J5" s="74">
        <f>IF(ISBLANK(I5), 100,  INDEX(Score[], MATCH(I5,Score[Prestatiescore: de huidige prestatie van het veiligheidsinitiatief],0), MATCH(Score[[#Headers],[Score numeric]], Score[#Headers], 0) ) )</f>
        <v>100</v>
      </c>
      <c r="K5" s="74" t="str">
        <f>IF(SUM($J$4:$J$10)&lt;100,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113" t="str">
        <f>IFERROR(INDEX( Initiatives[Nr. initiatief], _xlfn.AGGREGATE(15,3,( Initiatives[InitiativeCatID] = $A$1)/ (Initiatives[InitiativeCatID] = $A$1 ) * (ROW(Initiatives[Nr. initiatief]) - ROW(Initiatives[[#Headers],[Nr. initiatief]])),ROWS($E$1:E3) )), "")</f>
        <v>c3</v>
      </c>
      <c r="D6" s="114"/>
      <c r="E6" s="178" t="str">
        <f>IFERROR(INDEX( Initiatives[Specifieke veiligheidsinitiatieven], _xlfn.AGGREGATE(15,3,( Initiatives[InitiativeCatID] = $A$1)/ (Initiatives[InitiativeCatID] = $A$1 ) * (ROW(Initiatives[Overzicht veiligheidsparameters]) - ROW(Initiatives[[#Headers],[Overzicht veiligheidsparameters]])),ROWS($C$1:C3) )), "")</f>
        <v>Leren van elkaars veiligheidsbeleid (strategisch)</v>
      </c>
      <c r="F6" s="178"/>
      <c r="G6" s="178"/>
      <c r="H6" s="179"/>
      <c r="I6" s="87"/>
      <c r="J6" s="74">
        <f>IF(ISBLANK(I6), 100,  INDEX(Score[], MATCH(I6,Score[Prestatiescore: de huidige prestatie van het veiligheidsinitiatief],0), MATCH(Score[[#Headers],[Score numeric]], Score[#Headers], 0) ) )</f>
        <v>100</v>
      </c>
      <c r="K6" s="74" t="str">
        <f>IF(SUM($J$4:$J$10)&lt;100,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3" ht="16.5" customHeight="1" x14ac:dyDescent="0.25">
      <c r="C7" s="113" t="str">
        <f>IFERROR(INDEX( Initiatives[Nr. initiatief], _xlfn.AGGREGATE(15,3,( Initiatives[InitiativeCatID] = $A$1)/ (Initiatives[InitiativeCatID] = $A$1 ) * (ROW(Initiatives[Nr. initiatief]) - ROW(Initiatives[[#Headers],[Nr. initiatief]])),ROWS($E$1:E4) )), "")</f>
        <v>c4</v>
      </c>
      <c r="D7" s="114"/>
      <c r="E7" s="178" t="str">
        <f>IFERROR(INDEX( Initiatives[Specifieke veiligheidsinitiatieven], _xlfn.AGGREGATE(15,3,( Initiatives[InitiativeCatID] = $A$1)/ (Initiatives[InitiativeCatID] = $A$1 ) * (ROW(Initiatives[Overzicht veiligheidsparameters]) - ROW(Initiatives[[#Headers],[Overzicht veiligheidsparameters]])),ROWS($C$1:C4) )), "")</f>
        <v>Gezamenlijk leren uit incidenten</v>
      </c>
      <c r="F7" s="178"/>
      <c r="G7" s="178"/>
      <c r="H7" s="179"/>
      <c r="I7" s="87"/>
      <c r="J7" s="74">
        <f>IF(ISBLANK(I7), 100,  INDEX(Score[], MATCH(I7,Score[Prestatiescore: de huidige prestatie van het veiligheidsinitiatief],0), MATCH(Score[[#Headers],[Score numeric]], Score[#Headers], 0) ) )</f>
        <v>100</v>
      </c>
      <c r="K7" s="74" t="str">
        <f>IF(SUM($J$4:$J$10)&lt;100,  INDEX(C7:C13,  MATCH(TRUE, INDEX(J7:$J$10&lt;3, ), 0)), "X")</f>
        <v>X</v>
      </c>
      <c r="L7" s="74">
        <f>IFERROR(INDEX( Initiatives[InitiativeNumber], _xlfn.AGGREGATE(15,3,( Initiatives[InitiativeCatID] = $A$1)/ (Initiatives[InitiativeCatID] = $A$1 ) * (ROW(Initiatives[Overzicht veiligheidsparameters]) - ROW(Initiatives[[#Headers],[Overzicht veiligheidsparameters]])),ROWS($E$1:E4) )), "")-1</f>
        <v>3</v>
      </c>
      <c r="M7" s="162" t="str">
        <f>IF(ISBLANK(I7),ErrorMsg[ErrorMessage], "")</f>
        <v>Selecteer een antwoord!</v>
      </c>
      <c r="N7" s="105" t="str">
        <f>INDEX(Score[ScoreName],4)</f>
        <v>Score 3</v>
      </c>
      <c r="O7" s="182" t="str">
        <f>INDEX(Score[Beschrijving],4)</f>
        <v>Optimale samenswerking (op strategisch niveau met focus op lange termijn)</v>
      </c>
      <c r="P7" s="182"/>
      <c r="Q7" s="182"/>
      <c r="R7" s="183"/>
    </row>
    <row r="8" spans="1:23" ht="14.4" thickBot="1" x14ac:dyDescent="0.3">
      <c r="C8" s="103" t="str">
        <f>IFERROR(INDEX( Initiatives[Nr. initiatief], _xlfn.AGGREGATE(15,3,( Initiatives[InitiativeCatID] = $A$1)/ (Initiatives[InitiativeCatID] = $A$1 ) * (ROW(Initiatives[Nr. initiatief]) - ROW(Initiatives[[#Headers],[Nr. initiatief]])),ROWS($E$1:E5) )), "")</f>
        <v>c5</v>
      </c>
      <c r="D8" s="104"/>
      <c r="E8" s="184" t="str">
        <f>IFERROR(INDEX( Initiatives[Specifieke veiligheidsinitiatieven], _xlfn.AGGREGATE(15,3,( Initiatives[InitiativeCatID] = $A$1)/ (Initiatives[InitiativeCatID] = $A$1 ) * (ROW(Initiatives[Overzicht veiligheidsparameters]) - ROW(Initiatives[[#Headers],[Overzicht veiligheidsparameters]])),ROWS($C$1:C5) )), "")</f>
        <v>Peer-to-peer veiligheidsaudits</v>
      </c>
      <c r="F8" s="184"/>
      <c r="G8" s="184"/>
      <c r="H8" s="185"/>
      <c r="I8" s="89"/>
      <c r="J8" s="74">
        <f>IF(ISBLANK(I8), 100,  INDEX(Score[], MATCH(I8,Score[Prestatiescore: de huidige prestatie van het veiligheidsinitiatief],0), MATCH(Score[[#Headers],[Score numeric]], Score[#Headers], 0) ) )</f>
        <v>100</v>
      </c>
      <c r="K8" s="74" t="str">
        <f>IF(SUM($J$4:$J$10)&lt;100,  INDEX(C8:C14,  MATCH(TRUE, INDEX(J8:$J$10&lt;3, ), 0)), "X")</f>
        <v>X</v>
      </c>
      <c r="L8" s="74">
        <f>IFERROR(INDEX( Initiatives[InitiativeNumber], _xlfn.AGGREGATE(15,3,( Initiatives[InitiativeCatID] = $A$1)/ (Initiatives[InitiativeCatID] = $A$1 ) * (ROW(Initiatives[Overzicht veiligheidsparameters]) - ROW(Initiatives[[#Headers],[Overzicht veiligheidsparameters]])),ROWS($E$1:E5) )), "")-1</f>
        <v>4</v>
      </c>
      <c r="M8" s="162" t="str">
        <f>IF(ISBLANK(I8),ErrorMsg[ErrorMessage], "")</f>
        <v>Selecteer een antwoord!</v>
      </c>
      <c r="N8" s="106" t="str">
        <f>INDEX(Score[ScoreName],5)</f>
        <v xml:space="preserve">Niet van toepassing </v>
      </c>
      <c r="O8" s="186" t="str">
        <f>INDEX(Score[Beschrijving],5)</f>
        <v>Veiligheidsinitiatieven die niet van toepassing zijn voor een bepaalde cluster</v>
      </c>
      <c r="P8" s="186"/>
      <c r="Q8" s="186"/>
      <c r="R8" s="187"/>
    </row>
    <row r="9" spans="1:23" x14ac:dyDescent="0.25">
      <c r="C9" s="94" t="str">
        <f>IFERROR(INDEX( Initiatives[Nr. initiatief], _xlfn.AGGREGATE(15,3,( Initiatives[InitiativeCatID] = $A$1)/ (Initiatives[InitiativeCatID] = $A$1 ) * (ROW(Initiatives[Overzicht veiligheidsparameters]) - ROW(Initiatives[[#Headers],[Overzicht veiligheidsparameters]])),ROWS($C$1:C6) )), "")</f>
        <v/>
      </c>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8" customHeight="1" x14ac:dyDescent="0.3">
      <c r="C11" s="94" t="str">
        <f>IFERROR(INDEX( Initiatives[Nr. initiatief], _xlfn.AGGREGATE(15,3,( Initiatives[InitiativeCatID] = $A$1)/ (Initiatives[InitiativeCatID] = $A$1 ) * (ROW(Initiatives[Overzicht veiligheidsparameters]) - ROW(Initiatives[[#Headers],[Overzicht veiligheidsparameters]])),ROWS($C$1:C8) )), "")</f>
        <v/>
      </c>
      <c r="J11" s="107"/>
      <c r="N11" s="188" t="s">
        <v>291</v>
      </c>
      <c r="O11" s="189"/>
      <c r="P11" s="189"/>
      <c r="Q11" s="189"/>
      <c r="R11" s="189"/>
      <c r="S11" s="189"/>
      <c r="T11" s="190"/>
    </row>
    <row r="12" spans="1:23" ht="99.9"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c1</v>
      </c>
      <c r="O12" s="191" t="str">
        <f>IFERROR(INDEX( Initiatives[Beschrijving], _xlfn.AGGREGATE(15,3,( Initiatives[InitiativeCatID] = $A$1)/ (Initiatives[InitiativeCatID] = $A$1 ) * (ROW(Initiatives[Overzicht veiligheidsparameters]) - ROW(Initiatives[[#Headers],[Overzicht veiligheidsparameters]])),ROWS($E$1:E1) )), "")</f>
        <v>Verschillende bedrijven binnen eenzelfde cluster hebben vaak veiligheidsrisico’s met overeenkomsten in de oorzaak van het risico. Dit zijn de zogenaamde gedeelde risico’s. Een voorbeeld zijn de specifieke risico’s van onderdelen die in veel (petro)chemische fabrieken voorkomen, zoals afsluiters of warmtewisselaars. Ook cybersecurity is hiervan een voorbeeld. Het kan een meerwaarde opleveren als deze bedrijven van elkaar leren hoe ze met deze gedeelde risico’s omgaan binnen de bedrijven, en waar ze zelf nog aanpassingen of aanvullingen kunnen doorvoeren om deze risico’s op een optimale manier te beheersen.</v>
      </c>
      <c r="P12" s="191"/>
      <c r="Q12" s="191"/>
      <c r="R12" s="191"/>
      <c r="S12" s="191"/>
      <c r="T12" s="192"/>
    </row>
    <row r="13" spans="1:23" ht="99.9" customHeight="1" x14ac:dyDescent="0.25">
      <c r="C13" s="94" t="str">
        <f>IFERROR(INDEX( Initiatives[Nr. initiatief], _xlfn.AGGREGATE(15,3,( Initiatives[InitiativeCatID] = $A$1)/ (Initiatives[InitiativeCatID] = $A$1 ) * (ROW(Initiatives[Overzicht veiligheidsparameters]) - ROW(Initiatives[[#Headers],[Overzicht veiligheidsparameters]])),ROWS($C$1:C10) )), "")</f>
        <v/>
      </c>
      <c r="M13" s="94"/>
      <c r="N13" s="115" t="str">
        <f>IFERROR(INDEX( Initiatives[Nr. initiatief], _xlfn.AGGREGATE(15,3,( Initiatives[InitiativeCatID] = $A$1)/ (Initiatives[InitiativeCatID] = $A$1 ) * (ROW(Initiatives[Nr. initiatief]) - ROW(Initiatives[[#Headers],[Nr. initiatief]])),ROWS($C$1:C2) )), "")</f>
        <v>c2</v>
      </c>
      <c r="O13" s="193" t="str">
        <f>IFERROR(INDEX( Initiatives[Beschrijving], _xlfn.AGGREGATE(15,3,( Initiatives[InitiativeCatID] = $A$1)/ (Initiatives[InitiativeCatID] = $A$1 ) * (ROW(Initiatives[Overzicht veiligheidsparameters]) - ROW(Initiatives[[#Headers],[Overzicht veiligheidsparameters]])),ROWS($E$1:E2) )), "")</f>
        <v>Binnen een cluster kan het nuttig zijn om op regelmatige basis samen te zitten met elkaar om te leren hoe andere bedrijven hun veiligheidsmanagement (operationele veiligheid) aanpakken. Hoe pakken bijvoorbeeld andere bedrijven grote onderhoudstops aan? Hoe gaan bedrijven om met cybersecurity? Hoe gaan andere bedrijven om met een aanpassing in de wet- en regelgeving? Of hoe pakken bedrijven bepaalde veiligheidsgerelateerde opleidingen en trainingen aan?</v>
      </c>
      <c r="P13" s="193"/>
      <c r="Q13" s="193"/>
      <c r="R13" s="193"/>
      <c r="S13" s="193"/>
      <c r="T13" s="194"/>
    </row>
    <row r="14" spans="1:23" ht="99.9" customHeight="1" x14ac:dyDescent="0.25">
      <c r="C14" s="94" t="str">
        <f>IFERROR(INDEX( Initiatives[Nr. initiatief], _xlfn.AGGREGATE(15,3,( Initiatives[InitiativeCatID] = $A$1)/ (Initiatives[InitiativeCatID] = $A$1 ) * (ROW(Initiatives[Overzicht veiligheidsparameters]) - ROW(Initiatives[[#Headers],[Overzicht veiligheidsparameters]])),ROWS($C$1:C11) )), "")</f>
        <v/>
      </c>
      <c r="E14" s="109"/>
      <c r="M14" s="94"/>
      <c r="N14" s="110" t="str">
        <f>IFERROR(INDEX( Initiatives[Nr. initiatief], _xlfn.AGGREGATE(15,3,( Initiatives[InitiativeCatID] = $A$1)/ (Initiatives[InitiativeCatID] = $A$1 ) * (ROW(Initiatives[Nr. initiatief]) - ROW(Initiatives[[#Headers],[Nr. initiatief]])),ROWS($C$1:C3) )), "")</f>
        <v>c3</v>
      </c>
      <c r="O14" s="191" t="str">
        <f>IFERROR(INDEX( Initiatives[Beschrijving], _xlfn.AGGREGATE(15,3,( Initiatives[InitiativeCatID] = $A$1)/ (Initiatives[InitiativeCatID] = $A$1 ) * (ROW(Initiatives[Overzicht veiligheidsparameters]) - ROW(Initiatives[[#Headers],[Overzicht veiligheidsparameters]])),ROWS($E$1:E3) )), "")</f>
        <v>Niet enkel wat betreft operationele veiligheid, maar ook op het vlak van strategische veiligheid kan men in een cluster leren van elkaar. Zo kunnen (top)managers van verschillende bedrijven op regelmatige basis overleggen over de aanpak van het veiligheidsbeleid. Wat kan men met andere woorden beleidsmatig op strategisch niveau van elkaar leren over veiligheid?</v>
      </c>
      <c r="P14" s="191"/>
      <c r="Q14" s="191"/>
      <c r="R14" s="191"/>
      <c r="S14" s="191"/>
      <c r="T14" s="192"/>
    </row>
    <row r="15" spans="1:23" ht="142.5" customHeight="1" x14ac:dyDescent="0.25">
      <c r="C15" s="94" t="str">
        <f>IFERROR(INDEX( Initiatives[Nr. initiatief], _xlfn.AGGREGATE(15,3,( Initiatives[InitiativeCatID] = $A$1)/ (Initiatives[InitiativeCatID] = $A$1 ) * (ROW(Initiatives[Overzicht veiligheidsparameters]) - ROW(Initiatives[[#Headers],[Overzicht veiligheidsparameters]])),ROWS($C$1:C12) )), "")</f>
        <v/>
      </c>
      <c r="N15" s="115" t="str">
        <f>IFERROR(INDEX( Initiatives[Nr. initiatief], _xlfn.AGGREGATE(15,3,( Initiatives[InitiativeCatID] = $A$1)/ (Initiatives[InitiativeCatID] = $A$1 ) * (ROW(Initiatives[Nr. initiatief]) - ROW(Initiatives[[#Headers],[Nr. initiatief]])),ROWS($C$1:C4) )), "")</f>
        <v>c4</v>
      </c>
      <c r="O15" s="193" t="str">
        <f>IFERROR(INDEX( Initiatives[Beschrijving], _xlfn.AGGREGATE(15,3,( Initiatives[InitiativeCatID] = $A$1)/ (Initiatives[InitiativeCatID] = $A$1 ) * (ROW(Initiatives[Overzicht veiligheidsparameters]) - ROW(Initiatives[[#Headers],[Overzicht veiligheidsparameters]])),ROWS($E$1:E4) )), "")</f>
        <v>Incidenten (zowel safety als security gerelateerd) die binnen de cluster hebben plaatsgevonden met een (potentieel) ernstige impact, kunnen best op clusterniveau geanalyseerd worden. Dit niet als vervanging, maar wel als aanvulling op het incidentenonderzoek gevoerd door het bedrijf waar het incident plaatsvond.
Als noemenswaardige incidenten gezamenlijk worden geanalyseerd, kunnen ook andere bedrijven hun inzichten delen over mogelijke oorzaken en lessen die men hieruit kan trekken. Deze gezamenlijke analyse kan leiden tot nieuwe inzichten, en een tunnelvisie kan zo voorkomen worden.
Bovendien kan men door gezamenlijk te leren uit incidenten bij buurbedrijven ook zelf maatregelen nemen in het eigen bedrijf om gelijkaardige incidentscenario’s te voorkomen. Zo worden er niet enkel maatregelen geformuleerd op bedrijfsniveau, maar ook op clusterniveau. 
Als gezamenlijk incidentenonderzoek moeilijk in de praktijk te realiseren is, kan men ook als individueel bedrijf het incident onderzoeken, en vervolgens het rapport delen en laten reviewen door de andere bedrijven uit de cluster.</v>
      </c>
      <c r="P15" s="193"/>
      <c r="Q15" s="193"/>
      <c r="R15" s="193"/>
      <c r="S15" s="193"/>
      <c r="T15" s="194"/>
    </row>
    <row r="16" spans="1:23" ht="117.75" customHeight="1" thickBot="1" x14ac:dyDescent="0.3">
      <c r="N16" s="116" t="str">
        <f>IFERROR(INDEX( Initiatives[Nr. initiatief], _xlfn.AGGREGATE(15,3,( Initiatives[InitiativeCatID] = $A$1)/ (Initiatives[InitiativeCatID] = $A$1 ) * (ROW(Initiatives[Nr. initiatief]) - ROW(Initiatives[[#Headers],[Nr. initiatief]])),ROWS($C$1:C5) )), "")</f>
        <v>c5</v>
      </c>
      <c r="O16" s="176" t="str">
        <f>IFERROR(INDEX( Initiatives[Beschrijving], _xlfn.AGGREGATE(15,3,( Initiatives[InitiativeCatID] = $A$1)/ (Initiatives[InitiativeCatID] = $A$1 ) * (ROW(Initiatives[Overzicht veiligheidsparameters]) - ROW(Initiatives[[#Headers],[Overzicht veiligheidsparameters]])),ROWS($E$1:E5) )), "")</f>
        <v>Binnen een cluster kunnen er gezamenlijk veiligheidsaudits worden uitgevoerd door een team dat bestaat uit leden van verschillende bedrijven uit de cluster. Zo kan men leren van de aanpak van andere bedrijven, en voorkomt men een tunnelvisie. 
Belangrijk bij deze peer-to-peer veiligheidsaudits is dat met uitgaat van een risicogerichte aanpak in plaats van een regelgerichte aanpak, waarbij de cluster van bedrijven met elkaar in gesprek gaat en kennis deelt om de veiligheid op een hoger niveau te brengen. De meeste veiligheidsinspecties door toezichthouders richten zich immers op compliance, waarbij de focus ligt op het zoeken naar overtredingen. Deze regelgerichte aanpak werkt eerder reactief gedrag bij de bedrijven in de hand. Risicogerichte peer-to-peer veiligheidsaudits kunnen hier een waardevolle aanvulling zijn.</v>
      </c>
      <c r="P16" s="176"/>
      <c r="Q16" s="176"/>
      <c r="R16" s="176"/>
      <c r="S16" s="176"/>
      <c r="T16" s="177"/>
    </row>
    <row r="17" ht="18.75" customHeight="1" x14ac:dyDescent="0.25"/>
    <row r="18" ht="18.75" customHeight="1" x14ac:dyDescent="0.25"/>
    <row r="19" ht="18.75" customHeight="1" x14ac:dyDescent="0.25"/>
    <row r="20" ht="18.75" customHeight="1" x14ac:dyDescent="0.25"/>
    <row r="21" ht="18.75" customHeight="1" x14ac:dyDescent="0.25"/>
  </sheetData>
  <sheetProtection sheet="1" objects="1" scenarios="1" selectLockedCells="1"/>
  <mergeCells count="19">
    <mergeCell ref="E5:H5"/>
    <mergeCell ref="O5:R5"/>
    <mergeCell ref="E1:I1"/>
    <mergeCell ref="E3:H3"/>
    <mergeCell ref="N3:R3"/>
    <mergeCell ref="E4:H4"/>
    <mergeCell ref="O4:R4"/>
    <mergeCell ref="N11:T11"/>
    <mergeCell ref="E6:H6"/>
    <mergeCell ref="O6:R6"/>
    <mergeCell ref="E7:H7"/>
    <mergeCell ref="O7:R7"/>
    <mergeCell ref="O8:R8"/>
    <mergeCell ref="E8:H8"/>
    <mergeCell ref="O12:T12"/>
    <mergeCell ref="O13:T13"/>
    <mergeCell ref="O14:T14"/>
    <mergeCell ref="O15:T15"/>
    <mergeCell ref="O16:T16"/>
  </mergeCells>
  <conditionalFormatting sqref="G10">
    <cfRule type="containsBlanks" dxfId="339" priority="1">
      <formula>LEN(TRIM(G10))=0</formula>
    </cfRule>
  </conditionalFormatting>
  <dataValidations count="3">
    <dataValidation allowBlank="1" showInputMessage="1" showErrorMessage="1" promptTitle="Initiative Category" prompt="Reference to initiative category;_x000a_Based on this input, the sheet is created _x000a_" sqref="A1"/>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9"/>
    <dataValidation allowBlank="1" showInputMessage="1" showErrorMessage="1" promptTitle="The reference to the next tab " prompt="The field provides a reference to which tab the button 'Next' Should lead to" sqref="K4:K8"/>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89</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Leren van gedeelde veiligheidsrisico’s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Verschillende bedrijven binnen eenzelfde cluster hebben vaak veiligheidsrisico’s met overeenkomsten in de oorzaak van het risico. Dit zijn de zogenaamde gedeelde risico’s. Een voorbeeld zijn de specifieke risico’s van onderdelen die in veel (petro)chemische fabrieken voorkomen, zoals afsluiters of warmtewisselaars. Ook cybersecurity is hiervan een voorbeeld. Het kan een meerwaarde opleveren als deze bedrijven van elkaar leren hoe ze met deze gedeelde risico’s omgaan binnen de bedrijven, en waar ze zelf nog aanpassingen of aanvullingen kunnen doorvoeren om deze risico’s op een optimale manier te beheersen.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8"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90</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Leren van elkaars veiligheidsmanagement (operationeel)</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Binnen een cluster kan het nuttig zijn om op regelmatige basis samen te zitten met elkaar om te leren hoe andere bedrijven hun veiligheidsmanagement (operationele veiligheid) aanpakken. Hoe pakken bijvoorbeeld andere bedrijven grote onderhoudstops aan? Hoe gaan bedrijven om met cybersecurity? Hoe gaan andere bedrijven om met een aanpassing in de wet- en regelgeving? Of hoe pakken bedrijven bepaalde veiligheidsgerelateerde opleidingen en trainingen aan?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7"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91</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Leren van elkaars veiligheidsbeleid (strategisch)</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Niet enkel wat betreft operationele veiligheid, maar ook op het vlak van strategische veiligheid kan men in een cluster leren van elkaar. Zo kunnen (top)managers van verschillende bedrijven op regelmatige basis overleggen over de aanpak van het veiligheidsbeleid. Wat kan men met andere woorden beleidsmatig op strategisch niveau van elkaar leren over veiligheid?</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6"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workbookViewId="0">
      <selection activeCell="G12" sqref="G12"/>
    </sheetView>
  </sheetViews>
  <sheetFormatPr defaultColWidth="9.109375" defaultRowHeight="13.2" x14ac:dyDescent="0.25"/>
  <cols>
    <col min="1" max="1" width="9.109375" style="94"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customWidth="1"/>
    <col min="11" max="12" width="3" style="94"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141" customFormat="1" ht="30" customHeight="1" x14ac:dyDescent="0.25">
      <c r="A1" s="156" t="s">
        <v>75</v>
      </c>
      <c r="C1" s="141" t="str">
        <f>INDEX(InitiativeCat[], MATCH($A$1,InitiativeCat[InitiativeCatID],0), MATCH(InitiativeCat[[#Headers],[Proactief]],InitiativeCat[#Headers],0) )</f>
        <v>Proactief</v>
      </c>
      <c r="E1" s="195" t="str">
        <f>INDEX(InitiativeCat[], MATCH($A$1,InitiativeCat[InitiativeCatID],0), MATCH(InitiativeCat[[#Headers],[Overzicht veiligheidsparameters]],InitiativeCat[#Headers],0) )</f>
        <v>Leren van elkaar</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143" t="str">
        <f>Initiatives[[#Headers],[Nr. initiatief]]</f>
        <v>Nr. initiatief</v>
      </c>
      <c r="D3" s="143"/>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c1</v>
      </c>
      <c r="D4" s="144"/>
      <c r="E4" s="200" t="str">
        <f>IFERROR(INDEX( Initiatives[Specifieke veiligheidsinitiatieven], _xlfn.AGGREGATE(15,3,( Initiatives[InitiativeCatID] = $A$1)/ (Initiatives[InitiativeCatID] = $A$1 ) * (ROW(Initiatives[Overzicht veiligheidsparameters]) - ROW(Initiatives[[#Headers],[Overzicht veiligheidsparameters]])),ROWS($E$1:E1) )), "")</f>
        <v>Leren van gedeelde veiligheidsrisico’s</v>
      </c>
      <c r="F4" s="200"/>
      <c r="G4" s="200"/>
      <c r="H4" s="201"/>
      <c r="I4" s="85"/>
      <c r="J4" s="74">
        <f>IF(ISBLANK(I4), 100,  INDEX(Score[], MATCH(I4,Score[Prestatiescore: de huidige prestatie van het veiligheidsinitiatief],0), MATCH(Score[[#Headers],[Score numeric]], Score[#Headers], 0) ) )</f>
        <v>100</v>
      </c>
      <c r="K4" s="74" t="str">
        <f>IF(SUM($J$4:$J$10)&lt;100,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13" t="str">
        <f>IFERROR(INDEX( Initiatives[Nr. initiatief], _xlfn.AGGREGATE(15,3,( Initiatives[InitiativeCatID] = $A$1)/ (Initiatives[InitiativeCatID] = $A$1 ) * (ROW(Initiatives[Nr. initiatief]) - ROW(Initiatives[[#Headers],[Nr. initiatief]])),ROWS($E$1:E2) )), "")</f>
        <v>c2</v>
      </c>
      <c r="D5" s="146"/>
      <c r="E5" s="178" t="str">
        <f>IFERROR(INDEX( Initiatives[Specifieke veiligheidsinitiatieven], _xlfn.AGGREGATE(15,3,( Initiatives[InitiativeCatID] = $A$1)/ (Initiatives[InitiativeCatID] = $A$1 ) * (ROW(Initiatives[Overzicht veiligheidsparameters]) - ROW(Initiatives[[#Headers],[Overzicht veiligheidsparameters]])),ROWS($C$1:C2) )), "")</f>
        <v>Leren van elkaars veiligheidsmanagement (operationeel)</v>
      </c>
      <c r="F5" s="178"/>
      <c r="G5" s="178"/>
      <c r="H5" s="179"/>
      <c r="I5" s="87"/>
      <c r="J5" s="74">
        <f>IF(ISBLANK(I5), 100,  INDEX(Score[], MATCH(I5,Score[Prestatiescore: de huidige prestatie van het veiligheidsinitiatief],0), MATCH(Score[[#Headers],[Score numeric]], Score[#Headers], 0) ) )</f>
        <v>100</v>
      </c>
      <c r="K5" s="74" t="str">
        <f>IF(SUM($J$4:$J$10)&lt;100,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113" t="str">
        <f>IFERROR(INDEX( Initiatives[Nr. initiatief], _xlfn.AGGREGATE(15,3,( Initiatives[InitiativeCatID] = $A$1)/ (Initiatives[InitiativeCatID] = $A$1 ) * (ROW(Initiatives[Nr. initiatief]) - ROW(Initiatives[[#Headers],[Nr. initiatief]])),ROWS($E$1:E3) )), "")</f>
        <v>c3</v>
      </c>
      <c r="D6" s="146"/>
      <c r="E6" s="178" t="str">
        <f>IFERROR(INDEX( Initiatives[Specifieke veiligheidsinitiatieven], _xlfn.AGGREGATE(15,3,( Initiatives[InitiativeCatID] = $A$1)/ (Initiatives[InitiativeCatID] = $A$1 ) * (ROW(Initiatives[Overzicht veiligheidsparameters]) - ROW(Initiatives[[#Headers],[Overzicht veiligheidsparameters]])),ROWS($C$1:C3) )), "")</f>
        <v>Leren van elkaars veiligheidsbeleid (strategisch)</v>
      </c>
      <c r="F6" s="178"/>
      <c r="G6" s="178"/>
      <c r="H6" s="179"/>
      <c r="I6" s="87"/>
      <c r="J6" s="74">
        <f>IF(ISBLANK(I6), 100,  INDEX(Score[], MATCH(I6,Score[Prestatiescore: de huidige prestatie van het veiligheidsinitiatief],0), MATCH(Score[[#Headers],[Score numeric]], Score[#Headers], 0) ) )</f>
        <v>100</v>
      </c>
      <c r="K6" s="74" t="str">
        <f>IF(SUM($J$4:$J$10)&lt;100,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3" ht="16.5" customHeight="1" x14ac:dyDescent="0.25">
      <c r="C7" s="113" t="str">
        <f>IFERROR(INDEX( Initiatives[Nr. initiatief], _xlfn.AGGREGATE(15,3,( Initiatives[InitiativeCatID] = $A$1)/ (Initiatives[InitiativeCatID] = $A$1 ) * (ROW(Initiatives[Nr. initiatief]) - ROW(Initiatives[[#Headers],[Nr. initiatief]])),ROWS($E$1:E4) )), "")</f>
        <v>c4</v>
      </c>
      <c r="D7" s="146"/>
      <c r="E7" s="178" t="str">
        <f>IFERROR(INDEX( Initiatives[Specifieke veiligheidsinitiatieven], _xlfn.AGGREGATE(15,3,( Initiatives[InitiativeCatID] = $A$1)/ (Initiatives[InitiativeCatID] = $A$1 ) * (ROW(Initiatives[Overzicht veiligheidsparameters]) - ROW(Initiatives[[#Headers],[Overzicht veiligheidsparameters]])),ROWS($C$1:C4) )), "")</f>
        <v>Gezamenlijk leren uit incidenten</v>
      </c>
      <c r="F7" s="178"/>
      <c r="G7" s="178"/>
      <c r="H7" s="179"/>
      <c r="I7" s="87"/>
      <c r="J7" s="74">
        <f>IF(ISBLANK(I7), 100,  INDEX(Score[], MATCH(I7,Score[Prestatiescore: de huidige prestatie van het veiligheidsinitiatief],0), MATCH(Score[[#Headers],[Score numeric]], Score[#Headers], 0) ) )</f>
        <v>100</v>
      </c>
      <c r="K7" s="74" t="str">
        <f>IF(SUM($J$4:$J$10)&lt;100,  INDEX(C7:C13,  MATCH(TRUE, INDEX(J7:$J$10&lt;3, ), 0)), "X")</f>
        <v>X</v>
      </c>
      <c r="L7" s="74">
        <f>IFERROR(INDEX( Initiatives[InitiativeNumber], _xlfn.AGGREGATE(15,3,( Initiatives[InitiativeCatID] = $A$1)/ (Initiatives[InitiativeCatID] = $A$1 ) * (ROW(Initiatives[Overzicht veiligheidsparameters]) - ROW(Initiatives[[#Headers],[Overzicht veiligheidsparameters]])),ROWS($E$1:E4) )), "")-1</f>
        <v>3</v>
      </c>
      <c r="M7" s="162" t="str">
        <f>IF(ISBLANK(I7),ErrorMsg[ErrorMessage], "")</f>
        <v>Selecteer een antwoord!</v>
      </c>
      <c r="N7" s="105" t="str">
        <f>INDEX(Score[ScoreName],4)</f>
        <v>Score 3</v>
      </c>
      <c r="O7" s="182" t="str">
        <f>INDEX(Score[Beschrijving],4)</f>
        <v>Optimale samenswerking (op strategisch niveau met focus op lange termijn)</v>
      </c>
      <c r="P7" s="182"/>
      <c r="Q7" s="182"/>
      <c r="R7" s="183"/>
    </row>
    <row r="8" spans="1:23" ht="14.4" thickBot="1" x14ac:dyDescent="0.3">
      <c r="C8" s="103" t="str">
        <f>IFERROR(INDEX( Initiatives[Nr. initiatief], _xlfn.AGGREGATE(15,3,( Initiatives[InitiativeCatID] = $A$1)/ (Initiatives[InitiativeCatID] = $A$1 ) * (ROW(Initiatives[Nr. initiatief]) - ROW(Initiatives[[#Headers],[Nr. initiatief]])),ROWS($E$1:E5) )), "")</f>
        <v>c5</v>
      </c>
      <c r="D8" s="145"/>
      <c r="E8" s="184" t="str">
        <f>IFERROR(INDEX( Initiatives[Specifieke veiligheidsinitiatieven], _xlfn.AGGREGATE(15,3,( Initiatives[InitiativeCatID] = $A$1)/ (Initiatives[InitiativeCatID] = $A$1 ) * (ROW(Initiatives[Overzicht veiligheidsparameters]) - ROW(Initiatives[[#Headers],[Overzicht veiligheidsparameters]])),ROWS($C$1:C5) )), "")</f>
        <v>Peer-to-peer veiligheidsaudits</v>
      </c>
      <c r="F8" s="184"/>
      <c r="G8" s="184"/>
      <c r="H8" s="185"/>
      <c r="I8" s="89"/>
      <c r="J8" s="74">
        <f>IF(ISBLANK(I8), 100,  INDEX(Score[], MATCH(I8,Score[Prestatiescore: de huidige prestatie van het veiligheidsinitiatief],0), MATCH(Score[[#Headers],[Score numeric]], Score[#Headers], 0) ) )</f>
        <v>100</v>
      </c>
      <c r="K8" s="74" t="str">
        <f>IF(SUM($J$4:$J$10)&lt;100,  INDEX(C8:C14,  MATCH(TRUE, INDEX(J8:$J$10&lt;3, ), 0)), "X")</f>
        <v>X</v>
      </c>
      <c r="L8" s="74">
        <f>IFERROR(INDEX( Initiatives[InitiativeNumber], _xlfn.AGGREGATE(15,3,( Initiatives[InitiativeCatID] = $A$1)/ (Initiatives[InitiativeCatID] = $A$1 ) * (ROW(Initiatives[Overzicht veiligheidsparameters]) - ROW(Initiatives[[#Headers],[Overzicht veiligheidsparameters]])),ROWS($E$1:E5) )), "")-1</f>
        <v>4</v>
      </c>
      <c r="M8" s="162" t="str">
        <f>IF(ISBLANK(I8),ErrorMsg[ErrorMessage], "")</f>
        <v>Selecteer een antwoord!</v>
      </c>
      <c r="N8" s="106" t="str">
        <f>INDEX(Score[ScoreName],5)</f>
        <v xml:space="preserve">Niet van toepassing </v>
      </c>
      <c r="O8" s="186" t="str">
        <f>INDEX(Score[Beschrijving],5)</f>
        <v>Veiligheidsinitiatieven die niet van toepassing zijn voor een bepaalde cluster</v>
      </c>
      <c r="P8" s="186"/>
      <c r="Q8" s="186"/>
      <c r="R8" s="187"/>
    </row>
    <row r="9" spans="1:23" x14ac:dyDescent="0.25">
      <c r="C9" s="94" t="str">
        <f>IFERROR(INDEX( Initiatives[Nr. initiatief], _xlfn.AGGREGATE(15,3,( Initiatives[InitiativeCatID] = $A$1)/ (Initiatives[InitiativeCatID] = $A$1 ) * (ROW(Initiatives[Overzicht veiligheidsparameters]) - ROW(Initiatives[[#Headers],[Overzicht veiligheidsparameters]])),ROWS($C$1:C6) )), "")</f>
        <v/>
      </c>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8" customHeight="1" x14ac:dyDescent="0.3">
      <c r="C11" s="94" t="str">
        <f>IFERROR(INDEX( Initiatives[Nr. initiatief], _xlfn.AGGREGATE(15,3,( Initiatives[InitiativeCatID] = $A$1)/ (Initiatives[InitiativeCatID] = $A$1 ) * (ROW(Initiatives[Overzicht veiligheidsparameters]) - ROW(Initiatives[[#Headers],[Overzicht veiligheidsparameters]])),ROWS($C$1:C8) )), "")</f>
        <v/>
      </c>
      <c r="J11" s="107"/>
      <c r="N11" s="188" t="s">
        <v>253</v>
      </c>
      <c r="O11" s="189"/>
      <c r="P11" s="189"/>
      <c r="Q11" s="189"/>
      <c r="R11" s="189"/>
      <c r="S11" s="189"/>
      <c r="T11" s="190"/>
    </row>
    <row r="12" spans="1:23" ht="99.9"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c1</v>
      </c>
      <c r="O12" s="191" t="str">
        <f>IFERROR(INDEX( Initiatives[Beschrijving], _xlfn.AGGREGATE(15,3,( Initiatives[InitiativeCatID] = $A$1)/ (Initiatives[InitiativeCatID] = $A$1 ) * (ROW(Initiatives[Overzicht veiligheidsparameters]) - ROW(Initiatives[[#Headers],[Overzicht veiligheidsparameters]])),ROWS($E$1:E1) )), "")</f>
        <v>Verschillende bedrijven binnen eenzelfde cluster hebben vaak veiligheidsrisico’s met overeenkomsten in de oorzaak van het risico. Dit zijn de zogenaamde gedeelde risico’s. Een voorbeeld zijn de specifieke risico’s van onderdelen die in veel (petro)chemische fabrieken voorkomen, zoals afsluiters of warmtewisselaars. Ook cybersecurity is hiervan een voorbeeld. Het kan een meerwaarde opleveren als deze bedrijven van elkaar leren hoe ze met deze gedeelde risico’s omgaan binnen de bedrijven, en waar ze zelf nog aanpassingen of aanvullingen kunnen doorvoeren om deze risico’s op een optimale manier te beheersen.</v>
      </c>
      <c r="P12" s="191"/>
      <c r="Q12" s="191"/>
      <c r="R12" s="191"/>
      <c r="S12" s="191"/>
      <c r="T12" s="192"/>
    </row>
    <row r="13" spans="1:23" ht="99.9" customHeight="1" x14ac:dyDescent="0.25">
      <c r="C13" s="94" t="str">
        <f>IFERROR(INDEX( Initiatives[Nr. initiatief], _xlfn.AGGREGATE(15,3,( Initiatives[InitiativeCatID] = $A$1)/ (Initiatives[InitiativeCatID] = $A$1 ) * (ROW(Initiatives[Overzicht veiligheidsparameters]) - ROW(Initiatives[[#Headers],[Overzicht veiligheidsparameters]])),ROWS($C$1:C10) )), "")</f>
        <v/>
      </c>
      <c r="M13" s="94"/>
      <c r="N13" s="115" t="str">
        <f>IFERROR(INDEX( Initiatives[Nr. initiatief], _xlfn.AGGREGATE(15,3,( Initiatives[InitiativeCatID] = $A$1)/ (Initiatives[InitiativeCatID] = $A$1 ) * (ROW(Initiatives[Nr. initiatief]) - ROW(Initiatives[[#Headers],[Nr. initiatief]])),ROWS($C$1:C2) )), "")</f>
        <v>c2</v>
      </c>
      <c r="O13" s="193" t="str">
        <f>IFERROR(INDEX( Initiatives[Beschrijving], _xlfn.AGGREGATE(15,3,( Initiatives[InitiativeCatID] = $A$1)/ (Initiatives[InitiativeCatID] = $A$1 ) * (ROW(Initiatives[Overzicht veiligheidsparameters]) - ROW(Initiatives[[#Headers],[Overzicht veiligheidsparameters]])),ROWS($E$1:E2) )), "")</f>
        <v>Binnen een cluster kan het nuttig zijn om op regelmatige basis samen te zitten met elkaar om te leren hoe andere bedrijven hun veiligheidsmanagement (operationele veiligheid) aanpakken. Hoe pakken bijvoorbeeld andere bedrijven grote onderhoudstops aan? Hoe gaan bedrijven om met cybersecurity? Hoe gaan andere bedrijven om met een aanpassing in de wet- en regelgeving? Of hoe pakken bedrijven bepaalde veiligheidsgerelateerde opleidingen en trainingen aan?</v>
      </c>
      <c r="P13" s="193"/>
      <c r="Q13" s="193"/>
      <c r="R13" s="193"/>
      <c r="S13" s="193"/>
      <c r="T13" s="194"/>
    </row>
    <row r="14" spans="1:23" ht="99.9" customHeight="1" x14ac:dyDescent="0.25">
      <c r="C14" s="94" t="str">
        <f>IFERROR(INDEX( Initiatives[Nr. initiatief], _xlfn.AGGREGATE(15,3,( Initiatives[InitiativeCatID] = $A$1)/ (Initiatives[InitiativeCatID] = $A$1 ) * (ROW(Initiatives[Overzicht veiligheidsparameters]) - ROW(Initiatives[[#Headers],[Overzicht veiligheidsparameters]])),ROWS($C$1:C11) )), "")</f>
        <v/>
      </c>
      <c r="E14" s="109"/>
      <c r="M14" s="94"/>
      <c r="N14" s="110" t="str">
        <f>IFERROR(INDEX( Initiatives[Nr. initiatief], _xlfn.AGGREGATE(15,3,( Initiatives[InitiativeCatID] = $A$1)/ (Initiatives[InitiativeCatID] = $A$1 ) * (ROW(Initiatives[Nr. initiatief]) - ROW(Initiatives[[#Headers],[Nr. initiatief]])),ROWS($C$1:C3) )), "")</f>
        <v>c3</v>
      </c>
      <c r="O14" s="191" t="str">
        <f>IFERROR(INDEX( Initiatives[Beschrijving], _xlfn.AGGREGATE(15,3,( Initiatives[InitiativeCatID] = $A$1)/ (Initiatives[InitiativeCatID] = $A$1 ) * (ROW(Initiatives[Overzicht veiligheidsparameters]) - ROW(Initiatives[[#Headers],[Overzicht veiligheidsparameters]])),ROWS($E$1:E3) )), "")</f>
        <v>Niet enkel wat betreft operationele veiligheid, maar ook op het vlak van strategische veiligheid kan men in een cluster leren van elkaar. Zo kunnen (top)managers van verschillende bedrijven op regelmatige basis overleggen over de aanpak van het veiligheidsbeleid. Wat kan men met andere woorden beleidsmatig op strategisch niveau van elkaar leren over veiligheid?</v>
      </c>
      <c r="P14" s="191"/>
      <c r="Q14" s="191"/>
      <c r="R14" s="191"/>
      <c r="S14" s="191"/>
      <c r="T14" s="192"/>
    </row>
    <row r="15" spans="1:23" ht="142.5" customHeight="1" x14ac:dyDescent="0.25">
      <c r="C15" s="94" t="str">
        <f>IFERROR(INDEX( Initiatives[Nr. initiatief], _xlfn.AGGREGATE(15,3,( Initiatives[InitiativeCatID] = $A$1)/ (Initiatives[InitiativeCatID] = $A$1 ) * (ROW(Initiatives[Overzicht veiligheidsparameters]) - ROW(Initiatives[[#Headers],[Overzicht veiligheidsparameters]])),ROWS($C$1:C12) )), "")</f>
        <v/>
      </c>
      <c r="N15" s="115" t="str">
        <f>IFERROR(INDEX( Initiatives[Nr. initiatief], _xlfn.AGGREGATE(15,3,( Initiatives[InitiativeCatID] = $A$1)/ (Initiatives[InitiativeCatID] = $A$1 ) * (ROW(Initiatives[Nr. initiatief]) - ROW(Initiatives[[#Headers],[Nr. initiatief]])),ROWS($C$1:C4) )), "")</f>
        <v>c4</v>
      </c>
      <c r="O15" s="193" t="str">
        <f>IFERROR(INDEX( Initiatives[Beschrijving], _xlfn.AGGREGATE(15,3,( Initiatives[InitiativeCatID] = $A$1)/ (Initiatives[InitiativeCatID] = $A$1 ) * (ROW(Initiatives[Overzicht veiligheidsparameters]) - ROW(Initiatives[[#Headers],[Overzicht veiligheidsparameters]])),ROWS($E$1:E4) )), "")</f>
        <v>Incidenten (zowel safety als security gerelateerd) die binnen de cluster hebben plaatsgevonden met een (potentieel) ernstige impact, kunnen best op clusterniveau geanalyseerd worden. Dit niet als vervanging, maar wel als aanvulling op het incidentenonderzoek gevoerd door het bedrijf waar het incident plaatsvond.
Als noemenswaardige incidenten gezamenlijk worden geanalyseerd, kunnen ook andere bedrijven hun inzichten delen over mogelijke oorzaken en lessen die men hieruit kan trekken. Deze gezamenlijke analyse kan leiden tot nieuwe inzichten, en een tunnelvisie kan zo voorkomen worden.
Bovendien kan men door gezamenlijk te leren uit incidenten bij buurbedrijven ook zelf maatregelen nemen in het eigen bedrijf om gelijkaardige incidentscenario’s te voorkomen. Zo worden er niet enkel maatregelen geformuleerd op bedrijfsniveau, maar ook op clusterniveau. 
Als gezamenlijk incidentenonderzoek moeilijk in de praktijk te realiseren is, kan men ook als individueel bedrijf het incident onderzoeken, en vervolgens het rapport delen en laten reviewen door de andere bedrijven uit de cluster.</v>
      </c>
      <c r="P15" s="193"/>
      <c r="Q15" s="193"/>
      <c r="R15" s="193"/>
      <c r="S15" s="193"/>
      <c r="T15" s="194"/>
    </row>
    <row r="16" spans="1:23" ht="117.75" customHeight="1" thickBot="1" x14ac:dyDescent="0.3">
      <c r="N16" s="116" t="str">
        <f>IFERROR(INDEX( Initiatives[Nr. initiatief], _xlfn.AGGREGATE(15,3,( Initiatives[InitiativeCatID] = $A$1)/ (Initiatives[InitiativeCatID] = $A$1 ) * (ROW(Initiatives[Nr. initiatief]) - ROW(Initiatives[[#Headers],[Nr. initiatief]])),ROWS($C$1:C5) )), "")</f>
        <v>c5</v>
      </c>
      <c r="O16" s="176" t="str">
        <f>IFERROR(INDEX( Initiatives[Beschrijving], _xlfn.AGGREGATE(15,3,( Initiatives[InitiativeCatID] = $A$1)/ (Initiatives[InitiativeCatID] = $A$1 ) * (ROW(Initiatives[Overzicht veiligheidsparameters]) - ROW(Initiatives[[#Headers],[Overzicht veiligheidsparameters]])),ROWS($E$1:E5) )), "")</f>
        <v>Binnen een cluster kunnen er gezamenlijk veiligheidsaudits worden uitgevoerd door een team dat bestaat uit leden van verschillende bedrijven uit de cluster. Zo kan men leren van de aanpak van andere bedrijven, en voorkomt men een tunnelvisie. 
Belangrijk bij deze peer-to-peer veiligheidsaudits is dat met uitgaat van een risicogerichte aanpak in plaats van een regelgerichte aanpak, waarbij de cluster van bedrijven met elkaar in gesprek gaat en kennis deelt om de veiligheid op een hoger niveau te brengen. De meeste veiligheidsinspecties door toezichthouders richten zich immers op compliance, waarbij de focus ligt op het zoeken naar overtredingen. Deze regelgerichte aanpak werkt eerder reactief gedrag bij de bedrijven in de hand. Risicogerichte peer-to-peer veiligheidsaudits kunnen hier een waardevolle aanvulling zijn.</v>
      </c>
      <c r="P16" s="176"/>
      <c r="Q16" s="176"/>
      <c r="R16" s="176"/>
      <c r="S16" s="176"/>
      <c r="T16" s="177"/>
    </row>
    <row r="17" ht="18.75" customHeight="1" x14ac:dyDescent="0.25"/>
    <row r="18" ht="18.75" customHeight="1" x14ac:dyDescent="0.25"/>
    <row r="19" ht="18.75" customHeight="1" x14ac:dyDescent="0.25"/>
    <row r="20" ht="18.75" customHeight="1" x14ac:dyDescent="0.25"/>
    <row r="21" ht="18.75" customHeight="1" x14ac:dyDescent="0.25"/>
  </sheetData>
  <sheetProtection selectLockedCells="1"/>
  <mergeCells count="19">
    <mergeCell ref="E5:H5"/>
    <mergeCell ref="O5:R5"/>
    <mergeCell ref="E1:I1"/>
    <mergeCell ref="E3:H3"/>
    <mergeCell ref="N3:R3"/>
    <mergeCell ref="E4:H4"/>
    <mergeCell ref="O4:R4"/>
    <mergeCell ref="O16:T16"/>
    <mergeCell ref="E6:H6"/>
    <mergeCell ref="O6:R6"/>
    <mergeCell ref="E7:H7"/>
    <mergeCell ref="O7:R7"/>
    <mergeCell ref="E8:H8"/>
    <mergeCell ref="O8:R8"/>
    <mergeCell ref="N11:T11"/>
    <mergeCell ref="O12:T12"/>
    <mergeCell ref="O13:T13"/>
    <mergeCell ref="O14:T14"/>
    <mergeCell ref="O15:T15"/>
  </mergeCells>
  <conditionalFormatting sqref="G10">
    <cfRule type="containsBlanks" dxfId="477" priority="1">
      <formula>LEN(TRIM(G10))=0</formula>
    </cfRule>
  </conditionalFormatting>
  <dataValidations xWindow="87" yWindow="247" count="3">
    <dataValidation allowBlank="1" showInputMessage="1" showErrorMessage="1" promptTitle="The reference to the next tab " prompt="The field provides a reference to which tab the button 'Next' Should lead to" sqref="K4:K8"/>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9"/>
    <dataValidation allowBlank="1" showInputMessage="1" showErrorMessage="1" promptTitle="Initiative Category" prompt="Reference to initiative category;_x000a_Based on this input, the sheet is created _x000a_" sqref="A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87" yWindow="247" count="1">
        <x14:dataValidation type="list" allowBlank="1" showInputMessage="1" showErrorMessage="1">
          <x14:formula1>
            <xm:f>_Inputs!$AF$2:$AF$6</xm:f>
          </x14:formula1>
          <xm:sqref>I4:I8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92</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Gezamenlijk leren uit incidenten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Incidenten (zowel safety als security gerelateerd) die binnen de cluster hebben plaatsgevonden met een (potentieel) ernstige impact, kunnen best op clusterniveau geanalyseerd worden. Dit niet als vervanging, maar wel als aanvulling op het incidentenonderzoek gevoerd door het bedrijf waar het incident plaatsvond.
Als noemenswaardige incidenten gezamenlijk worden geanalyseerd, kunnen ook andere bedrijven hun inzichten delen over mogelijke oorzaken en lessen die men hieruit kan trekken. Deze gezamenlijke analyse kan leiden tot nieuwe inzichten, en een tunnelvisie kan zo voorkomen worden.
Bovendien kan men door gezamenlijk te leren uit incidenten bij buurbedrijven ook zelf maatregelen nemen in het eigen bedrijf om gelijkaardige incidentscenario’s te voorkomen. Zo worden er niet enkel maatregelen geformuleerd op bedrijfsniveau, maar ook op clusterniveau. 
Als gezamenlijk incidentenonderzoek moeilijk in de praktijk te realiseren is, kan men ook als individueel bedrijf het incident onderzoeken, en vervolgens het rapport delen en laten reviewen door de andere bedrijven uit de cluster.</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5"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93</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Peer-to-peer veiligheidsaudits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Binnen een cluster kunnen er gezamenlijk veiligheidsaudits worden uitgevoerd door een team dat bestaat uit leden van verschillende bedrijven uit de cluster. Zo kan men leren van de aanpak van andere bedrijven, en voorkomt men een tunnelvisie. 
Belangrijk bij deze peer-to-peer veiligheidsaudits is dat met uitgaat van een risicogerichte aanpak in plaats van een regelgerichte aanpak, waarbij de cluster van bedrijven met elkaar in gesprek gaat en kennis deelt om de veiligheid op een hoger niveau te brengen. De meeste veiligheidsinspecties door toezichthouders richten zich immers op compliance, waarbij de focus ligt op het zoeken naar overtredingen. Deze regelgerichte aanpak werkt eerder reactief gedrag bij de bedrijven in de hand. Risicogerichte peer-to-peer veiligheidsaudits kunnen hier een waardevolle aanvulling zijn.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4"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2" width="3"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67" customFormat="1" ht="30" customHeight="1" x14ac:dyDescent="0.25">
      <c r="A1" s="67" t="s">
        <v>76</v>
      </c>
      <c r="B1" s="173"/>
      <c r="C1" s="67" t="str">
        <f>INDEX(InitiativeCat[], MATCH($A$1,InitiativeCat[InitiativeCatID],0), MATCH(InitiativeCat[[#Headers],[Proactief]],InitiativeCat[#Headers],0) )</f>
        <v>Proactief</v>
      </c>
      <c r="E1" s="195" t="str">
        <f>INDEX(InitiativeCat[], MATCH($A$1,InitiativeCat[InitiativeCatID],0), MATCH(InitiativeCat[[#Headers],[Overzicht veiligheidsparameters]],InitiativeCat[#Headers],0) )</f>
        <v>Uniformiteit en standaardisatie van veiligheid</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d1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Standaardisatie van werkprocedures</v>
      </c>
      <c r="F4" s="200"/>
      <c r="G4" s="200"/>
      <c r="H4" s="201"/>
      <c r="I4" s="85"/>
      <c r="J4" s="74">
        <f>IF(ISBLANK(I4), 100,  INDEX(Score[], MATCH(I4,Score[Prestatiescore: de huidige prestatie van het veiligheidsinitiatief],0), MATCH(Score[[#Headers],[Score numeric]], Score[#Headers], 0) ) )</f>
        <v>100</v>
      </c>
      <c r="K4" s="74" t="str">
        <f>IF(SUM($J$4:$J$10)&lt;100,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13" t="str">
        <f>IFERROR(INDEX( Initiatives[Nr. initiatief], _xlfn.AGGREGATE(15,3,( Initiatives[InitiativeCatID] = $A$1)/ (Initiatives[InitiativeCatID] = $A$1 ) * (ROW(Initiatives[Nr. initiatief]) - ROW(Initiatives[[#Headers],[Nr. initiatief]])),ROWS($E$1:E2) )), "")</f>
        <v>d2</v>
      </c>
      <c r="D5" s="114"/>
      <c r="E5" s="178" t="str">
        <f>IFERROR(INDEX( Initiatives[Specifieke veiligheidsinitiatieven], _xlfn.AGGREGATE(15,3,( Initiatives[InitiativeCatID] = $A$1)/ (Initiatives[InitiativeCatID] = $A$1 ) * (ROW(Initiatives[Overzicht veiligheidsparameters]) - ROW(Initiatives[[#Headers],[Overzicht veiligheidsparameters]])),ROWS($C$1:C2) )), "")</f>
        <v>Standaardniveau van veiligheidskennis en -vaardigheden</v>
      </c>
      <c r="F5" s="178"/>
      <c r="G5" s="178"/>
      <c r="H5" s="179"/>
      <c r="I5" s="87"/>
      <c r="J5" s="74">
        <f>IF(ISBLANK(I5), 100,  INDEX(Score[], MATCH(I5,Score[Prestatiescore: de huidige prestatie van het veiligheidsinitiatief],0), MATCH(Score[[#Headers],[Score numeric]], Score[#Headers], 0) ) )</f>
        <v>100</v>
      </c>
      <c r="K5" s="74" t="str">
        <f>IF(SUM($J$4:$J$10)&lt;100,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113" t="str">
        <f>IFERROR(INDEX( Initiatives[Nr. initiatief], _xlfn.AGGREGATE(15,3,( Initiatives[InitiativeCatID] = $A$1)/ (Initiatives[InitiativeCatID] = $A$1 ) * (ROW(Initiatives[Nr. initiatief]) - ROW(Initiatives[[#Headers],[Nr. initiatief]])),ROWS($E$1:E3) )), "")</f>
        <v>d3</v>
      </c>
      <c r="D6" s="114"/>
      <c r="E6" s="178" t="str">
        <f>IFERROR(INDEX( Initiatives[Specifieke veiligheidsinitiatieven], _xlfn.AGGREGATE(15,3,( Initiatives[InitiativeCatID] = $A$1)/ (Initiatives[InitiativeCatID] = $A$1 ) * (ROW(Initiatives[Overzicht veiligheidsparameters]) - ROW(Initiatives[[#Headers],[Overzicht veiligheidsparameters]])),ROWS($C$1:C3) )), "")</f>
        <v>Uniforme veiligheidsregels en -normen</v>
      </c>
      <c r="F6" s="178"/>
      <c r="G6" s="178"/>
      <c r="H6" s="179"/>
      <c r="I6" s="87"/>
      <c r="J6" s="74">
        <f>IF(ISBLANK(I6), 100,  INDEX(Score[], MATCH(I6,Score[Prestatiescore: de huidige prestatie van het veiligheidsinitiatief],0), MATCH(Score[[#Headers],[Score numeric]], Score[#Headers], 0) ) )</f>
        <v>100</v>
      </c>
      <c r="K6" s="74" t="str">
        <f>IF(SUM($J$4:$J$10)&lt;100,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3" ht="16.5" customHeight="1" x14ac:dyDescent="0.25">
      <c r="C7" s="103" t="str">
        <f>IFERROR(INDEX( Initiatives[Nr. initiatief], _xlfn.AGGREGATE(15,3,( Initiatives[InitiativeCatID] = $A$1)/ (Initiatives[InitiativeCatID] = $A$1 ) * (ROW(Initiatives[Nr. initiatief]) - ROW(Initiatives[[#Headers],[Nr. initiatief]])),ROWS($E$1:E4) )), "")</f>
        <v>d4</v>
      </c>
      <c r="D7" s="104"/>
      <c r="E7" s="184" t="str">
        <f>IFERROR(INDEX( Initiatives[Specifieke veiligheidsinitiatieven], _xlfn.AGGREGATE(15,3,( Initiatives[InitiativeCatID] = $A$1)/ (Initiatives[InitiativeCatID] = $A$1 ) * (ROW(Initiatives[Overzicht veiligheidsparameters]) - ROW(Initiatives[[#Headers],[Overzicht veiligheidsparameters]])),ROWS($C$1:C4) )), "")</f>
        <v>Uniforme veiligheidsregels en -normen voor contractoren</v>
      </c>
      <c r="F7" s="184"/>
      <c r="G7" s="184"/>
      <c r="H7" s="185"/>
      <c r="I7" s="89"/>
      <c r="J7" s="74">
        <f>IF(ISBLANK(I7), 100,  INDEX(Score[], MATCH(I7,Score[Prestatiescore: de huidige prestatie van het veiligheidsinitiatief],0), MATCH(Score[[#Headers],[Score numeric]], Score[#Headers], 0) ) )</f>
        <v>100</v>
      </c>
      <c r="K7" s="74" t="str">
        <f>IF(SUM($J$4:$J$10)&lt;100,  INDEX(C7:C13,  MATCH(TRUE, INDEX(J7:$J$10&lt;3, ), 0)), "X")</f>
        <v>X</v>
      </c>
      <c r="L7" s="74">
        <f>IFERROR(INDEX( Initiatives[InitiativeNumber], _xlfn.AGGREGATE(15,3,( Initiatives[InitiativeCatID] = $A$1)/ (Initiatives[InitiativeCatID] = $A$1 ) * (ROW(Initiatives[Overzicht veiligheidsparameters]) - ROW(Initiatives[[#Headers],[Overzicht veiligheidsparameters]])),ROWS($E$1:E4) )), "")-1</f>
        <v>3</v>
      </c>
      <c r="M7" s="162" t="str">
        <f>IF(ISBLANK(I7),ErrorMsg[ErrorMessage], "")</f>
        <v>Selecteer een antwoord!</v>
      </c>
      <c r="N7" s="105" t="str">
        <f>INDEX(Score[ScoreName],4)</f>
        <v>Score 3</v>
      </c>
      <c r="O7" s="182" t="str">
        <f>INDEX(Score[Beschrijving],4)</f>
        <v>Optimale samenswerking (op strategisch niveau met focus op lange termijn)</v>
      </c>
      <c r="P7" s="182"/>
      <c r="Q7" s="182"/>
      <c r="R7" s="183"/>
    </row>
    <row r="8" spans="1:23" ht="13.8" thickBot="1" x14ac:dyDescent="0.3">
      <c r="C8" s="94" t="str">
        <f>IFERROR(INDEX( Initiatives[Nr. initiatief], _xlfn.AGGREGATE(15,3,( Initiatives[InitiativeCatID] = $A$1)/ (Initiatives[InitiativeCatID] = $A$1 ) * (ROW(Initiatives[Nr. initiatief]) - ROW(Initiatives[[#Headers],[Nr. initiatief]])),ROWS($E$1:E5) )), "")</f>
        <v/>
      </c>
      <c r="E8" s="94" t="str">
        <f>IFERROR(INDEX( Initiatives[Specifieke veiligheidsinitiatieven], _xlfn.AGGREGATE(15,3,( Initiatives[InitiativeCatID] = $A$1)/ (Initiatives[InitiativeCatID] = $A$1 ) * (ROW(Initiatives[Overzicht veiligheidsparameters]) - ROW(Initiatives[[#Headers],[Overzicht veiligheidsparameters]])),ROWS($C$1:C5) )), "")</f>
        <v/>
      </c>
      <c r="N8" s="106" t="str">
        <f>INDEX(Score[ScoreName],5)</f>
        <v xml:space="preserve">Niet van toepassing </v>
      </c>
      <c r="O8" s="186" t="str">
        <f>INDEX(Score[Beschrijving],5)</f>
        <v>Veiligheidsinitiatieven die niet van toepassing zijn voor een bepaalde cluster</v>
      </c>
      <c r="P8" s="186"/>
      <c r="Q8" s="186"/>
      <c r="R8" s="187"/>
    </row>
    <row r="9" spans="1:23" x14ac:dyDescent="0.25">
      <c r="C9" s="94" t="str">
        <f>IFERROR(INDEX( Initiatives[Nr. initiatief], _xlfn.AGGREGATE(15,3,( Initiatives[InitiativeCatID] = $A$1)/ (Initiatives[InitiativeCatID] = $A$1 ) * (ROW(Initiatives[Overzicht veiligheidsparameters]) - ROW(Initiatives[[#Headers],[Overzicht veiligheidsparameters]])),ROWS($C$1:C6) )), "")</f>
        <v/>
      </c>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8" customHeight="1" x14ac:dyDescent="0.3">
      <c r="C11" s="33" t="str">
        <f>IFERROR(INDEX( Initiatives[Nr. initiatief], _xlfn.AGGREGATE(15,3,( Initiatives[InitiativeCatID] = $A$1)/ (Initiatives[InitiativeCatID] = $A$1 ) * (ROW(Initiatives[Overzicht veiligheidsparameters]) - ROW(Initiatives[[#Headers],[Overzicht veiligheidsparameters]])),ROWS($C$1:C8) )), "")</f>
        <v/>
      </c>
      <c r="J11" s="107"/>
      <c r="N11" s="197" t="s">
        <v>291</v>
      </c>
      <c r="O11" s="198"/>
      <c r="P11" s="198"/>
      <c r="Q11" s="198"/>
      <c r="R11" s="198"/>
      <c r="S11" s="198"/>
      <c r="T11" s="199"/>
    </row>
    <row r="12" spans="1:23" ht="93"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d1</v>
      </c>
      <c r="O12" s="191" t="str">
        <f>IFERROR(INDEX( Initiatives[Beschrijving], _xlfn.AGGREGATE(15,3,( Initiatives[InitiativeCatID] = $A$1)/ (Initiatives[InitiativeCatID] = $A$1 ) * (ROW(Initiatives[Overzicht veiligheidsparameters]) - ROW(Initiatives[[#Headers],[Overzicht veiligheidsparameters]])),ROWS($E$1:E1) )), "")</f>
        <v>In een werkproces of -procedure wordt gespecificeerd hoe een bepaalde taak of activiteit wordt uitgevoerd, en welke veiligheidsmaatregelen hierbij genomen moeten worden. Als men werkprocedures van gelijkaardige processen in verschillende bedrijven uniform maakt, verhoogt dit onder meer de voorspelbaarheid van normale werkzaamheden. Zeker als bedrijven verbonden zijn in elkaars keten kan standaardisatie van werkprocedures veiligheidswinst opleveren.</v>
      </c>
      <c r="P12" s="191"/>
      <c r="Q12" s="191"/>
      <c r="R12" s="191"/>
      <c r="S12" s="191"/>
      <c r="T12" s="192"/>
    </row>
    <row r="13" spans="1:23" ht="70.5" customHeight="1" x14ac:dyDescent="0.25">
      <c r="C13" s="94" t="str">
        <f>IFERROR(INDEX( Initiatives[Nr. initiatief], _xlfn.AGGREGATE(15,3,( Initiatives[InitiativeCatID] = $A$1)/ (Initiatives[InitiativeCatID] = $A$1 ) * (ROW(Initiatives[Overzicht veiligheidsparameters]) - ROW(Initiatives[[#Headers],[Overzicht veiligheidsparameters]])),ROWS($C$1:C10) )), "")</f>
        <v/>
      </c>
      <c r="M13" s="94"/>
      <c r="N13" s="115" t="str">
        <f>IFERROR(INDEX( Initiatives[Nr. initiatief], _xlfn.AGGREGATE(15,3,( Initiatives[InitiativeCatID] = $A$1)/ (Initiatives[InitiativeCatID] = $A$1 ) * (ROW(Initiatives[Nr. initiatief]) - ROW(Initiatives[[#Headers],[Nr. initiatief]])),ROWS($C$1:C2) )), "")</f>
        <v>d2</v>
      </c>
      <c r="O13" s="193" t="str">
        <f>IFERROR(INDEX( Initiatives[Beschrijving], _xlfn.AGGREGATE(15,3,( Initiatives[InitiativeCatID] = $A$1)/ (Initiatives[InitiativeCatID] = $A$1 ) * (ROW(Initiatives[Overzicht veiligheidsparameters]) - ROW(Initiatives[[#Headers],[Overzicht veiligheidsparameters]])),ROWS($E$1:E2) )), "")</f>
        <v>Binnen een cluster kan men bepaalde kwaliteitseisen vastleggen wat betreft veiligheidskennis en -vaardigheden van de eigen werknemers. Zo kan men alle werknemers bijvoorbeeld een basispakket veiligheidsopleidingen en -trainingen laten volgen, en kan men enkel werken met gecertificeerde opleidingsinstellingen. Dergelijke standaardisatie zorgt ervoor dat eenzelfde niveau wordt behaald binnen de verschillende bedrijven die deel uitmaken van de cluster.</v>
      </c>
      <c r="P13" s="193"/>
      <c r="Q13" s="193"/>
      <c r="R13" s="193"/>
      <c r="S13" s="193"/>
      <c r="T13" s="194"/>
    </row>
    <row r="14" spans="1:23" ht="126" customHeight="1" x14ac:dyDescent="0.25">
      <c r="C14" s="94" t="str">
        <f>IFERROR(INDEX( Initiatives[Nr. initiatief], _xlfn.AGGREGATE(15,3,( Initiatives[InitiativeCatID] = $A$1)/ (Initiatives[InitiativeCatID] = $A$1 ) * (ROW(Initiatives[Overzicht veiligheidsparameters]) - ROW(Initiatives[[#Headers],[Overzicht veiligheidsparameters]])),ROWS($C$1:C11) )), "")</f>
        <v/>
      </c>
      <c r="E14" s="109"/>
      <c r="M14" s="94"/>
      <c r="N14" s="110" t="str">
        <f>IFERROR(INDEX( Initiatives[Nr. initiatief], _xlfn.AGGREGATE(15,3,( Initiatives[InitiativeCatID] = $A$1)/ (Initiatives[InitiativeCatID] = $A$1 ) * (ROW(Initiatives[Nr. initiatief]) - ROW(Initiatives[[#Headers],[Nr. initiatief]])),ROWS($C$1:C3) )), "")</f>
        <v>d3</v>
      </c>
      <c r="O14" s="191" t="str">
        <f>IFERROR(INDEX( Initiatives[Beschrijving], _xlfn.AGGREGATE(15,3,( Initiatives[InitiativeCatID] = $A$1)/ (Initiatives[InitiativeCatID] = $A$1 ) * (ROW(Initiatives[Overzicht veiligheidsparameters]) - ROW(Initiatives[[#Headers],[Overzicht veiligheidsparameters]])),ROWS($E$1:E3) )), "")</f>
        <v>Verschillende arbeidsveiligheidsregels op de verschillende bedrijfsterreinen kunnen voor werknemers voor onduidelijkheid en complexiteit zorgen. Uniforme veiligheidsregels kunnen hier een oplossing bieden. Zo kan men bijvoorbeeld dezelfde maximumsnelheid hanteren op alle bedrijfsterreinen die binnen een bepaald geografisch gebied liggen. 
Ook wat betreft procesveiligheid kunnen er binnen een cluster uniforme afspraken gemaakt worden, bijvoorbeeld over de onderhoudsfrequentie van bepaalde gelijkaardige onderdelen van installaties, of over de frequentie van risicoanalyses. Deze uniformiteit draagt voornamelijk bij aan het verzekeren van een bepaald kwaliteitsniveau van veiligheid, waarbij bepaalde veiligheidsnormen door alle leden van de cluster gevolgd moeten worden.</v>
      </c>
      <c r="P14" s="191"/>
      <c r="Q14" s="191"/>
      <c r="R14" s="191"/>
      <c r="S14" s="191"/>
      <c r="T14" s="192"/>
    </row>
    <row r="15" spans="1:23" ht="232.5" customHeight="1" thickBot="1" x14ac:dyDescent="0.3">
      <c r="C15" s="94" t="str">
        <f>IFERROR(INDEX( Initiatives[Nr. initiatief], _xlfn.AGGREGATE(15,3,( Initiatives[InitiativeCatID] = $A$1)/ (Initiatives[InitiativeCatID] = $A$1 ) * (ROW(Initiatives[Overzicht veiligheidsparameters]) - ROW(Initiatives[[#Headers],[Overzicht veiligheidsparameters]])),ROWS($C$1:C12) )), "")</f>
        <v/>
      </c>
      <c r="N15" s="111" t="str">
        <f>IFERROR(INDEX( Initiatives[Nr. initiatief], _xlfn.AGGREGATE(15,3,( Initiatives[InitiativeCatID] = $A$1)/ (Initiatives[InitiativeCatID] = $A$1 ) * (ROW(Initiatives[Nr. initiatief]) - ROW(Initiatives[[#Headers],[Nr. initiatief]])),ROWS($C$1:C4) )), "")</f>
        <v>d4</v>
      </c>
      <c r="O15" s="253" t="str">
        <f>IFERROR(INDEX( Initiatives[Beschrijving], _xlfn.AGGREGATE(15,3,( Initiatives[InitiativeCatID] = $A$1)/ (Initiatives[InitiativeCatID] = $A$1 ) * (ROW(Initiatives[Overzicht veiligheidsparameters]) - ROW(Initiatives[[#Headers],[Overzicht veiligheidsparameters]])),ROWS($E$1:E4) )), "")</f>
        <v>Het kan zijn dat contractoren andere veiligheidsregels opgelegd krijgen bij verschillende bedrijven die deel uitmaken van dezelfde cluster. Een uniforme aanpak binnen de cluster wat betreft veiligheidsregels voor contractoren kan verschillende voordelen opleveren. Zo kan uniformiteit ervoor zorgen dat veiligheid overzichtelijker wordt. Een groot aantal verschillende veiligheidsregels kan enerzijds zorgen voor onduidelijkheid, en anderzijds voor onverschilligheid. Als contractoren op elke locatie verschillende veiligheidsvoorschriften krijgen, bestaat de kans dat men deze niet meer grondig leest.Bovendien kan uniformiteit een duidelijk verwachtingspatroon creëren voor alle betrokken partijen. Als bepaalde veiligheidsregels en -normen voor contractoren gelden binnen de hele cluster, kan men ook de gevolgen van een overtreding doortrekken binnen de hele cluster. Het overtreden van een veiligheidsregel of een ‘life saving rule’, zoals bijvoorbeeld wanneer een contractor aan de slag is zonder werkvergunning, kan als gevolg hebben dat deze contractor niet meer wordt toegelaten binnen het bedrijf waar de overtreding werd begaan. Men zou dit kunnen doortrekken naar de gehele cluster, waar bij uitbreiding de betreffende contractor ook niet meer wordt toegelaten bij de andere bedrijven van de cluster. De cluster kan m.a.w. inzetten op een gemeenschappelijk beleid over hoe er met contractoren wordt omgegaan als er veiligheidsregels overtreden worden. Dergelijke uniformiteit zorgt ook voor een daling in complexiteit wat betreft controle op het naleven van gemaakte afspraken.
Contractoren die aan de slag gaan bij een bedrijf dat deel uitmaakt van een cluster kunnen bovendien ook best een introductie krijgen voordat ze aan de slag gaan, waarbij het bedrijf gekaderd wordt als deel uitmakend van een cluster (om bijvoorbeeld de mogelijkheid op domino-effecten of keteneffecten te benadrukken).</v>
      </c>
      <c r="P15" s="253"/>
      <c r="Q15" s="253"/>
      <c r="R15" s="253"/>
      <c r="S15" s="253"/>
      <c r="T15" s="254"/>
    </row>
    <row r="16" spans="1:23" ht="18.75" customHeight="1" x14ac:dyDescent="0.25"/>
    <row r="17" ht="18.75" customHeight="1" x14ac:dyDescent="0.25"/>
    <row r="18" ht="18.75" customHeight="1" x14ac:dyDescent="0.25"/>
    <row r="19" ht="18.75" customHeight="1" x14ac:dyDescent="0.25"/>
    <row r="20" ht="18.75" customHeight="1" x14ac:dyDescent="0.25"/>
    <row r="21" ht="18.75" customHeight="1" x14ac:dyDescent="0.25"/>
  </sheetData>
  <sheetProtection sheet="1" objects="1" scenarios="1" selectLockedCells="1"/>
  <mergeCells count="17">
    <mergeCell ref="E6:H6"/>
    <mergeCell ref="O6:R6"/>
    <mergeCell ref="E7:H7"/>
    <mergeCell ref="O7:R7"/>
    <mergeCell ref="O8:R8"/>
    <mergeCell ref="E5:H5"/>
    <mergeCell ref="O5:R5"/>
    <mergeCell ref="E1:I1"/>
    <mergeCell ref="E3:H3"/>
    <mergeCell ref="N3:R3"/>
    <mergeCell ref="E4:H4"/>
    <mergeCell ref="O4:R4"/>
    <mergeCell ref="O12:T12"/>
    <mergeCell ref="O13:T13"/>
    <mergeCell ref="O14:T14"/>
    <mergeCell ref="O15:T15"/>
    <mergeCell ref="N11:T11"/>
  </mergeCells>
  <conditionalFormatting sqref="G10">
    <cfRule type="containsBlanks" dxfId="333" priority="1">
      <formula>LEN(TRIM(G10))=0</formula>
    </cfRule>
  </conditionalFormatting>
  <dataValidations count="4">
    <dataValidation allowBlank="1" showInputMessage="1" showErrorMessage="1" promptTitle="The reference to the next tab " prompt="The field provides a reference to which tab the button 'Next' Should lead to" sqref="K4:K8"/>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7 J9"/>
    <dataValidation allowBlank="1" showInputMessage="1" showErrorMessage="1" promptTitle="Initiative Category" prompt="Reference to initiative category;_x000a_Based on this input, the sheet is created _x000a_" sqref="A1"/>
    <dataValidation allowBlank="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8"/>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94</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Standaardisatie van werkprocedures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In een werkproces of -procedure wordt gespecificeerd hoe een bepaalde taak of activiteit wordt uitgevoerd, en welke veiligheidsmaatregelen hierbij genomen moeten worden. Als men werkprocedures van gelijkaardige processen in verschillende bedrijven uniform maakt, verhoogt dit onder meer de voorspelbaarheid van normale werkzaamheden. Zeker als bedrijven verbonden zijn in elkaars keten kan standaardisatie van werkprocedures veiligheidswinst opleveren.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2"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95</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Standaardniveau van veiligheidskennis en -vaardigheden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Binnen een cluster kan men bepaalde kwaliteitseisen vastleggen wat betreft veiligheidskennis en -vaardigheden van de eigen werknemers. Zo kan men alle werknemers bijvoorbeeld een basispakket veiligheidsopleidingen en -trainingen laten volgen, en kan men enkel werken met gecertificeerde opleidingsinstellingen. Dergelijke standaardisatie zorgt ervoor dat eenzelfde niveau wordt behaald binnen de verschillende bedrijven die deel uitmaken van de cluster.</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1"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96</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Uniforme veiligheidsregels en -normen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Verschillende arbeidsveiligheidsregels op de verschillende bedrijfsterreinen kunnen voor werknemers voor onduidelijkheid en complexiteit zorgen. Uniforme veiligheidsregels kunnen hier een oplossing bieden. Zo kan men bijvoorbeeld dezelfde maximumsnelheid hanteren op alle bedrijfsterreinen die binnen een bepaald geografisch gebied liggen. 
Ook wat betreft procesveiligheid kunnen er binnen een cluster uniforme afspraken gemaakt worden, bijvoorbeeld over de onderhoudsfrequentie van bepaalde gelijkaardige onderdelen van installaties, of over de frequentie van risicoanalyses. Deze uniformiteit draagt voornamelijk bij aan het verzekeren van een bepaald kwaliteitsniveau van veiligheid, waarbij bepaalde veiligheidsnormen door alle leden van de cluster gevolgd moeten worden.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30"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97</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Uniforme veiligheidsregels en -normen voor contractoren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Het kan zijn dat contractoren andere veiligheidsregels opgelegd krijgen bij verschillende bedrijven die deel uitmaken van dezelfde cluster. Een uniforme aanpak binnen de cluster wat betreft veiligheidsregels voor contractoren kan verschillende voordelen opleveren. Zo kan uniformiteit ervoor zorgen dat veiligheid overzichtelijker wordt. Een groot aantal verschillende veiligheidsregels kan enerzijds zorgen voor onduidelijkheid, en anderzijds voor onverschilligheid. Als contractoren op elke locatie verschillende veiligheidsvoorschriften krijgen, bestaat de kans dat men deze niet meer grondig leest.Bovendien kan uniformiteit een duidelijk verwachtingspatroon creëren voor alle betrokken partijen. Als bepaalde veiligheidsregels en -normen voor contractoren gelden binnen de hele cluster, kan men ook de gevolgen van een overtreding doortrekken binnen de hele cluster. Het overtreden van een veiligheidsregel of een ‘life saving rule’, zoals bijvoorbeeld wanneer een contractor aan de slag is zonder werkvergunning, kan als gevolg hebben dat deze contractor niet meer wordt toegelaten binnen het bedrijf waar de overtreding werd begaan. Men zou dit kunnen doortrekken naar de gehele cluster, waar bij uitbreiding de betreffende contractor ook niet meer wordt toegelaten bij de andere bedrijven van de cluster. De cluster kan m.a.w. inzetten op een gemeenschappelijk beleid over hoe er met contractoren wordt omgegaan als er veiligheidsregels overtreden worden. Dergelijke uniformiteit zorgt ook voor een daling in complexiteit wat betreft controle op het naleven van gemaakte afspraken.
Contractoren die aan de slag gaan bij een bedrijf dat deel uitmaakt van een cluster kunnen bovendien ook best een introductie krijgen voordat ze aan de slag gaan, waarbij het bedrijf gekaderd wordt als deel uitmakend van een cluster (om bijvoorbeeld de mogelijkheid op domino-effecten of keteneffecten te benadrukken).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9"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X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2" width="3"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4" s="67" customFormat="1" ht="30" customHeight="1" x14ac:dyDescent="0.25">
      <c r="A1" s="67" t="s">
        <v>74</v>
      </c>
      <c r="B1" s="173"/>
      <c r="C1" s="67" t="str">
        <f>INDEX(InitiativeCat[], MATCH($A$1,InitiativeCat[InitiativeCatID],0), MATCH(InitiativeCat[[#Headers],[Proactief]],InitiativeCat[#Headers],0) )</f>
        <v>Proactief</v>
      </c>
      <c r="E1" s="195" t="str">
        <f>INDEX(InitiativeCat[], MATCH($A$1,InitiativeCat[InitiativeCatID],0), MATCH(InitiativeCat[[#Headers],[Overzicht veiligheidsparameters]],InitiativeCat[#Headers],0) )</f>
        <v>De cluster van bedrijven als collectief</v>
      </c>
      <c r="F1" s="195"/>
      <c r="G1" s="195"/>
      <c r="H1" s="195"/>
      <c r="I1" s="195"/>
    </row>
    <row r="2" spans="1:24" ht="20.100000000000001" customHeight="1" thickBot="1" x14ac:dyDescent="0.3">
      <c r="B2" s="95"/>
      <c r="C2" s="95"/>
      <c r="D2" s="95"/>
      <c r="E2" s="95"/>
      <c r="F2" s="95"/>
      <c r="G2" s="95"/>
      <c r="H2" s="95"/>
      <c r="I2" s="95"/>
      <c r="J2" s="95"/>
      <c r="K2" s="95"/>
      <c r="L2" s="95"/>
      <c r="M2" s="96"/>
      <c r="S2" s="95"/>
      <c r="T2" s="95"/>
      <c r="U2" s="95"/>
      <c r="V2" s="95"/>
      <c r="W2" s="95"/>
    </row>
    <row r="3" spans="1:24"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4" ht="15.75" customHeight="1" x14ac:dyDescent="0.25">
      <c r="C4" s="100" t="str">
        <f>IFERROR(INDEX( Initiatives[Nr. initiatief], _xlfn.AGGREGATE(15,3,( Initiatives[InitiativeCatID] = $A$1)/ (Initiatives[InitiativeCatID] = $A$1 ) * (ROW(Initiatives[Nr. initiatief]) - ROW(Initiatives[[#Headers],[Nr. initiatief]])),ROWS($E$1:E1) )), "")</f>
        <v>e1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Overkoepelende clustercoalitie</v>
      </c>
      <c r="F4" s="200"/>
      <c r="G4" s="200"/>
      <c r="H4" s="201"/>
      <c r="I4" s="85"/>
      <c r="J4" s="74">
        <f>IF(ISBLANK(I4), 100,  INDEX(Score[], MATCH(I4,Score[Prestatiescore: de huidige prestatie van het veiligheidsinitiatief],0), MATCH(Score[[#Headers],[Score numeric]], Score[#Headers], 0) ) )</f>
        <v>100</v>
      </c>
      <c r="K4" s="74" t="str">
        <f>IF(SUM($J$4:$J$6)&lt;100,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4" ht="15.75" customHeight="1" x14ac:dyDescent="0.25">
      <c r="C5" s="113" t="str">
        <f>IFERROR(INDEX( Initiatives[Nr. initiatief], _xlfn.AGGREGATE(15,3,( Initiatives[InitiativeCatID] = $A$1)/ (Initiatives[InitiativeCatID] = $A$1 ) * (ROW(Initiatives[Nr. initiatief]) - ROW(Initiatives[[#Headers],[Nr. initiatief]])),ROWS($E$1:E2) )), "")</f>
        <v>e2</v>
      </c>
      <c r="D5" s="114"/>
      <c r="E5" s="178" t="str">
        <f>IFERROR(INDEX( Initiatives[Specifieke veiligheidsinitiatieven], _xlfn.AGGREGATE(15,3,( Initiatives[InitiativeCatID] = $A$1)/ (Initiatives[InitiativeCatID] = $A$1 ) * (ROW(Initiatives[Overzicht veiligheidsparameters]) - ROW(Initiatives[[#Headers],[Overzicht veiligheidsparameters]])),ROWS($C$1:C2) )), "")</f>
        <v>Gezamenlijk budget voor veiligheidsinitiatieven</v>
      </c>
      <c r="F5" s="178"/>
      <c r="G5" s="178"/>
      <c r="H5" s="179"/>
      <c r="I5" s="87"/>
      <c r="J5" s="74">
        <f>IF(ISBLANK(I5), 100,  INDEX(Score[], MATCH(I5,Score[Prestatiescore: de huidige prestatie van het veiligheidsinitiatief],0), MATCH(Score[[#Headers],[Score numeric]], Score[#Headers], 0) ) )</f>
        <v>100</v>
      </c>
      <c r="K5" s="74" t="str">
        <f>IF(SUM($J$4:$J$6)&lt;100,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4" ht="15.75" customHeight="1" x14ac:dyDescent="0.25">
      <c r="C6" s="103" t="str">
        <f>IFERROR(INDEX( Initiatives[Nr. initiatief], _xlfn.AGGREGATE(15,3,( Initiatives[InitiativeCatID] = $A$1)/ (Initiatives[InitiativeCatID] = $A$1 ) * (ROW(Initiatives[Nr. initiatief]) - ROW(Initiatives[[#Headers],[Nr. initiatief]])),ROWS($E$1:E3) )), "")</f>
        <v>e3</v>
      </c>
      <c r="D6" s="104"/>
      <c r="E6" s="184" t="str">
        <f>IFERROR(INDEX( Initiatives[Specifieke veiligheidsinitiatieven], _xlfn.AGGREGATE(15,3,( Initiatives[InitiativeCatID] = $A$1)/ (Initiatives[InitiativeCatID] = $A$1 ) * (ROW(Initiatives[Overzicht veiligheidsparameters]) - ROW(Initiatives[[#Headers],[Overzicht veiligheidsparameters]])),ROWS($C$1:C3) )), "")</f>
        <v>Gezamenlijke communicatie naar/met de omwonenden</v>
      </c>
      <c r="F6" s="184"/>
      <c r="G6" s="184"/>
      <c r="H6" s="185"/>
      <c r="I6" s="89"/>
      <c r="J6" s="74">
        <f>IF(ISBLANK(I6), 100,  INDEX(Score[], MATCH(I6,Score[Prestatiescore: de huidige prestatie van het veiligheidsinitiatief],0), MATCH(Score[[#Headers],[Score numeric]], Score[#Headers], 0) ) )</f>
        <v>100</v>
      </c>
      <c r="K6" s="74" t="str">
        <f>IF(SUM($J$4:$J$6)&lt;100,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4" ht="16.5" customHeight="1" x14ac:dyDescent="0.25">
      <c r="B7" s="68"/>
      <c r="C7" s="117" t="str">
        <f>IFERROR(INDEX( Initiatives[Nr. initiatief], _xlfn.AGGREGATE(15,3,( Initiatives[InitiativeCatID] = $A$1)/ (Initiatives[InitiativeCatID] = $A$1 ) * (ROW(Initiatives[Nr. initiatief]) - ROW(Initiatives[[#Headers],[Nr. initiatief]])),ROWS($E$1:E4) )), "")</f>
        <v/>
      </c>
      <c r="M7" s="94"/>
      <c r="N7" s="105" t="str">
        <f>INDEX(Score[ScoreName],4)</f>
        <v>Score 3</v>
      </c>
      <c r="O7" s="182" t="str">
        <f>INDEX(Score[Beschrijving],4)</f>
        <v>Optimale samenswerking (op strategisch niveau met focus op lange termijn)</v>
      </c>
      <c r="P7" s="182"/>
      <c r="Q7" s="182"/>
      <c r="R7" s="183"/>
    </row>
    <row r="8" spans="1:24" ht="13.8" thickBot="1" x14ac:dyDescent="0.3">
      <c r="B8" s="68"/>
      <c r="C8" s="117" t="str">
        <f>IFERROR(INDEX( Initiatives[Nr. initiatief], _xlfn.AGGREGATE(15,3,( Initiatives[InitiativeCatID] = $A$1)/ (Initiatives[InitiativeCatID] = $A$1 ) * (ROW(Initiatives[Nr. initiatief]) - ROW(Initiatives[[#Headers],[Nr. initiatief]])),ROWS($E$1:E5) )), "")</f>
        <v/>
      </c>
      <c r="M8" s="94"/>
      <c r="N8" s="106" t="str">
        <f>INDEX(Score[ScoreName],5)</f>
        <v xml:space="preserve">Niet van toepassing </v>
      </c>
      <c r="O8" s="186" t="str">
        <f>INDEX(Score[Beschrijving],5)</f>
        <v>Veiligheidsinitiatieven die niet van toepassing zijn voor een bepaalde cluster</v>
      </c>
      <c r="P8" s="186"/>
      <c r="Q8" s="186"/>
      <c r="R8" s="187"/>
    </row>
    <row r="9" spans="1:24" x14ac:dyDescent="0.25">
      <c r="B9" s="68"/>
      <c r="C9" s="117" t="str">
        <f>IFERROR(INDEX( Initiatives[Nr. initiatief], _xlfn.AGGREGATE(15,3,( Initiatives[InitiativeCatID] = $A$1)/ (Initiatives[InitiativeCatID] = $A$1 ) * (ROW(Initiatives[Nr. initiatief]) - ROW(Initiatives[[#Headers],[Nr. initiatief]])),ROWS($E$1:E6) )), "")</f>
        <v/>
      </c>
    </row>
    <row r="10" spans="1:24" ht="15" customHeight="1" thickBot="1" x14ac:dyDescent="0.3">
      <c r="B10" s="68"/>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4" ht="17.399999999999999" x14ac:dyDescent="0.3">
      <c r="C11" s="94" t="str">
        <f>IFERROR(INDEX( Initiatives[Nr. initiatief], _xlfn.AGGREGATE(15,3,( Initiatives[InitiativeCatID] = $A$1)/ (Initiatives[InitiativeCatID] = $A$1 ) * (ROW(Initiatives[Overzicht veiligheidsparameters]) - ROW(Initiatives[[#Headers],[Overzicht veiligheidsparameters]])),ROWS($C$1:C8) )), "")</f>
        <v/>
      </c>
      <c r="J11" s="107"/>
      <c r="N11" s="197" t="s">
        <v>291</v>
      </c>
      <c r="O11" s="198"/>
      <c r="P11" s="198"/>
      <c r="Q11" s="198"/>
      <c r="R11" s="198"/>
      <c r="S11" s="198"/>
      <c r="T11" s="199"/>
    </row>
    <row r="12" spans="1:24" ht="318"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e1</v>
      </c>
      <c r="O12" s="191" t="str">
        <f>IFERROR(INDEX( Initiatives[Beschrijving], _xlfn.AGGREGATE(15,3,( Initiatives[InitiativeCatID] = $A$1)/ (Initiatives[InitiativeCatID] = $A$1 ) * (ROW(Initiatives[Overzicht veiligheidsparameters]) - ROW(Initiatives[[#Headers],[Overzicht veiligheidsparameters]])),ROWS($E$1:E1) )), "")</f>
        <v>Het oprichten van een overkoepelende clustercoalitie kan ervoor zorgen dat een sterkere amenhang en goede samenwerking tussen de verschillende bedrijven wordt gecreëerd of wordt onderhouden. Alle veiligheidsinitiatieven die worden opgezet op het niveau van de cluster kunnen gecoördineerd en gemanaged worden door deze overkoepelende clustercoalitie. 
Om veiligheid binnen een cluster op een hoger niveau te brengen kan men aan een overkoepelende clustercoalitie bepaalde mandaten toekennen. Hierbij kan het bijvoorbeeld gaan om het opleggen van bepaalde veiligheidsregels die door alle bedrijven gevolgd moeten worden, of om de mogelijkheid om in bijzondere omstandigheden vergaderingen te beleggen en beslissingen te nemen (bijvoorbeeld het verplicht laten stilleggen van processen en werkzaamheden in geval van veiligheidsproblemen). Het gaat dus om een top-down structuur waarbij de clustercoalitie een bepaalde bevoegdheid heeft over de bedrijven.
Belangrijk is dat dergelijk clustermandaat niet enkel een reeks van veiligheidsregels oplegt aan de leden van de cluster, maar dat de clustercoalitie ook het vermogen heeft om het groter geheel te zien, en de toekomst van de veiligheid van de cluster beter te sturen. Een langetermijnvisie op vlak van veiligheid wordt zo ontwikkeld voor de cluster in zijn geheel.
Essentieel bij een overkoepelende clustercoalitie is dat de verschillende bedrijven die deel uitmaken van de cluster hierin een stem moeten krijgen, bijvoorbeeld door het afvaardigen van elk bedrijf in de coalitie (of als er heel veel kleine bedrijven zijn een afgevaardigde aanduiden die het geheel van deze kleinere bedrijven vertegenwoordigt). Zo worden kennis en expertise uit de verschillende bedrijven gebundeld wat de slaagkans van veiligheidsinitiatieven op clusterniveau ten goede kan komen. Het afvaardigen van elk bedrijf in de coalitie zorgt bovendien voor een soort van controlemechanisme (checks and balances) dat ervoor zorgt dat de clustermacht niet in de handen van één bedrijf wordt geconcentreerd.
Bij het oprichten van een overkoepelende clustercoalitie moeten er duidelijke afspraken worden gemaakt en moeten de rollen en verantwoordelijkheden vastgelegd worden om de veiligheid op clusterniveau te beheren en te beheersen. Individuele bedrijven moeten goed op de hoogte zijn van de rechten en de plichten (wat als bijvoorbeeld een bedrijf de opgelegde regels door de clustercoalitie niet volgt). Dit kan opgenomen worden in een Service Level Agreement (SLA). Transparantie en een goede communicatie is essentieel om de synergie van een overkoepelende clustercoalitie te behouden.</v>
      </c>
      <c r="P12" s="191"/>
      <c r="Q12" s="191"/>
      <c r="R12" s="191"/>
      <c r="S12" s="191"/>
      <c r="T12" s="192"/>
    </row>
    <row r="13" spans="1:24" ht="125.1" customHeight="1" x14ac:dyDescent="0.25">
      <c r="C13" s="94" t="str">
        <f>IFERROR(INDEX( Initiatives[Nr. initiatief], _xlfn.AGGREGATE(15,3,( Initiatives[InitiativeCatID] = $A$1)/ (Initiatives[InitiativeCatID] = $A$1 ) * (ROW(Initiatives[Overzicht veiligheidsparameters]) - ROW(Initiatives[[#Headers],[Overzicht veiligheidsparameters]])),ROWS($C$1:C10) )), "")</f>
        <v/>
      </c>
      <c r="M13" s="94"/>
      <c r="N13" s="115" t="str">
        <f>IFERROR(INDEX( Initiatives[Nr. initiatief], _xlfn.AGGREGATE(15,3,( Initiatives[InitiativeCatID] = $A$1)/ (Initiatives[InitiativeCatID] = $A$1 ) * (ROW(Initiatives[Nr. initiatief]) - ROW(Initiatives[[#Headers],[Nr. initiatief]])),ROWS($C$1:C2) )), "")</f>
        <v>e2</v>
      </c>
      <c r="O13" s="193" t="str">
        <f>IFERROR(INDEX( Initiatives[Beschrijving], _xlfn.AGGREGATE(15,3,( Initiatives[InitiativeCatID] = $A$1)/ (Initiatives[InitiativeCatID] = $A$1 ) * (ROW(Initiatives[Overzicht veiligheidsparameters]) - ROW(Initiatives[[#Headers],[Overzicht veiligheidsparameters]])),ROWS($E$1:E2) )), "")</f>
        <v>Een cluster van bedrijven kan ervoor kiezen om voor bepaalde veiligheidsinitiatieven op clusterniveau de financiële middelen te bundelen. Dit kan zorgen voor een beter en bewuster gebruik van financiële middelen. Zo kan men als cluster van bedrijven meer hoogwaardige investeringen doen dan wanneer een enkel bedrijf hierin moet investeren.
Enkele voorbeelden van veiligheidsinitiatieven waarin men samen kan investeren: 
- Gezamenlijke onderhoudsdienst
- Gezamenlijke veiligheidsopleiding en -training (programma’s en/of faciliteiten), bijvoorbeeld voor contractoren
- Gezamenlijk outsourcen van activiteiten, bijvoorbeeld terreinbeveiliging
- Gezamenlijk een firewall neerzetten om cybersecurity te optimaliseren</v>
      </c>
      <c r="P13" s="193"/>
      <c r="Q13" s="193"/>
      <c r="R13" s="193"/>
      <c r="S13" s="193"/>
      <c r="T13" s="194"/>
    </row>
    <row r="14" spans="1:24" ht="125.1" customHeight="1" thickBot="1" x14ac:dyDescent="0.3">
      <c r="C14" s="94" t="str">
        <f>IFERROR(INDEX( Initiatives[Nr. initiatief], _xlfn.AGGREGATE(15,3,( Initiatives[InitiativeCatID] = $A$1)/ (Initiatives[InitiativeCatID] = $A$1 ) * (ROW(Initiatives[Overzicht veiligheidsparameters]) - ROW(Initiatives[[#Headers],[Overzicht veiligheidsparameters]])),ROWS($C$1:C11) )), "")</f>
        <v/>
      </c>
      <c r="E14" s="109"/>
      <c r="M14" s="94"/>
      <c r="N14" s="116" t="str">
        <f>IFERROR(INDEX( Initiatives[Nr. initiatief], _xlfn.AGGREGATE(15,3,( Initiatives[InitiativeCatID] = $A$1)/ (Initiatives[InitiativeCatID] = $A$1 ) * (ROW(Initiatives[Nr. initiatief]) - ROW(Initiatives[[#Headers],[Nr. initiatief]])),ROWS($C$1:C3) )), "")</f>
        <v>e3</v>
      </c>
      <c r="O14" s="176" t="str">
        <f>IFERROR(INDEX( Initiatives[Beschrijving], _xlfn.AGGREGATE(15,3,( Initiatives[InitiativeCatID] = $A$1)/ (Initiatives[InitiativeCatID] = $A$1 ) * (ROW(Initiatives[Overzicht veiligheidsparameters]) - ROW(Initiatives[[#Headers],[Overzicht veiligheidsparameters]])),ROWS($E$1:E3) )), "")</f>
        <v>Als cluster is het nodig om bij communicatie naar (éénrichtingsverkeer) en met (tweerichtingsverkeer) de omwonenden als één geheel naar buiten te treden. Omwonenden zien een cluster immers vaak als één geheel, en niet als verschillende afzonderlijke bedrijven.
Zo is het aan te raden om als cluster onder normale operationele omstandigheden op regelmatige basis te communiceren naar en met de omwonenden. Men kan bijvoorbeeld informeren over de veiligheidsinitiatieven die men gezamenlijk neemt als cluster, en men kan in gesprek gaan met de omwonenden om eventuele (veiligheids)bezorgdheden te bespreken en te bekijken op welke manier hier men hier als cluster aan tegemoet kan komen. De (veiligheids)perceptie van omwonenden over de cluster zal zo op een positieve manier beïnvloed worden.</v>
      </c>
      <c r="P14" s="176"/>
      <c r="Q14" s="176"/>
      <c r="R14" s="176"/>
      <c r="S14" s="176"/>
      <c r="T14" s="177"/>
    </row>
    <row r="15" spans="1:24" x14ac:dyDescent="0.25">
      <c r="C15" s="94" t="str">
        <f>IFERROR(INDEX( Initiatives[Nr. initiatief], _xlfn.AGGREGATE(15,3,( Initiatives[InitiativeCatID] = $A$1)/ (Initiatives[InitiativeCatID] = $A$1 ) * (ROW(Initiatives[Overzicht veiligheidsparameters]) - ROW(Initiatives[[#Headers],[Overzicht veiligheidsparameters]])),ROWS($C$1:C12) )), "")</f>
        <v/>
      </c>
      <c r="M15" s="68"/>
      <c r="N15" s="91" t="str">
        <f>IFERROR(INDEX( Initiatives[Nr. initiatief], _xlfn.AGGREGATE(15,3,( Initiatives[InitiativeCatID] = $A$1)/ (Initiatives[InitiativeCatID] = $A$1 ) * (ROW(Initiatives[Nr. initiatief]) - ROW(Initiatives[[#Headers],[Nr. initiatief]])),ROWS($C$1:C4) )), "")</f>
        <v/>
      </c>
      <c r="O15" s="203"/>
      <c r="P15" s="203"/>
      <c r="Q15" s="203"/>
      <c r="R15" s="203"/>
      <c r="S15" s="203"/>
      <c r="T15" s="203"/>
      <c r="U15" s="68"/>
      <c r="V15" s="68"/>
      <c r="W15" s="68"/>
      <c r="X15" s="68"/>
    </row>
    <row r="16" spans="1:24" ht="18.75" customHeight="1" x14ac:dyDescent="0.25">
      <c r="M16" s="68"/>
      <c r="N16" s="68"/>
      <c r="O16" s="68"/>
      <c r="P16" s="68"/>
      <c r="Q16" s="68"/>
      <c r="R16" s="68"/>
      <c r="S16" s="68"/>
      <c r="T16" s="68"/>
      <c r="U16" s="68"/>
      <c r="V16" s="68"/>
      <c r="W16" s="68"/>
      <c r="X16" s="68"/>
    </row>
    <row r="17" ht="18.75" customHeight="1" x14ac:dyDescent="0.25"/>
    <row r="18" ht="18.75" customHeight="1" x14ac:dyDescent="0.25"/>
    <row r="19" ht="18.75" customHeight="1" x14ac:dyDescent="0.25"/>
    <row r="20" ht="18.75" customHeight="1" x14ac:dyDescent="0.25"/>
    <row r="21" ht="18.75" customHeight="1" x14ac:dyDescent="0.25"/>
  </sheetData>
  <sheetProtection sheet="1" objects="1" scenarios="1" selectLockedCells="1"/>
  <mergeCells count="16">
    <mergeCell ref="E6:H6"/>
    <mergeCell ref="O6:R6"/>
    <mergeCell ref="O7:R7"/>
    <mergeCell ref="O8:R8"/>
    <mergeCell ref="E1:I1"/>
    <mergeCell ref="E3:H3"/>
    <mergeCell ref="N3:R3"/>
    <mergeCell ref="E4:H4"/>
    <mergeCell ref="O4:R4"/>
    <mergeCell ref="E5:H5"/>
    <mergeCell ref="O5:R5"/>
    <mergeCell ref="N11:T11"/>
    <mergeCell ref="O12:T12"/>
    <mergeCell ref="O13:T13"/>
    <mergeCell ref="O14:T14"/>
    <mergeCell ref="O15:T15"/>
  </mergeCells>
  <conditionalFormatting sqref="G10">
    <cfRule type="containsBlanks" dxfId="328" priority="1">
      <formula>LEN(TRIM(G10))=0</formula>
    </cfRule>
  </conditionalFormatting>
  <dataValidations count="3">
    <dataValidation allowBlank="1" showInputMessage="1" showErrorMessage="1" promptTitle="The reference to the next tab " prompt="The field provides a reference to which tab the button 'Next' Should lead to" sqref="K4:K8"/>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9"/>
    <dataValidation allowBlank="1" showInputMessage="1" showErrorMessage="1" promptTitle="Initiative Category" prompt="Reference to initiative category;_x000a_Based on this input, the sheet is created _x000a_" sqref="A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W57"/>
  <sheetViews>
    <sheetView showGridLines="0" showRowColHeaders="0" tabSelected="1"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98</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Overkoepelende clustercoalitie</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Het oprichten van een overkoepelende clustercoalitie kan ervoor zorgen dat een sterkere amenhang en goede samenwerking tussen de verschillende bedrijven wordt gecreëerd of wordt onderhouden. Alle veiligheidsinitiatieven die worden opgezet op het niveau van de cluster kunnen gecoördineerd en gemanaged worden door deze overkoepelende clustercoalitie. 
Om veiligheid binnen een cluster op een hoger niveau te brengen kan men aan een overkoepelende clustercoalitie bepaalde mandaten toekennen. Hierbij kan het bijvoorbeeld gaan om het opleggen van bepaalde veiligheidsregels die door alle bedrijven gevolgd moeten worden, of om de mogelijkheid om in bijzondere omstandigheden vergaderingen te beleggen en beslissingen te nemen (bijvoorbeeld het verplicht laten stilleggen van processen en werkzaamheden in geval van veiligheidsproblemen). Het gaat dus om een top-down structuur waarbij de clustercoalitie een bepaalde bevoegdheid heeft over de bedrijven.
Belangrijk is dat dergelijk clustermandaat niet enkel een reeks van veiligheidsregels oplegt aan de leden van de cluster, maar dat de clustercoalitie ook het vermogen heeft om het groter geheel te zien, en de toekomst van de veiligheid van de cluster beter te sturen. Een langetermijnvisie op vlak van veiligheid wordt zo ontwikkeld voor de cluster in zijn geheel.
Essentieel bij een overkoepelende clustercoalitie is dat de verschillende bedrijven die deel uitmaken van de cluster hierin een stem moeten krijgen, bijvoorbeeld door het afvaardigen van elk bedrijf in de coalitie (of als er heel veel kleine bedrijven zijn een afgevaardigde aanduiden die het geheel van deze kleinere bedrijven vertegenwoordigt). Zo worden kennis en expertise uit de verschillende bedrijven gebundeld wat de slaagkans van veiligheidsinitiatieven op clusterniveau ten goede kan komen. Het afvaardigen van elk bedrijf in de coalitie zorgt bovendien voor een soort van controlemechanisme (checks and balances) dat ervoor zorgt dat de clustermacht niet in de handen van één bedrijf wordt geconcentreerd.
Bij het oprichten van een overkoepelende clustercoalitie moeten er duidelijke afspraken worden gemaakt en moeten de rollen en verantwoordelijkheden vastgelegd worden om de veiligheid op clusterniveau te beheren en te beheersen. Individuele bedrijven moeten goed op de hoogte zijn van de rechten en de plichten (wat als bijvoorbeeld een bedrijf de opgelegde regels door de clustercoalitie niet volgt). Dit kan opgenomen worden in een Service Level Agreement (SLA). Transparantie en een goede communicatie is essentieel om de synergie van een overkoepelende clustercoalitie te behouden.</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x14ac:dyDescent="0.25">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4"/>
      <c r="P12" s="215"/>
      <c r="Q12" s="215"/>
      <c r="R12" s="215"/>
      <c r="S12" s="215"/>
      <c r="T12" s="215"/>
      <c r="U12" s="216"/>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c r="O13" s="214"/>
      <c r="P13" s="215"/>
      <c r="Q13" s="215"/>
      <c r="R13" s="215"/>
      <c r="S13" s="215"/>
      <c r="T13" s="215"/>
      <c r="U13" s="216"/>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c r="O14" s="214"/>
      <c r="P14" s="215"/>
      <c r="Q14" s="215"/>
      <c r="R14" s="215"/>
      <c r="S14" s="215"/>
      <c r="T14" s="215"/>
      <c r="U14" s="216"/>
    </row>
    <row r="15" spans="1:23" ht="69.900000000000006" customHeight="1" thickBot="1" x14ac:dyDescent="0.3">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c r="O15" s="217"/>
      <c r="P15" s="218"/>
      <c r="Q15" s="218"/>
      <c r="R15" s="218"/>
      <c r="S15" s="218"/>
      <c r="T15" s="218"/>
      <c r="U15" s="219"/>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5"/>
    <mergeCell ref="G19:I19"/>
    <mergeCell ref="G20:I20"/>
    <mergeCell ref="G12:I12"/>
    <mergeCell ref="G6:I6"/>
    <mergeCell ref="G7:I7"/>
    <mergeCell ref="G8:I8"/>
    <mergeCell ref="G9:I9"/>
    <mergeCell ref="G10:I10"/>
    <mergeCell ref="G11:I11"/>
  </mergeCells>
  <conditionalFormatting sqref="G23">
    <cfRule type="containsBlanks" dxfId="327"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99</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Gezamenlijk budget voor veiligheidsinitiatieven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Een cluster van bedrijven kan ervoor kiezen om voor bepaalde veiligheidsinitiatieven op clusterniveau de financiële middelen te bundelen. Dit kan zorgen voor een beter en bewuster gebruik van financiële middelen. Zo kan men als cluster van bedrijven meer hoogwaardige investeringen doen dan wanneer een enkel bedrijf hierin moet investeren.
Enkele voorbeelden van veiligheidsinitiatieven waarin men samen kan investeren: 
- Gezamenlijke onderhoudsdienst
- Gezamenlijke veiligheidsopleiding en -training (programma’s en/of faciliteiten), bijvoorbeeld voor contractoren
- Gezamenlijk outsourcen van activiteiten, bijvoorbeeld terreinbeveiliging
- Gezamenlijk een firewall neerzetten om cybersecurity te optimaliseren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6"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showGridLines="0" zoomScaleNormal="100" workbookViewId="0">
      <selection activeCell="C25" sqref="C25"/>
    </sheetView>
  </sheetViews>
  <sheetFormatPr defaultColWidth="9.109375" defaultRowHeight="35.1" customHeight="1" x14ac:dyDescent="0.25"/>
  <cols>
    <col min="1" max="1" width="14.5546875" style="68"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141" customFormat="1" ht="30" customHeight="1" x14ac:dyDescent="0.25">
      <c r="A1" s="156" t="s">
        <v>83</v>
      </c>
      <c r="C1" s="141" t="str">
        <f>INDEX(Initiatives[],MATCH($A$1,Initiatives[Nr. initiatief],0), MATCH(Initiatives[[#Headers],[Proactief]],Initiatives[#Headers],0) )</f>
        <v>Proactief</v>
      </c>
      <c r="G1" s="195" t="str">
        <f>INDEX(Initiatives[], MATCH($A$1,Initiatives[Nr. initiatief],0), MATCH(Initiatives[[#Headers],[Specifieke veiligheidsinitiatieven]],Initiatives[#Headers],0) )</f>
        <v>Uitwisselen van veiligheidsinformatie over ongevalsscenario’s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253</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5"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Als er een domino-effect aanwijzing is tussen bedrijven volgens de BRZO-wetgeving, dan is het uitwisselen van informatie over ongevalsscenario’s die naburige bedrijven kunnen beïnvloeden wettelijk verplicht. Onderzoek toont echter aan dat, in geval van deze wettelijke verplichting, de informatie-uitwisseling vaak oppervlakkig plaatsvindt. Als er een wettelijke domino-effect aanwijzing is, zal dit bijgevolg (in het beste geval) bepalen of er reeds een vorm van informatie-uitwisseling aanwezig is, maar dit is geen garantie voor een kwaliteitsvolle informatie-uitwisseling. Bovendien is het uitwisselen van informatie over mogelijke ongevalsscenario’s niet enkel relevant in geval van een domino-effect aanwijzing. Ook voor BRZO-bedrijven zonder domino-effect aanwijzing, voor risicorelevante bedrijven (bedrijven die net onder de BRZO-drempel vallen), en zelfs voor niet-BRZO-bedrijven is deze informatie-uitwisseling nuttig, en in het kader van optimale veiligheid, nodig.
Het uitwisselen van informatie over ongevalsscenario’s kan leiden tot een beter begrip van: 
- Mogelijke ongevalsscenario's die in één bedrijf ontstaan, maar ook gevolgen kunnen hebben (schade/letsel) voor naburige bedrijven, denk hierbij bijvoorbeeld aan een toxische emissie of een explosie
- Mogelijke ongevalsscenario's die in één bedrijf ontstaan en leiden tot een secundair ongevalsscenario in een ander bedrijf (domino-effecten en keteneffecten)
Binnen een cluster van bedrijven is het dus nodig om goed op de hoogte te zijn van elkaars mogelijke ongevalsscenario’s (zowel safety als security gerelateerde scenario’s). Deze ongevalsscenario’s moeten ook op periodieke basis geëvalueerd worden, of wanneer er zich belangrijke wijzigingen voordoen binnen het bedrijf, bijvoorbeeld bij een wijziging in het proces.
Als volgende stap is het cruciaal dat er ook echt iets wordt gedaan met deze informatie-uitwisseling. Als naburige bedrijven goed geïnformeerd zijn over mogelijke ongevalsscenario’s die een invloed kunnen hebben op andere bedrijven binnen de cluster, dan kan het duidelijk worden of men (extra) veiligheidsmaatregelen moet nemen.</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7"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7"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7"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7"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7"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7"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7"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7"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7"/>
      <c r="P12" s="218"/>
      <c r="Q12" s="218"/>
      <c r="R12" s="218"/>
      <c r="S12" s="218"/>
      <c r="T12" s="218"/>
      <c r="U12" s="219"/>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7"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c r="O13" s="128"/>
      <c r="P13" s="128"/>
      <c r="Q13" s="128"/>
      <c r="R13" s="128"/>
      <c r="S13" s="128"/>
      <c r="T13" s="128"/>
      <c r="U13" s="128"/>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7"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7"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7"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7"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7"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7"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89"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2" t="str">
        <f>IFERROR(    INDEX(EvalCriteria[Omschrijving criteria om de haalbaarheid van het veiligheidsinitiatief in the schatten],MATCH($M21, EvalCriteria[CriterionNumber],0)), "")</f>
        <v/>
      </c>
      <c r="H21" s="202"/>
      <c r="I21" s="202"/>
      <c r="J21" s="142"/>
      <c r="K21" s="142"/>
      <c r="L21" s="73">
        <f>SUM(L4:L20)</f>
        <v>1700</v>
      </c>
      <c r="N21" s="75"/>
    </row>
    <row r="22" spans="3:14" ht="35.1" customHeight="1" x14ac:dyDescent="0.25">
      <c r="C22" s="68" t="str">
        <f>IFERROR(    INDEX(EvalCriteria[Criteria om de haalbaarheid van het veiligheidsinitiatief in the schatten],MATCH($M22, EvalCriteria[CriterionNumber],0) ), "")</f>
        <v/>
      </c>
      <c r="D22" s="82"/>
      <c r="E22" s="82"/>
      <c r="F22" s="82"/>
      <c r="G22" s="203" t="str">
        <f>IFERROR(    INDEX(EvalCriteria[Omschrijving criteria om de haalbaarheid van het veiligheidsinitiatief in the schatten],MATCH($M22, EvalCriteria[CriterionNumber],0)), "")</f>
        <v/>
      </c>
      <c r="H22" s="203"/>
      <c r="I22" s="203"/>
      <c r="J22" s="142"/>
      <c r="K22" s="142"/>
      <c r="N22" s="75"/>
    </row>
    <row r="23" spans="3:14" ht="15" customHeight="1" x14ac:dyDescent="0.25">
      <c r="D23" s="84"/>
      <c r="E23" s="84"/>
      <c r="F23" s="84"/>
      <c r="G23" s="84"/>
      <c r="H23" s="84" t="str">
        <f>IFERROR(    INDEX(EvalCriteria[Omschrijving criteria om de haalbaarheid van het veiligheidsinitiatief in the schatten], $M23 ), "")</f>
        <v/>
      </c>
      <c r="J23" s="142"/>
      <c r="K23" s="142"/>
    </row>
    <row r="24" spans="3:14" ht="15" customHeight="1" x14ac:dyDescent="0.25">
      <c r="C24" s="65" t="str">
        <f>HYPERLINK(HelpLink[HelpLink], HelpBtn[ButtonTxt])</f>
        <v>Terug naar de intro</v>
      </c>
      <c r="D24" s="66"/>
      <c r="E24" s="65" t="str">
        <f ca="1">HYPERLINK(INDEX(ButtonRefs[], MATCH($A$1,ButtonRefs[StartingRef],0), MATCH(ButtonRefs[[#Headers],[BackButtonRef]],ButtonRefs[#Headers],0)), BackBtn[ButtonTxt])</f>
        <v>Vorige</v>
      </c>
      <c r="F24" s="66"/>
      <c r="G24" s="65" t="str">
        <f>IF($L$21&lt;18, HYPERLINK(INDEX(ButtonRefs[], MATCH($A$1,ButtonRefs[StartingRef],0), MATCH(ButtonRefs[[#Headers],[NextButtonRef]],ButtonRefs[#Headers],0)), NextBtn[ButtonTxt]), "")</f>
        <v/>
      </c>
      <c r="H24" s="83"/>
      <c r="J24" s="142"/>
      <c r="K24" s="142"/>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c r="H47" s="83"/>
    </row>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sheetData>
  <sheetProtection selectLockedCells="1"/>
  <mergeCells count="24">
    <mergeCell ref="G14:I14"/>
    <mergeCell ref="G1:H1"/>
    <mergeCell ref="C3:F3"/>
    <mergeCell ref="G3:I3"/>
    <mergeCell ref="O3:U3"/>
    <mergeCell ref="G4:I4"/>
    <mergeCell ref="O4:U12"/>
    <mergeCell ref="G5:I5"/>
    <mergeCell ref="G6:I6"/>
    <mergeCell ref="G7:I7"/>
    <mergeCell ref="G8:I8"/>
    <mergeCell ref="G9:I9"/>
    <mergeCell ref="G10:I10"/>
    <mergeCell ref="G11:I11"/>
    <mergeCell ref="G12:I12"/>
    <mergeCell ref="G13:I13"/>
    <mergeCell ref="G21:I21"/>
    <mergeCell ref="G22:I22"/>
    <mergeCell ref="G15:I15"/>
    <mergeCell ref="G16:I16"/>
    <mergeCell ref="G17:I17"/>
    <mergeCell ref="G18:I18"/>
    <mergeCell ref="G19:I19"/>
    <mergeCell ref="G20:I20"/>
  </mergeCells>
  <conditionalFormatting sqref="G24">
    <cfRule type="containsBlanks" dxfId="476" priority="1">
      <formula>LEN(TRIM(G24))=0</formula>
    </cfRule>
  </conditionalFormatting>
  <dataValidations count="6">
    <dataValidation allowBlank="1" showErrorMessage="1" sqref="J21:K25"/>
    <dataValidation type="list" allowBlank="1" showInputMessage="1" showErrorMessage="1" sqref="K26:K47">
      <formula1>$U$7:$U$8</formula1>
    </dataValidation>
    <dataValidation type="list" allowBlank="1" showInputMessage="1" showErrorMessage="1" sqref="J26:J47">
      <formula1>$T$7:$T$8</formula1>
    </dataValidation>
    <dataValidation allowBlank="1" showInputMessage="1" showErrorMessage="1" promptTitle="Enumerator of criteria" prompt="Ordinal number of the criterion_x000a_Used to compile the list of criterions in Column C" sqref="M4:M22"/>
    <dataValidation allowBlank="1" showInputMessage="1" showErrorMessage="1" promptTitle="Score" prompt="Score calculated for given criterion" sqref="L4:L22"/>
    <dataValidation allowBlank="1" showInputMessage="1" showErrorMessage="1" promptTitle="Initiative ID" prompt="Reference to specific initiative _x000a_Based on this input, the sheet is created _x000a_" sqref="A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100</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Gezamenlijke communicatie naar/met de omwonenden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Als cluster is het nodig om bij communicatie naar (éénrichtingsverkeer) en met (tweerichtingsverkeer) de omwonenden als één geheel naar buiten te treden. Omwonenden zien een cluster immers vaak als één geheel, en niet als verschillende afzonderlijke bedrijven.
Zo is het aan te raden om als cluster onder normale operationele omstandigheden op regelmatige basis te communiceren naar en met de omwonenden. Men kan bijvoorbeeld informeren over de veiligheidsinitiatieven die men gezamenlijk neemt als cluster, en men kan in gesprek gaan met de omwonenden om eventuele (veiligheids)bezorgdheden te bespreken en te bekijken op welke manier hier men hier als cluster aan tegemoet kan komen. De (veiligheids)perceptie van omwonenden over de cluster zal zo op een positieve manier beïnvloed worden.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5"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2" width="3"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67" customFormat="1" ht="30" customHeight="1" x14ac:dyDescent="0.25">
      <c r="A1" s="67" t="s">
        <v>77</v>
      </c>
      <c r="B1" s="173"/>
      <c r="C1" s="67" t="str">
        <f>INDEX(InitiativeCat[], MATCH($A$1,InitiativeCat[InitiativeCatID],0), MATCH(InitiativeCat[[#Headers],[Proactief]],InitiativeCat[#Headers],0) )</f>
        <v>Reactief</v>
      </c>
      <c r="E1" s="195" t="str">
        <f>INDEX(InitiativeCat[], MATCH($A$1,InitiativeCat[InitiativeCatID],0), MATCH(InitiativeCat[[#Headers],[Overzicht veiligheidsparameters]],InitiativeCat[#Headers],0) )</f>
        <v>Gedeelde calamiteitenuitrusting en -faciliteiten</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f1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Gezamenlijke bedrijfsbrandweer</v>
      </c>
      <c r="F4" s="200"/>
      <c r="G4" s="200"/>
      <c r="H4" s="201"/>
      <c r="I4" s="85"/>
      <c r="J4" s="74">
        <f>IF(ISBLANK(I4), 100,  INDEX(Score[], MATCH(I4,Score[Prestatiescore: de huidige prestatie van het veiligheidsinitiatief],0), MATCH(Score[[#Headers],[Score numeric]], Score[#Headers], 0) ) )</f>
        <v>100</v>
      </c>
      <c r="K4" s="74" t="str">
        <f>IF(SUM($J$4:$J$10)&lt;100,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13" t="str">
        <f>IFERROR(INDEX( Initiatives[Nr. initiatief], _xlfn.AGGREGATE(15,3,( Initiatives[InitiativeCatID] = $A$1)/ (Initiatives[InitiativeCatID] = $A$1 ) * (ROW(Initiatives[Nr. initiatief]) - ROW(Initiatives[[#Headers],[Nr. initiatief]])),ROWS($E$1:E2) )), "")</f>
        <v>f2</v>
      </c>
      <c r="D5" s="114"/>
      <c r="E5" s="178" t="str">
        <f>IFERROR(INDEX( Initiatives[Specifieke veiligheidsinitiatieven], _xlfn.AGGREGATE(15,3,( Initiatives[InitiativeCatID] = $A$1)/ (Initiatives[InitiativeCatID] = $A$1 ) * (ROW(Initiatives[Overzicht veiligheidsparameters]) - ROW(Initiatives[[#Headers],[Overzicht veiligheidsparameters]])),ROWS($C$1:C2) )), "")</f>
        <v xml:space="preserve">Samen investeren in of delen van technische uitrusting en faciliteiten in geval </v>
      </c>
      <c r="F5" s="178"/>
      <c r="G5" s="178"/>
      <c r="H5" s="179"/>
      <c r="I5" s="87"/>
      <c r="J5" s="74">
        <f>IF(ISBLANK(I5), 100,  INDEX(Score[], MATCH(I5,Score[Prestatiescore: de huidige prestatie van het veiligheidsinitiatief],0), MATCH(Score[[#Headers],[Score numeric]], Score[#Headers], 0) ) )</f>
        <v>100</v>
      </c>
      <c r="K5" s="74" t="str">
        <f>IF(SUM($J$4:$J$10)&lt;100,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113" t="str">
        <f>IFERROR(INDEX( Initiatives[Nr. initiatief], _xlfn.AGGREGATE(15,3,( Initiatives[InitiativeCatID] = $A$1)/ (Initiatives[InitiativeCatID] = $A$1 ) * (ROW(Initiatives[Nr. initiatief]) - ROW(Initiatives[[#Headers],[Nr. initiatief]])),ROWS($E$1:E3) )), "")</f>
        <v>f3</v>
      </c>
      <c r="D6" s="114"/>
      <c r="E6" s="178" t="str">
        <f>IFERROR(INDEX( Initiatives[Specifieke veiligheidsinitiatieven], _xlfn.AGGREGATE(15,3,( Initiatives[InitiativeCatID] = $A$1)/ (Initiatives[InitiativeCatID] = $A$1 ) * (ROW(Initiatives[Overzicht veiligheidsparameters]) - ROW(Initiatives[[#Headers],[Overzicht veiligheidsparameters]])),ROWS($C$1:C3) )), "")</f>
        <v>Early-warning systeem bij calamiteiten</v>
      </c>
      <c r="F6" s="178"/>
      <c r="G6" s="178"/>
      <c r="H6" s="179"/>
      <c r="I6" s="87"/>
      <c r="J6" s="74">
        <f>IF(ISBLANK(I6), 100,  INDEX(Score[], MATCH(I6,Score[Prestatiescore: de huidige prestatie van het veiligheidsinitiatief],0), MATCH(Score[[#Headers],[Score numeric]], Score[#Headers], 0) ) )</f>
        <v>100</v>
      </c>
      <c r="K6" s="74" t="str">
        <f>IF(SUM($J$4:$J$10)&lt;100,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3" ht="16.5" customHeight="1" x14ac:dyDescent="0.25">
      <c r="C7" s="103" t="str">
        <f>IFERROR(INDEX( Initiatives[Nr. initiatief], _xlfn.AGGREGATE(15,3,( Initiatives[InitiativeCatID] = $A$1)/ (Initiatives[InitiativeCatID] = $A$1 ) * (ROW(Initiatives[Nr. initiatief]) - ROW(Initiatives[[#Headers],[Nr. initiatief]])),ROWS($E$1:E4) )), "")</f>
        <v>f4</v>
      </c>
      <c r="D7" s="104"/>
      <c r="E7" s="184" t="str">
        <f>IFERROR(INDEX( Initiatives[Specifieke veiligheidsinitiatieven], _xlfn.AGGREGATE(15,3,( Initiatives[InitiativeCatID] = $A$1)/ (Initiatives[InitiativeCatID] = $A$1 ) * (ROW(Initiatives[Overzicht veiligheidsparameters]) - ROW(Initiatives[[#Headers],[Overzicht veiligheidsparameters]])),ROWS($C$1:C4) )), "")</f>
        <v>Gelijkaardige evacuatiealarmen</v>
      </c>
      <c r="F7" s="184"/>
      <c r="G7" s="184"/>
      <c r="H7" s="185"/>
      <c r="I7" s="89"/>
      <c r="J7" s="74">
        <f>IF(ISBLANK(I7), 100,  INDEX(Score[], MATCH(I7,Score[Prestatiescore: de huidige prestatie van het veiligheidsinitiatief],0), MATCH(Score[[#Headers],[Score numeric]], Score[#Headers], 0) ) )</f>
        <v>100</v>
      </c>
      <c r="K7" s="74" t="str">
        <f>IF(SUM($J$4:$J$10)&lt;100,  INDEX(C7:C13,  MATCH(TRUE, INDEX(J7:$J$10&lt;3, ), 0)), "X")</f>
        <v>X</v>
      </c>
      <c r="L7" s="74">
        <f>IFERROR(INDEX( Initiatives[InitiativeNumber], _xlfn.AGGREGATE(15,3,( Initiatives[InitiativeCatID] = $A$1)/ (Initiatives[InitiativeCatID] = $A$1 ) * (ROW(Initiatives[Overzicht veiligheidsparameters]) - ROW(Initiatives[[#Headers],[Overzicht veiligheidsparameters]])),ROWS($E$1:E4) )), "")-1</f>
        <v>3</v>
      </c>
      <c r="M7" s="162" t="str">
        <f>IF(ISBLANK(I7),ErrorMsg[ErrorMessage], "")</f>
        <v>Selecteer een antwoord!</v>
      </c>
      <c r="N7" s="105" t="str">
        <f>INDEX(Score[ScoreName],4)</f>
        <v>Score 3</v>
      </c>
      <c r="O7" s="182" t="str">
        <f>INDEX(Score[Beschrijving],4)</f>
        <v>Optimale samenswerking (op strategisch niveau met focus op lange termijn)</v>
      </c>
      <c r="P7" s="182"/>
      <c r="Q7" s="182"/>
      <c r="R7" s="183"/>
    </row>
    <row r="8" spans="1:23" ht="13.8" thickBot="1" x14ac:dyDescent="0.3">
      <c r="C8" s="94" t="str">
        <f>IFERROR(INDEX( Initiatives[Nr. initiatief], _xlfn.AGGREGATE(15,3,( Initiatives[InitiativeCatID] = $A$1)/ (Initiatives[InitiativeCatID] = $A$1 ) * (ROW(Initiatives[Nr. initiatief]) - ROW(Initiatives[[#Headers],[Nr. initiatief]])),ROWS($E$1:E5) )), "")</f>
        <v/>
      </c>
      <c r="E8" s="94" t="str">
        <f>IFERROR(INDEX( Initiatives[Specifieke veiligheidsinitiatieven], _xlfn.AGGREGATE(15,3,( Initiatives[InitiativeCatID] = $A$1)/ (Initiatives[InitiativeCatID] = $A$1 ) * (ROW(Initiatives[Overzicht veiligheidsparameters]) - ROW(Initiatives[[#Headers],[Overzicht veiligheidsparameters]])),ROWS($C$1:C5) )), "")</f>
        <v/>
      </c>
      <c r="N8" s="106" t="str">
        <f>INDEX(Score[ScoreName],5)</f>
        <v xml:space="preserve">Niet van toepassing </v>
      </c>
      <c r="O8" s="186" t="str">
        <f>INDEX(Score[Beschrijving],5)</f>
        <v>Veiligheidsinitiatieven die niet van toepassing zijn voor een bepaalde cluster</v>
      </c>
      <c r="P8" s="186"/>
      <c r="Q8" s="186"/>
      <c r="R8" s="187"/>
    </row>
    <row r="9" spans="1:23" x14ac:dyDescent="0.25">
      <c r="C9" s="94" t="str">
        <f>IFERROR(INDEX( Initiatives[Nr. initiatief], _xlfn.AGGREGATE(15,3,( Initiatives[InitiativeCatID] = $A$1)/ (Initiatives[InitiativeCatID] = $A$1 ) * (ROW(Initiatives[Overzicht veiligheidsparameters]) - ROW(Initiatives[[#Headers],[Overzicht veiligheidsparameters]])),ROWS($C$1:C6) )), "")</f>
        <v/>
      </c>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7.399999999999999" x14ac:dyDescent="0.3">
      <c r="C11" s="94" t="str">
        <f>IFERROR(INDEX( Initiatives[Nr. initiatief], _xlfn.AGGREGATE(15,3,( Initiatives[InitiativeCatID] = $A$1)/ (Initiatives[InitiativeCatID] = $A$1 ) * (ROW(Initiatives[Overzicht veiligheidsparameters]) - ROW(Initiatives[[#Headers],[Overzicht veiligheidsparameters]])),ROWS($C$1:C8) )), "")</f>
        <v/>
      </c>
      <c r="J11" s="107"/>
      <c r="N11" s="197" t="s">
        <v>291</v>
      </c>
      <c r="O11" s="198"/>
      <c r="P11" s="198"/>
      <c r="Q11" s="198"/>
      <c r="R11" s="198"/>
      <c r="S11" s="198"/>
      <c r="T11" s="199"/>
    </row>
    <row r="12" spans="1:23" ht="192" customHeight="1" x14ac:dyDescent="0.25">
      <c r="C12" s="94" t="str">
        <f>IFERROR(INDEX( Initiatives[Nr. initiatief], _xlfn.AGGREGATE(15,3,( Initiatives[InitiativeCatID] = $A$1)/ (Initiatives[InitiativeCatID] = $A$1 ) * (ROW(Initiatives[Overzicht veiligheidsparameters]) - ROW(Initiatives[[#Headers],[Overzicht veiligheidsparameters]])),ROWS($C$1:C9) )), "")</f>
        <v/>
      </c>
      <c r="E12" s="109"/>
      <c r="M12" s="94"/>
      <c r="N12" s="110" t="str">
        <f>IFERROR(INDEX( Initiatives[Nr. initiatief], _xlfn.AGGREGATE(15,3,( Initiatives[InitiativeCatID] = $A$1)/ (Initiatives[InitiativeCatID] = $A$1 ) * (ROW(Initiatives[Nr. initiatief]) - ROW(Initiatives[[#Headers],[Nr. initiatief]])),ROWS($C$1:C1) )), "")</f>
        <v>f1</v>
      </c>
      <c r="O12" s="191" t="str">
        <f>IFERROR(INDEX( Initiatives[Beschrijving], _xlfn.AGGREGATE(15,3,( Initiatives[InitiativeCatID] = $A$1)/ (Initiatives[InitiativeCatID] = $A$1 ) * (ROW(Initiatives[Overzicht veiligheidsparameters]) - ROW(Initiatives[[#Headers],[Overzicht veiligheidsparameters]])),ROWS($E$1:E1) )), "")</f>
        <v>Als verschillende nabijgelegen bedrijven een aanwijzing bedrijfsbrandweer hebben, kan het voor de cluster van bedrijven veiligheidswinst opleveren als men dit gezamenlijk organiseert. Een gezamenlijke bedrijfsbrandweer kan een kostenbesparing opleveren, en door het bundelen van kennis en middelen kan de bedrijfsbrandweer ook professioneler georganiseerd worden, waardoor de kwaliteit van de hulpverlening stijgt.
Het inzetten op een gezamenlijke bedrijfsbrandweer is niet enkel aan te raden als alle bedrijven van de cluster een aanwijzing bedrijfsbrandweer hebben. Ook wanneer er geen aanwijzing is kan het voor een bedrijf (en bijgevolg voor de cluster in zijn geheel) veiligheidswinst opleveren. Zo is de aanrijtijd van een bedrijfsbrandweer korter waardoor er sneller ingegrepen kan worden. Ook is een bedrijfsbrandweer opgeleid om industriële calamiteiten te bestrijden, en zijn ze beter bekend met de aanwezige gevaarlijke stoffen. Als bedrijven zonder aanwijzing zich aansluiten bij een bedrijfsbrandweer kunnen afspraken gemaakt worden om de bijdragen/investeringen af te stemmen op de aanwezige risico’s.
Als er een gezamenlijke bedrijfsbrandweer aanwezig is, moeten er ook duidelijke afspraken zijn over de opleiding en training van alle bemanningsleden van deze gezamenlijke bedrijfsbrandweer (niveau van opleiding, trainingsuren, enzovoort). Dit is noodzakelijk omdat een gezamenlijke bedrijfsbrandweer vaak bemant wordt vanuit verschillende bedrijven.</v>
      </c>
      <c r="P12" s="191"/>
      <c r="Q12" s="191"/>
      <c r="R12" s="191"/>
      <c r="S12" s="191"/>
      <c r="T12" s="192"/>
    </row>
    <row r="13" spans="1:23" ht="225" customHeight="1" x14ac:dyDescent="0.25">
      <c r="C13" s="94" t="str">
        <f>IFERROR(INDEX( Initiatives[Nr. initiatief], _xlfn.AGGREGATE(15,3,( Initiatives[InitiativeCatID] = $A$1)/ (Initiatives[InitiativeCatID] = $A$1 ) * (ROW(Initiatives[Overzicht veiligheidsparameters]) - ROW(Initiatives[[#Headers],[Overzicht veiligheidsparameters]])),ROWS($C$1:C10) )), "")</f>
        <v/>
      </c>
      <c r="M13" s="94"/>
      <c r="N13" s="115" t="str">
        <f>IFERROR(INDEX( Initiatives[Nr. initiatief], _xlfn.AGGREGATE(15,3,( Initiatives[InitiativeCatID] = $A$1)/ (Initiatives[InitiativeCatID] = $A$1 ) * (ROW(Initiatives[Nr. initiatief]) - ROW(Initiatives[[#Headers],[Nr. initiatief]])),ROWS($C$1:C2) )), "")</f>
        <v>f2</v>
      </c>
      <c r="O13" s="193" t="str">
        <f>IFERROR(INDEX( Initiatives[Beschrijving], _xlfn.AGGREGATE(15,3,( Initiatives[InitiativeCatID] = $A$1)/ (Initiatives[InitiativeCatID] = $A$1 ) * (ROW(Initiatives[Overzicht veiligheidsparameters]) - ROW(Initiatives[[#Headers],[Overzicht veiligheidsparameters]])),ROWS($E$1:E2) )), "")</f>
        <v>Ongeacht het feit of er al dan niet een aanwijzing bedrijfsbrandweer is bij een of meer van de bedrijven, is het nodig om als bedrijf in te zetten op nodige technische uitrusting en faciliteiten in geval van calamiteiten. Het kan daarbij gaan om BHV-verzamelplaatsen, schuilplaatsen al dan niet voorzien met waterschermen, noodstroomvoorzieningen, enzovoort. Als cluster van bedrijven kan men ervoor kiezen om hier gezamenlijk op in te zetten. Zo kan men gezamenlijk investeren in deze technische uitrusting en faciliteiten door het delen van de aankoopkosten en onderhoudskosten. Door het bundelen van financiële middelen kan men meer hoogwaardige uitrusting en faciliteiten aankopen dan wanneer een enkel bedrijf hierin moet investeren. Bij deze gezamenlijke investering wordt de cluster van bedrijven als geheel bekeken, zoals bijvoorbeeld de som van het aantal werknemers van de gecombineerde bedrijven waarvoor potentiële BHV-verzamelplaatsen voorzien moeten worden in het geval van een calamiteit. Ook bijvoorbeeld de opslagplaats van de uitrusting, of de locatie en bereikbaarheid van schuil- en verzamelplaatsen moet bekeken worden in functie van de coalitie van bedrijven. Zo moeten schuil- en verzamelplaatsen gemakkelijke bereikbaar zijn voor alle bedrijven.
Men hoeft niet per se gezamenlijk te investeren. Men kan als cluster van bedrijven ook technische uitrusting en faciliteiten om calamiteiten te bestrijden met elkaar delen. Er kunnen afspraken gemaakt worden om beroep te doen op de uitrusting en faciliteiten van een nabijgelegen bedrijf tijdens een crisissituatie. Hierbij moeten duidelijke procedures opgesteld worden, en moet men rekening houden met de mogelijkheid dat een crisissituatie verschillende bedrijven gelijktijdig kan beïnvloeden. Men mag met andere woorden als bedrijf niet zelf in de problemen komen als een bepaalde faciliteit of uitrusting gedeeld of uitgeleend wordt aan een nabijgelegen bedrijf tijdens een crisissituatie.</v>
      </c>
      <c r="P13" s="193"/>
      <c r="Q13" s="193"/>
      <c r="R13" s="193"/>
      <c r="S13" s="193"/>
      <c r="T13" s="194"/>
    </row>
    <row r="14" spans="1:23" ht="125.1" customHeight="1" x14ac:dyDescent="0.25">
      <c r="C14" s="94" t="str">
        <f>IFERROR(INDEX( Initiatives[Nr. initiatief], _xlfn.AGGREGATE(15,3,( Initiatives[InitiativeCatID] = $A$1)/ (Initiatives[InitiativeCatID] = $A$1 ) * (ROW(Initiatives[Overzicht veiligheidsparameters]) - ROW(Initiatives[[#Headers],[Overzicht veiligheidsparameters]])),ROWS($C$1:C11) )), "")</f>
        <v/>
      </c>
      <c r="E14" s="109"/>
      <c r="M14" s="94"/>
      <c r="N14" s="110" t="str">
        <f>IFERROR(INDEX( Initiatives[Nr. initiatief], _xlfn.AGGREGATE(15,3,( Initiatives[InitiativeCatID] = $A$1)/ (Initiatives[InitiativeCatID] = $A$1 ) * (ROW(Initiatives[Nr. initiatief]) - ROW(Initiatives[[#Headers],[Nr. initiatief]])),ROWS($C$1:C3) )), "")</f>
        <v>f3</v>
      </c>
      <c r="O14" s="191" t="str">
        <f>IFERROR(INDEX( Initiatives[Beschrijving], _xlfn.AGGREGATE(15,3,( Initiatives[InitiativeCatID] = $A$1)/ (Initiatives[InitiativeCatID] = $A$1 ) * (ROW(Initiatives[Overzicht veiligheidsparameters]) - ROW(Initiatives[[#Headers],[Overzicht veiligheidsparameters]])),ROWS($E$1:E3) )), "")</f>
        <v>Een van de kritische elementen bij calamiteiten en crisisrespons is het tijdig communiceren van informatie naar relevante stakeholders. Bij geclusterde bedrijven is het door de geografische nabijheid cruciaal om elkaar tijdig te waarschuwen in geval van een calamiteit. Een early-warning systeem wordt opgezet om nabijgelegen bedrijf reeds in een zeer vroeg stadium te informeren in geval van (mogelijkheid op) een calamiteit. Het gaat daarbij bijvoorbeeld over het informeren over een onvoorziene temperatuursverhoging in een van de processen. Zo kan het nabijgelegen bedrijf al eventuele maatregelen treffen, zoals het stopzetten van activiteiten of het stilleggen van processen. Als er (nog) geen maatregelen genomen worden zijn ze ten minste in een zekere staat van alertheid. Tijdige waarschuwing kan voorkomen dat een incident leidt tot nadelige effecten bij een buurbedrijf, of dit kan voorkomen dat een incident leidt tot een domino-effect of een keteneffect.</v>
      </c>
      <c r="P14" s="191"/>
      <c r="Q14" s="191"/>
      <c r="R14" s="191"/>
      <c r="S14" s="191"/>
      <c r="T14" s="192"/>
    </row>
    <row r="15" spans="1:23" ht="82.5" customHeight="1" thickBot="1" x14ac:dyDescent="0.3">
      <c r="C15" s="94" t="str">
        <f>IFERROR(INDEX( Initiatives[Nr. initiatief], _xlfn.AGGREGATE(15,3,( Initiatives[InitiativeCatID] = $A$1)/ (Initiatives[InitiativeCatID] = $A$1 ) * (ROW(Initiatives[Overzicht veiligheidsparameters]) - ROW(Initiatives[[#Headers],[Overzicht veiligheidsparameters]])),ROWS($C$1:C12) )), "")</f>
        <v/>
      </c>
      <c r="N15" s="111" t="str">
        <f>IFERROR(INDEX( Initiatives[Nr. initiatief], _xlfn.AGGREGATE(15,3,( Initiatives[InitiativeCatID] = $A$1)/ (Initiatives[InitiativeCatID] = $A$1 ) * (ROW(Initiatives[Nr. initiatief]) - ROW(Initiatives[[#Headers],[Nr. initiatief]])),ROWS($C$1:C4) )), "")</f>
        <v>f4</v>
      </c>
      <c r="O15" s="253" t="str">
        <f>IFERROR(INDEX( Initiatives[Beschrijving], _xlfn.AGGREGATE(15,3,( Initiatives[InitiativeCatID] = $A$1)/ (Initiatives[InitiativeCatID] = $A$1 ) * (ROW(Initiatives[Overzicht veiligheidsparameters]) - ROW(Initiatives[[#Headers],[Overzicht veiligheidsparameters]])),ROWS($E$1:E4) )), "")</f>
        <v>Als het door een calamiteit nodig is om gebouwen of de omgeving te verlaten, worden evacuatiealarmen gebruikt. Bij geclusterde bedrijven is het aan te raden om gelijkaardige geluidssignalen te gebruiken, zodat ook bij nabijgelegen bedrijven de evacuatie gelijktijdig kan plaatsvinden. Als er geen gelijkaardige alarmen gebruikt worden, is het noodzakelijk dat de omliggende bedrijven zeer goed op de hoogte zijn van elkaars geluidssignalen en de betekenis ervan.</v>
      </c>
      <c r="P15" s="253"/>
      <c r="Q15" s="253"/>
      <c r="R15" s="253"/>
      <c r="S15" s="253"/>
      <c r="T15" s="254"/>
    </row>
    <row r="16" spans="1:23" ht="18.75" customHeight="1" x14ac:dyDescent="0.25"/>
    <row r="17" ht="18.75" customHeight="1" x14ac:dyDescent="0.25"/>
    <row r="18" ht="18.75" customHeight="1" x14ac:dyDescent="0.25"/>
    <row r="19" ht="18.75" customHeight="1" x14ac:dyDescent="0.25"/>
    <row r="20" ht="18.75" customHeight="1" x14ac:dyDescent="0.25"/>
    <row r="21" ht="18.75" customHeight="1" x14ac:dyDescent="0.25"/>
  </sheetData>
  <sheetProtection sheet="1" objects="1" scenarios="1" selectLockedCells="1"/>
  <mergeCells count="17">
    <mergeCell ref="E6:H6"/>
    <mergeCell ref="O6:R6"/>
    <mergeCell ref="E7:H7"/>
    <mergeCell ref="O7:R7"/>
    <mergeCell ref="O8:R8"/>
    <mergeCell ref="E5:H5"/>
    <mergeCell ref="O5:R5"/>
    <mergeCell ref="E1:I1"/>
    <mergeCell ref="E3:H3"/>
    <mergeCell ref="N3:R3"/>
    <mergeCell ref="E4:H4"/>
    <mergeCell ref="O4:R4"/>
    <mergeCell ref="N11:T11"/>
    <mergeCell ref="O12:T12"/>
    <mergeCell ref="O13:T13"/>
    <mergeCell ref="O14:T14"/>
    <mergeCell ref="O15:T15"/>
  </mergeCells>
  <conditionalFormatting sqref="G10">
    <cfRule type="containsBlanks" dxfId="324" priority="1">
      <formula>LEN(TRIM(G10))=0</formula>
    </cfRule>
  </conditionalFormatting>
  <dataValidations count="4">
    <dataValidation allowBlank="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8"/>
    <dataValidation allowBlank="1" showInputMessage="1" showErrorMessage="1" promptTitle="Initiative Category" prompt="Reference to initiative category;_x000a_Based on this input, the sheet is created _x000a_" sqref="A1"/>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7 J9"/>
    <dataValidation allowBlank="1" showInputMessage="1" showErrorMessage="1" promptTitle="The reference to the next tab " prompt="The field provides a reference to which tab the button 'Next' Should lead to" sqref="K4:K8"/>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101</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Gezamenlijke bedrijfsbrandweer</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Als verschillende nabijgelegen bedrijven een aanwijzing bedrijfsbrandweer hebben, kan het voor de cluster van bedrijven veiligheidswinst opleveren als men dit gezamenlijk organiseert. Een gezamenlijke bedrijfsbrandweer kan een kostenbesparing opleveren, en door het bundelen van kennis en middelen kan de bedrijfsbrandweer ook professioneler georganiseerd worden, waardoor de kwaliteit van de hulpverlening stijgt.
Het inzetten op een gezamenlijke bedrijfsbrandweer is niet enkel aan te raden als alle bedrijven van de cluster een aanwijzing bedrijfsbrandweer hebben. Ook wanneer er geen aanwijzing is kan het voor een bedrijf (en bijgevolg voor de cluster in zijn geheel) veiligheidswinst opleveren. Zo is de aanrijtijd van een bedrijfsbrandweer korter waardoor er sneller ingegrepen kan worden. Ook is een bedrijfsbrandweer opgeleid om industriële calamiteiten te bestrijden, en zijn ze beter bekend met de aanwezige gevaarlijke stoffen. Als bedrijven zonder aanwijzing zich aansluiten bij een bedrijfsbrandweer kunnen afspraken gemaakt worden om de bijdragen/investeringen af te stemmen op de aanwezige risico’s.
Als er een gezamenlijke bedrijfsbrandweer aanwezig is, moeten er ook duidelijke afspraken zijn over de opleiding en training van alle bemanningsleden van deze gezamenlijke bedrijfsbrandweer (niveau van opleiding, trainingsuren, enzovoort). Dit is noodzakelijk omdat een gezamenlijke bedrijfsbrandweer vaak bemant wordt vanuit verschillende bedrijven.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3"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102</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 xml:space="preserve">Samen investeren in of delen van technische uitrusting en faciliteiten in geval </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Ongeacht het feit of er al dan niet een aanwijzing bedrijfsbrandweer is bij een of meer van de bedrijven, is het nodig om als bedrijf in te zetten op nodige technische uitrusting en faciliteiten in geval van calamiteiten. Het kan daarbij gaan om BHV-verzamelplaatsen, schuilplaatsen al dan niet voorzien met waterschermen, noodstroomvoorzieningen, enzovoort. Als cluster van bedrijven kan men ervoor kiezen om hier gezamenlijk op in te zetten. Zo kan men gezamenlijk investeren in deze technische uitrusting en faciliteiten door het delen van de aankoopkosten en onderhoudskosten. Door het bundelen van financiële middelen kan men meer hoogwaardige uitrusting en faciliteiten aankopen dan wanneer een enkel bedrijf hierin moet investeren. Bij deze gezamenlijke investering wordt de cluster van bedrijven als geheel bekeken, zoals bijvoorbeeld de som van het aantal werknemers van de gecombineerde bedrijven waarvoor potentiële BHV-verzamelplaatsen voorzien moeten worden in het geval van een calamiteit. Ook bijvoorbeeld de opslagplaats van de uitrusting, of de locatie en bereikbaarheid van schuil- en verzamelplaatsen moet bekeken worden in functie van de coalitie van bedrijven. Zo moeten schuil- en verzamelplaatsen gemakkelijke bereikbaar zijn voor alle bedrijven.
Men hoeft niet per se gezamenlijk te investeren. Men kan als cluster van bedrijven ook technische uitrusting en faciliteiten om calamiteiten te bestrijden met elkaar delen. Er kunnen afspraken gemaakt worden om beroep te doen op de uitrusting en faciliteiten van een nabijgelegen bedrijf tijdens een crisissituatie. Hierbij moeten duidelijke procedures opgesteld worden, en moet men rekening houden met de mogelijkheid dat een crisissituatie verschillende bedrijven gelijktijdig kan beïnvloeden. Men mag met andere woorden als bedrijf niet zelf in de problemen komen als een bepaalde faciliteit of uitrusting gedeeld of uitgeleend wordt aan een nabijgelegen bedrijf tijdens een crisissituatie.</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2"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103</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Early-warning systeem bij calamiteiten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Een van de kritische elementen bij calamiteiten en crisisrespons is het tijdig communiceren van informatie naar relevante stakeholders. Bij geclusterde bedrijven is het door de geografische nabijheid cruciaal om elkaar tijdig te waarschuwen in geval van een calamiteit. Een early-warning systeem wordt opgezet om nabijgelegen bedrijf reeds in een zeer vroeg stadium te informeren in geval van (mogelijkheid op) een calamiteit. Het gaat daarbij bijvoorbeeld over het informeren over een onvoorziene temperatuursverhoging in een van de processen. Zo kan het nabijgelegen bedrijf al eventuele maatregelen treffen, zoals het stopzetten van activiteiten of het stilleggen van processen. Als er (nog) geen maatregelen genomen worden zijn ze ten minste in een zekere staat van alertheid. Tijdige waarschuwing kan voorkomen dat een incident leidt tot nadelige effecten bij een buurbedrijf, of dit kan voorkomen dat een incident leidt tot een domino-effect of een keteneffect.</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19"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1"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104</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Gelijkaardige evacuatiealarmen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157"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Als het door een calamiteit nodig is om gebouwen of de omgeving te verlaten, worden evacuatiealarmen gebruikt. Bij geclusterde bedrijven is het aan te raden om gelijkaardige geluidssignalen te gebruiken, zodat ook bij nabijgelegen bedrijven de evacuatie gelijktijdig kan plaatsvinden. Als er geen gelijkaardige alarmen gebruikt worden, is het noodzakelijk dat de omliggende bedrijven zeer goed op de hoogte zijn van elkaars geluidssignalen en de betekenis ervan.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15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15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15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15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15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15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15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15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15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15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15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15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15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15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15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159"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20"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W21"/>
  <sheetViews>
    <sheetView showGridLines="0" showRowColHeaders="0" topLeftCell="B1" workbookViewId="0">
      <selection activeCell="B1" sqref="B1"/>
    </sheetView>
  </sheetViews>
  <sheetFormatPr defaultColWidth="9.109375" defaultRowHeight="13.2" x14ac:dyDescent="0.25"/>
  <cols>
    <col min="1" max="1" width="9.109375" style="94" hidden="1" customWidth="1"/>
    <col min="2" max="2" width="10.6640625" style="94" customWidth="1"/>
    <col min="3" max="3" width="20.6640625" style="94" customWidth="1"/>
    <col min="4" max="4" width="2.44140625" style="94" customWidth="1"/>
    <col min="5" max="5" width="17.6640625" style="94" customWidth="1"/>
    <col min="6" max="6" width="2.44140625" style="94" customWidth="1"/>
    <col min="7" max="7" width="17.6640625" style="94" customWidth="1"/>
    <col min="8" max="8" width="35" style="94" customWidth="1"/>
    <col min="9" max="9" width="71.6640625" style="94" customWidth="1"/>
    <col min="10" max="10" width="9.109375" style="94" hidden="1" customWidth="1"/>
    <col min="11" max="12" width="3" style="94" hidden="1" customWidth="1"/>
    <col min="13" max="13" width="14.44140625" style="99" customWidth="1"/>
    <col min="14" max="14" width="16.5546875" style="94" customWidth="1"/>
    <col min="15" max="15" width="9.109375" style="94"/>
    <col min="16" max="16" width="11.5546875" style="94" customWidth="1"/>
    <col min="17" max="17" width="12.109375" style="94" customWidth="1"/>
    <col min="18" max="18" width="26" style="94" customWidth="1"/>
    <col min="19" max="16384" width="9.109375" style="94"/>
  </cols>
  <sheetData>
    <row r="1" spans="1:23" s="67" customFormat="1" ht="30" customHeight="1" x14ac:dyDescent="0.25">
      <c r="A1" s="67" t="s">
        <v>78</v>
      </c>
      <c r="B1" s="173"/>
      <c r="C1" s="67" t="str">
        <f>INDEX(InitiativeCat[], MATCH($A$1,InitiativeCat[InitiativeCatID],0), MATCH(InitiativeCat[[#Headers],[Proactief]],InitiativeCat[#Headers],0) )</f>
        <v>Reactief</v>
      </c>
      <c r="E1" s="195" t="str">
        <f>INDEX(InitiativeCat[], MATCH($A$1,InitiativeCat[InitiativeCatID],0), MATCH(InitiativeCat[[#Headers],[Overzicht veiligheidsparameters]],InitiativeCat[#Headers],0) )</f>
        <v>Gezamenlijke noodorganisatie en crisiscommunicatie</v>
      </c>
      <c r="F1" s="195"/>
      <c r="G1" s="195"/>
      <c r="H1" s="195"/>
      <c r="I1" s="195"/>
    </row>
    <row r="2" spans="1:23" ht="20.100000000000001" customHeight="1" thickBot="1" x14ac:dyDescent="0.3">
      <c r="B2" s="95"/>
      <c r="C2" s="95"/>
      <c r="D2" s="95"/>
      <c r="E2" s="95"/>
      <c r="F2" s="95"/>
      <c r="G2" s="95"/>
      <c r="H2" s="95"/>
      <c r="I2" s="95"/>
      <c r="J2" s="95"/>
      <c r="K2" s="95"/>
      <c r="L2" s="95"/>
      <c r="M2" s="96"/>
      <c r="S2" s="95"/>
      <c r="T2" s="95"/>
      <c r="U2" s="95"/>
      <c r="V2" s="95"/>
      <c r="W2" s="95"/>
    </row>
    <row r="3" spans="1:23" ht="30" customHeight="1" x14ac:dyDescent="0.25">
      <c r="C3" s="97" t="str">
        <f>Initiatives[[#Headers],[Nr. initiatief]]</f>
        <v>Nr. initiatief</v>
      </c>
      <c r="D3" s="97"/>
      <c r="E3" s="196" t="str">
        <f>Initiatives[[#Headers],[Specifieke veiligheidsinitiatieven]]</f>
        <v>Specifieke veiligheidsinitiatieven</v>
      </c>
      <c r="F3" s="196"/>
      <c r="G3" s="196"/>
      <c r="H3" s="196"/>
      <c r="I3" s="98" t="str">
        <f>Score[[#Headers],[Prestatiescore: de huidige prestatie van het veiligheidsinitiatief]]</f>
        <v>Prestatiescore: de huidige prestatie van het veiligheidsinitiatief</v>
      </c>
      <c r="N3" s="197" t="s">
        <v>186</v>
      </c>
      <c r="O3" s="198"/>
      <c r="P3" s="198"/>
      <c r="Q3" s="198"/>
      <c r="R3" s="199"/>
    </row>
    <row r="4" spans="1:23" ht="15.75" customHeight="1" x14ac:dyDescent="0.25">
      <c r="C4" s="100" t="str">
        <f>IFERROR(INDEX( Initiatives[Nr. initiatief], _xlfn.AGGREGATE(15,3,( Initiatives[InitiativeCatID] = $A$1)/ (Initiatives[InitiativeCatID] = $A$1 ) * (ROW(Initiatives[Nr. initiatief]) - ROW(Initiatives[[#Headers],[Nr. initiatief]])),ROWS($E$1:E1) )), "")</f>
        <v>g1</v>
      </c>
      <c r="D4" s="101"/>
      <c r="E4" s="200" t="str">
        <f>IFERROR(INDEX( Initiatives[Specifieke veiligheidsinitiatieven], _xlfn.AGGREGATE(15,3,( Initiatives[InitiativeCatID] = $A$1)/ (Initiatives[InitiativeCatID] = $A$1 ) * (ROW(Initiatives[Overzicht veiligheidsparameters]) - ROW(Initiatives[[#Headers],[Overzicht veiligheidsparameters]])),ROWS($E$1:E1) )), "")</f>
        <v>Gezamenlijk noodplan</v>
      </c>
      <c r="F4" s="200"/>
      <c r="G4" s="200"/>
      <c r="H4" s="201"/>
      <c r="I4" s="85"/>
      <c r="J4" s="74">
        <f>IF(ISBLANK(I4), 100,  INDEX(Score[], MATCH(I4,Score[Prestatiescore: de huidige prestatie van het veiligheidsinitiatief],0), MATCH(Score[[#Headers],[Score numeric]], Score[#Headers], 0) ) )</f>
        <v>100</v>
      </c>
      <c r="K4" s="74" t="str">
        <f>IF(SUM($J$4:$J$10)&lt;100,  INDEX(C4:C10,  MATCH(TRUE, INDEX(J4:$J$10&lt;3, ), 0)), "X")</f>
        <v>X</v>
      </c>
      <c r="L4" s="74">
        <f>IFERROR(INDEX( Initiatives[InitiativeNumber], _xlfn.AGGREGATE(15,3,( Initiatives[InitiativeCatID] = $A$1)/ (Initiatives[InitiativeCatID] = $A$1 ) * (ROW(Initiatives[Overzicht veiligheidsparameters]) - ROW(Initiatives[[#Headers],[Overzicht veiligheidsparameters]])),ROWS($E$1:E1) )), "")-1</f>
        <v>0</v>
      </c>
      <c r="M4" s="162" t="str">
        <f>IF(ISBLANK(I4),ErrorMsg[ErrorMessage], "")</f>
        <v>Selecteer een antwoord!</v>
      </c>
      <c r="N4" s="102" t="str">
        <f>INDEX(Score[ScoreName],1)</f>
        <v>Score 0</v>
      </c>
      <c r="O4" s="180" t="str">
        <f>INDEX(Score[Beschrijving],1)</f>
        <v>Samenwerking ontbreekt volledigd op dit moment</v>
      </c>
      <c r="P4" s="180"/>
      <c r="Q4" s="180"/>
      <c r="R4" s="181"/>
    </row>
    <row r="5" spans="1:23" ht="15.75" customHeight="1" x14ac:dyDescent="0.25">
      <c r="C5" s="113" t="str">
        <f>IFERROR(INDEX( Initiatives[Nr. initiatief], _xlfn.AGGREGATE(15,3,( Initiatives[InitiativeCatID] = $A$1)/ (Initiatives[InitiativeCatID] = $A$1 ) * (ROW(Initiatives[Nr. initiatief]) - ROW(Initiatives[[#Headers],[Nr. initiatief]])),ROWS($E$1:E2) )), "")</f>
        <v>g2</v>
      </c>
      <c r="D5" s="114"/>
      <c r="E5" s="178" t="str">
        <f>IFERROR(INDEX( Initiatives[Specifieke veiligheidsinitiatieven], _xlfn.AGGREGATE(15,3,( Initiatives[InitiativeCatID] = $A$1)/ (Initiatives[InitiativeCatID] = $A$1 ) * (ROW(Initiatives[Overzicht veiligheidsparameters]) - ROW(Initiatives[[#Headers],[Overzicht veiligheidsparameters]])),ROWS($C$1:C2) )), "")</f>
        <v>Clusterbreed bedrijfshulpverleningsteam (BHV-team)</v>
      </c>
      <c r="F5" s="178"/>
      <c r="G5" s="178"/>
      <c r="H5" s="179"/>
      <c r="I5" s="87"/>
      <c r="J5" s="74">
        <f>IF(ISBLANK(I5), 100,  INDEX(Score[], MATCH(I5,Score[Prestatiescore: de huidige prestatie van het veiligheidsinitiatief],0), MATCH(Score[[#Headers],[Score numeric]], Score[#Headers], 0) ) )</f>
        <v>100</v>
      </c>
      <c r="K5" s="74" t="str">
        <f>IF(SUM($J$4:$J$10)&lt;100,  INDEX(C5:C11,  MATCH(TRUE, INDEX(J5:$J$10&lt;3, ), 0)), "X")</f>
        <v>X</v>
      </c>
      <c r="L5" s="74">
        <f>IFERROR(INDEX( Initiatives[InitiativeNumber], _xlfn.AGGREGATE(15,3,( Initiatives[InitiativeCatID] = $A$1)/ (Initiatives[InitiativeCatID] = $A$1 ) * (ROW(Initiatives[Overzicht veiligheidsparameters]) - ROW(Initiatives[[#Headers],[Overzicht veiligheidsparameters]])),ROWS($E$1:E2) )), "")-1</f>
        <v>1</v>
      </c>
      <c r="M5" s="162" t="str">
        <f>IF(ISBLANK(I5),ErrorMsg[ErrorMessage], "")</f>
        <v>Selecteer een antwoord!</v>
      </c>
      <c r="N5" s="105" t="str">
        <f>INDEX(Score[ScoreName],2)</f>
        <v>Score 1</v>
      </c>
      <c r="O5" s="182" t="str">
        <f>INDEX(Score[Beschrijving],2)</f>
        <v>Al enige samenwerking, maar kan nog grondig verbeterd worden</v>
      </c>
      <c r="P5" s="182"/>
      <c r="Q5" s="182"/>
      <c r="R5" s="183"/>
    </row>
    <row r="6" spans="1:23" ht="15.75" customHeight="1" x14ac:dyDescent="0.25">
      <c r="C6" s="113" t="str">
        <f>IFERROR(INDEX( Initiatives[Nr. initiatief], _xlfn.AGGREGATE(15,3,( Initiatives[InitiativeCatID] = $A$1)/ (Initiatives[InitiativeCatID] = $A$1 ) * (ROW(Initiatives[Nr. initiatief]) - ROW(Initiatives[[#Headers],[Nr. initiatief]])),ROWS($E$1:E3) )), "")</f>
        <v>g3</v>
      </c>
      <c r="D6" s="114"/>
      <c r="E6" s="178" t="str">
        <f>IFERROR(INDEX( Initiatives[Specifieke veiligheidsinitiatieven], _xlfn.AGGREGATE(15,3,( Initiatives[InitiativeCatID] = $A$1)/ (Initiatives[InitiativeCatID] = $A$1 ) * (ROW(Initiatives[Overzicht veiligheidsparameters]) - ROW(Initiatives[[#Headers],[Overzicht veiligheidsparameters]])),ROWS($C$1:C3) )), "")</f>
        <v>Gezamenlijke evacuatie- en rampenbestrijdingsoefeningen</v>
      </c>
      <c r="F6" s="178"/>
      <c r="G6" s="178"/>
      <c r="H6" s="179"/>
      <c r="I6" s="87"/>
      <c r="J6" s="74">
        <f>IF(ISBLANK(I6), 100,  INDEX(Score[], MATCH(I6,Score[Prestatiescore: de huidige prestatie van het veiligheidsinitiatief],0), MATCH(Score[[#Headers],[Score numeric]], Score[#Headers], 0) ) )</f>
        <v>100</v>
      </c>
      <c r="K6" s="74" t="str">
        <f>IF(SUM($J$4:$J$10)&lt;100,  INDEX(C6:C12,  MATCH(TRUE, INDEX(J6:$J$10&lt;3, ), 0)), "X")</f>
        <v>X</v>
      </c>
      <c r="L6" s="74">
        <f>IFERROR(INDEX( Initiatives[InitiativeNumber], _xlfn.AGGREGATE(15,3,( Initiatives[InitiativeCatID] = $A$1)/ (Initiatives[InitiativeCatID] = $A$1 ) * (ROW(Initiatives[Overzicht veiligheidsparameters]) - ROW(Initiatives[[#Headers],[Overzicht veiligheidsparameters]])),ROWS($E$1:E3) )), "")-1</f>
        <v>2</v>
      </c>
      <c r="M6" s="162" t="str">
        <f>IF(ISBLANK(I6),ErrorMsg[ErrorMessage], "")</f>
        <v>Selecteer een antwoord!</v>
      </c>
      <c r="N6" s="102" t="str">
        <f>INDEX(Score[ScoreName],3)</f>
        <v>Score 2</v>
      </c>
      <c r="O6" s="180" t="str">
        <f>INDEX(Score[Beschrijving],3)</f>
        <v>Al enige samenwerking, maar kan nog in eerder beperke mate verbeterd worden</v>
      </c>
      <c r="P6" s="180"/>
      <c r="Q6" s="180"/>
      <c r="R6" s="181"/>
    </row>
    <row r="7" spans="1:23" ht="16.5" customHeight="1" x14ac:dyDescent="0.25">
      <c r="C7" s="113" t="str">
        <f>IFERROR(INDEX( Initiatives[Nr. initiatief], _xlfn.AGGREGATE(15,3,( Initiatives[InitiativeCatID] = $A$1)/ (Initiatives[InitiativeCatID] = $A$1 ) * (ROW(Initiatives[Nr. initiatief]) - ROW(Initiatives[[#Headers],[Nr. initiatief]])),ROWS($E$1:E4) )), "")</f>
        <v>g4</v>
      </c>
      <c r="D7" s="114"/>
      <c r="E7" s="178" t="str">
        <f>IFERROR(INDEX( Initiatives[Specifieke veiligheidsinitiatieven], _xlfn.AGGREGATE(15,3,( Initiatives[InitiativeCatID] = $A$1)/ (Initiatives[InitiativeCatID] = $A$1 ) * (ROW(Initiatives[Overzicht veiligheidsparameters]) - ROW(Initiatives[[#Headers],[Overzicht veiligheidsparameters]])),ROWS($C$1:C4) )), "")</f>
        <v>Communicatie tussen de clusterbedrijven in geval van calamiteiten</v>
      </c>
      <c r="F7" s="178"/>
      <c r="G7" s="178"/>
      <c r="H7" s="179"/>
      <c r="I7" s="87"/>
      <c r="J7" s="74">
        <f>IF(ISBLANK(I7), 100,  INDEX(Score[], MATCH(I7,Score[Prestatiescore: de huidige prestatie van het veiligheidsinitiatief],0), MATCH(Score[[#Headers],[Score numeric]], Score[#Headers], 0) ) )</f>
        <v>100</v>
      </c>
      <c r="K7" s="74" t="str">
        <f>IF(SUM($J$4:$J$10)&lt;100,  INDEX(C7:C13,  MATCH(TRUE, INDEX(J7:$J$10&lt;3, ), 0)), "X")</f>
        <v>X</v>
      </c>
      <c r="L7" s="74">
        <f>IFERROR(INDEX( Initiatives[InitiativeNumber], _xlfn.AGGREGATE(15,3,( Initiatives[InitiativeCatID] = $A$1)/ (Initiatives[InitiativeCatID] = $A$1 ) * (ROW(Initiatives[Overzicht veiligheidsparameters]) - ROW(Initiatives[[#Headers],[Overzicht veiligheidsparameters]])),ROWS($E$1:E4) )), "")-1</f>
        <v>3</v>
      </c>
      <c r="M7" s="162" t="str">
        <f>IF(ISBLANK(I7),ErrorMsg[ErrorMessage], "")</f>
        <v>Selecteer een antwoord!</v>
      </c>
      <c r="N7" s="105" t="str">
        <f>INDEX(Score[ScoreName],4)</f>
        <v>Score 3</v>
      </c>
      <c r="O7" s="182" t="str">
        <f>INDEX(Score[Beschrijving],4)</f>
        <v>Optimale samenswerking (op strategisch niveau met focus op lange termijn)</v>
      </c>
      <c r="P7" s="182"/>
      <c r="Q7" s="182"/>
      <c r="R7" s="183"/>
    </row>
    <row r="8" spans="1:23" ht="14.4" thickBot="1" x14ac:dyDescent="0.3">
      <c r="C8" s="103" t="str">
        <f>IFERROR(INDEX( Initiatives[Nr. initiatief], _xlfn.AGGREGATE(15,3,( Initiatives[InitiativeCatID] = $A$1)/ (Initiatives[InitiativeCatID] = $A$1 ) * (ROW(Initiatives[Nr. initiatief]) - ROW(Initiatives[[#Headers],[Nr. initiatief]])),ROWS($E$1:E5) )), "")</f>
        <v>g5</v>
      </c>
      <c r="D8" s="104"/>
      <c r="E8" s="184" t="str">
        <f>IFERROR(INDEX( Initiatives[Specifieke veiligheidsinitiatieven], _xlfn.AGGREGATE(15,3,( Initiatives[InitiativeCatID] = $A$1)/ (Initiatives[InitiativeCatID] = $A$1 ) * (ROW(Initiatives[Overzicht veiligheidsparameters]) - ROW(Initiatives[[#Headers],[Overzicht veiligheidsparameters]])),ROWS($C$1:C5) )), "")</f>
        <v>Communicatie naar omwonenden in geval van calamiteiten</v>
      </c>
      <c r="F8" s="184"/>
      <c r="G8" s="184"/>
      <c r="H8" s="185"/>
      <c r="I8" s="89"/>
      <c r="J8" s="74">
        <f>IF(ISBLANK(I8), 100,  INDEX(Score[], MATCH(I8,Score[Prestatiescore: de huidige prestatie van het veiligheidsinitiatief],0), MATCH(Score[[#Headers],[Score numeric]], Score[#Headers], 0) ) )</f>
        <v>100</v>
      </c>
      <c r="K8" s="74" t="str">
        <f>IF(SUM($J$4:$J$10)&lt;100,  INDEX(C8:C14,  MATCH(TRUE, INDEX(J8:$J$10&lt;3, ), 0)), "X")</f>
        <v>X</v>
      </c>
      <c r="L8" s="74">
        <f>IFERROR(INDEX( Initiatives[InitiativeNumber], _xlfn.AGGREGATE(15,3,( Initiatives[InitiativeCatID] = $A$1)/ (Initiatives[InitiativeCatID] = $A$1 ) * (ROW(Initiatives[Overzicht veiligheidsparameters]) - ROW(Initiatives[[#Headers],[Overzicht veiligheidsparameters]])),ROWS($E$1:E5) )), "")-1</f>
        <v>4</v>
      </c>
      <c r="M8" s="162" t="str">
        <f>IF(ISBLANK(I8),ErrorMsg[ErrorMessage], "")</f>
        <v>Selecteer een antwoord!</v>
      </c>
      <c r="N8" s="106" t="str">
        <f>INDEX(Score[ScoreName],5)</f>
        <v xml:space="preserve">Niet van toepassing </v>
      </c>
      <c r="O8" s="186" t="str">
        <f>INDEX(Score[Beschrijving],5)</f>
        <v>Veiligheidsinitiatieven die niet van toepassing zijn voor een bepaalde cluster</v>
      </c>
      <c r="P8" s="186"/>
      <c r="Q8" s="186"/>
      <c r="R8" s="187"/>
    </row>
    <row r="9" spans="1:23" x14ac:dyDescent="0.25">
      <c r="C9" s="94" t="str">
        <f>IFERROR(INDEX( Initiatives[Nr. initiatief], _xlfn.AGGREGATE(15,3,( Initiatives[InitiativeCatID] = $A$1)/ (Initiatives[InitiativeCatID] = $A$1 ) * (ROW(Initiatives[Nr. initiatief]) - ROW(Initiatives[[#Headers],[Nr. initiatief]])),ROWS($E$1:E6) )), "")</f>
        <v/>
      </c>
    </row>
    <row r="10" spans="1:23" ht="15" customHeight="1" thickBot="1" x14ac:dyDescent="0.3">
      <c r="C10" s="65" t="str">
        <f>HYPERLINK(HelpLink[HelpLink], HelpBtn[ButtonTxt])</f>
        <v>Terug naar de intro</v>
      </c>
      <c r="D10" s="112"/>
      <c r="E10" s="65" t="str">
        <f ca="1">HYPERLINK(INDEX(ButtonRefs[], MATCH($A$1,ButtonRefs[StartingRef],0), MATCH(ButtonRefs[[#Headers],[BackButtonRef]],ButtonRefs[#Headers],0)), BackBtn[ButtonTxt])</f>
        <v>Vorige</v>
      </c>
      <c r="F10" s="112"/>
      <c r="G10" s="65" t="str">
        <f>IF(SUM($J$4:$J$14)&lt;100, HYPERLINK(INDEX(ButtonRefs[], MATCH($A$1,ButtonRefs[StartingRef],0), MATCH(ButtonRefs[[#Headers],[NextButtonRef]],ButtonRefs[#Headers],0)), NextBtn[ButtonTxt]), "")</f>
        <v/>
      </c>
    </row>
    <row r="11" spans="1:23" ht="17.399999999999999" x14ac:dyDescent="0.3">
      <c r="C11" s="94" t="str">
        <f>IFERROR(INDEX( Initiatives[Nr. initiatief], _xlfn.AGGREGATE(15,3,( Initiatives[InitiativeCatID] = $A$1)/ (Initiatives[InitiativeCatID] = $A$1 ) * (ROW(Initiatives[Nr. initiatief]) - ROW(Initiatives[[#Headers],[Nr. initiatief]])),ROWS($E$1:E8) )), "")</f>
        <v/>
      </c>
      <c r="J11" s="107"/>
      <c r="N11" s="197" t="s">
        <v>291</v>
      </c>
      <c r="O11" s="198"/>
      <c r="P11" s="198"/>
      <c r="Q11" s="198"/>
      <c r="R11" s="198"/>
      <c r="S11" s="198"/>
      <c r="T11" s="199"/>
    </row>
    <row r="12" spans="1:23" ht="203.25" customHeight="1" x14ac:dyDescent="0.25">
      <c r="C12" s="94" t="str">
        <f>IFERROR(INDEX( Initiatives[Nr. initiatief], _xlfn.AGGREGATE(15,3,( Initiatives[InitiativeCatID] = $A$1)/ (Initiatives[InitiativeCatID] = $A$1 ) * (ROW(Initiatives[Nr. initiatief]) - ROW(Initiatives[[#Headers],[Nr. initiatief]])),ROWS($E$1:E9) )), "")</f>
        <v/>
      </c>
      <c r="E12" s="109"/>
      <c r="M12" s="94"/>
      <c r="N12" s="110" t="str">
        <f>IFERROR(INDEX( Initiatives[Nr. initiatief], _xlfn.AGGREGATE(15,3,( Initiatives[InitiativeCatID] = $A$1)/ (Initiatives[InitiativeCatID] = $A$1 ) * (ROW(Initiatives[Nr. initiatief]) - ROW(Initiatives[[#Headers],[Nr. initiatief]])),ROWS($C$1:C1) )), "")</f>
        <v>g1</v>
      </c>
      <c r="O12" s="191" t="str">
        <f>IFERROR(INDEX( Initiatives[Beschrijving], _xlfn.AGGREGATE(15,3,( Initiatives[InitiativeCatID] = $A$1)/ (Initiatives[InitiativeCatID] = $A$1 ) * (ROW(Initiatives[Overzicht veiligheidsparameters]) - ROW(Initiatives[[#Headers],[Overzicht veiligheidsparameters]])),ROWS($E$1:E1) )), "")</f>
        <v>Binnen een cluster wordt de noodorganisatie best niet gecoördineerd en uitgevoerd op het niveau van de individuele bedrijven, maar wel op clusterniveau. Op deze manier kan er tijdens een crisissituatie snel en adequaat gereageerd en ingegrepen worden, waarbij alle bedrijven gelijktijdig en op een zelfde manier betrokken worden.
Zo kan er een gezamenlijk noodplan opgesteld worden waarin de te nemen stappen in geval van een crisissituatie worden beschreven op clusterniveau. Dit gezamenlijk noodplan omvat duidelijke procedures en afspraken om op een gezamenlijke manier adequaat te reageren op een crisissituatie. Ook de verschillende rollen en verantwoordelijkheden moeten hierin duidelijk vastgelegd worden, zodat de taken duidelijk zijn en men weet wat er verwacht wordt (van zichzelf en van anderen) tijdens een noodgeval.
Belangrijk is om de inhoud van dit gezamenlijke noodplan op regelmatige basis te evalueren. Dit kan bijvoorbeeld tweejaarlijks, of wanneer er zich belangrijke wijzigingen voordoen binnen de cluster, bijvoorbeeld bij de uitbreiding van een bestaande fabriek, of als een nieuw bedrijf zich dichtbij komt vestigen.
Ook communicatie van dit plan naar relevante stakeholders is belangrijk. Zo moet bijvoorbeeld de reguliere brandweer op de hoogte zijn van de gemaakte afspraken tussen de verschillende bedrijven.</v>
      </c>
      <c r="P12" s="191"/>
      <c r="Q12" s="191"/>
      <c r="R12" s="191"/>
      <c r="S12" s="191"/>
      <c r="T12" s="192"/>
    </row>
    <row r="13" spans="1:23" ht="229.5" customHeight="1" x14ac:dyDescent="0.25">
      <c r="C13" s="94" t="str">
        <f>IFERROR(INDEX( Initiatives[Nr. initiatief], _xlfn.AGGREGATE(15,3,( Initiatives[InitiativeCatID] = $A$1)/ (Initiatives[InitiativeCatID] = $A$1 ) * (ROW(Initiatives[Nr. initiatief]) - ROW(Initiatives[[#Headers],[Nr. initiatief]])),ROWS($E$1:E10) )), "")</f>
        <v/>
      </c>
      <c r="M13" s="94"/>
      <c r="N13" s="115" t="str">
        <f>IFERROR(INDEX( Initiatives[Nr. initiatief], _xlfn.AGGREGATE(15,3,( Initiatives[InitiativeCatID] = $A$1)/ (Initiatives[InitiativeCatID] = $A$1 ) * (ROW(Initiatives[Nr. initiatief]) - ROW(Initiatives[[#Headers],[Nr. initiatief]])),ROWS($C$1:C2) )), "")</f>
        <v>g2</v>
      </c>
      <c r="O13" s="193" t="str">
        <f>IFERROR(INDEX( Initiatives[Beschrijving], _xlfn.AGGREGATE(15,3,( Initiatives[InitiativeCatID] = $A$1)/ (Initiatives[InitiativeCatID] = $A$1 ) * (ROW(Initiatives[Overzicht veiligheidsparameters]) - ROW(Initiatives[[#Headers],[Overzicht veiligheidsparameters]])),ROWS($E$1:E2) )), "")</f>
        <v>Naast een BHV-team binnen de individuele bedrijven, is binnen een cluster ook het opzetten van een clusterbreed BHV-team aan te raden, waar werknemers van de verschillende bedrijven deel van uitmaken. Zeker wanneer er een gezamenlijk noodplan opgesteld is, kan een clusterbreed BHV-team tijdens een crisissituatie de activiteiten coördineren, en de verschillende bedrijven harmoniseren tot een goed samenwerkend team. Investeren in een clusterbreed BHV-team leidt bovendien tot het bundelen van kennis en middelen waardoor de professionaliteit en kwaliteit van de hulpverlening stijgt.
Ook hier moeten de taken en verantwoordelijkheden vastgelegd worden, zodat een clusterbreed BHV-team een duidelijk zicht heeft op hun bedrijfsoverschrijdende rollen en verantwoordelijkheden in geval van een calamiteit. 
Gezamenlijke afspraken over het opleidings- en trainingsniveau van een clusterbreed BHV-team zijn nodig, zodat iedereen op een gelijkaardig en hoog kennis- en kundeniveau bevindt. Verder is het nodig dat dit clusterbreed BHV-team regelmatig gezamenlijk oefeningen organiseert om hun werking te evalueren en te optimaliseren.</v>
      </c>
      <c r="P13" s="193"/>
      <c r="Q13" s="193"/>
      <c r="R13" s="193"/>
      <c r="S13" s="193"/>
      <c r="T13" s="194"/>
    </row>
    <row r="14" spans="1:23" ht="125.1" customHeight="1" x14ac:dyDescent="0.25">
      <c r="C14" s="94" t="str">
        <f>IFERROR(INDEX( Initiatives[Nr. initiatief], _xlfn.AGGREGATE(15,3,( Initiatives[InitiativeCatID] = $A$1)/ (Initiatives[InitiativeCatID] = $A$1 ) * (ROW(Initiatives[Nr. initiatief]) - ROW(Initiatives[[#Headers],[Nr. initiatief]])),ROWS($E$1:E11) )), "")</f>
        <v/>
      </c>
      <c r="E14" s="109"/>
      <c r="M14" s="94"/>
      <c r="N14" s="110" t="str">
        <f>IFERROR(INDEX( Initiatives[Nr. initiatief], _xlfn.AGGREGATE(15,3,( Initiatives[InitiativeCatID] = $A$1)/ (Initiatives[InitiativeCatID] = $A$1 ) * (ROW(Initiatives[Nr. initiatief]) - ROW(Initiatives[[#Headers],[Nr. initiatief]])),ROWS($C$1:C3) )), "")</f>
        <v>g3</v>
      </c>
      <c r="O14" s="191" t="str">
        <f>IFERROR(INDEX( Initiatives[Beschrijving], _xlfn.AGGREGATE(15,3,( Initiatives[InitiativeCatID] = $A$1)/ (Initiatives[InitiativeCatID] = $A$1 ) * (ROW(Initiatives[Overzicht veiligheidsparameters]) - ROW(Initiatives[[#Headers],[Overzicht veiligheidsparameters]])),ROWS($E$1:E3) )), "")</f>
        <v>Naast het organiseren van evacuatie- en rampenbestrijdingsoefeningen in de individuele bedrijven, is het nodig om in een cluster op regelmatige tijdstippen evacuatie- en rampenbestrijdingsoefeningen te organiseren waaraan de verschillende bedrijven uit de cluster deelnemen. Ook andere relevante stakeholders – binnen en buiten de cluster – worden hier best bij betrokken, zoals het havenbedrijf en/of spoorwegbedrijf indien aanwezig, de eventuele (gezamenlijke) bedrijfsbrandweer, de plaatselijke autoriteiten, omwonenden, enzovoort. 
Essentieel hierbij is nadien de gezamenlijke debriefing waarbij een nabespreking en evaluatie van de oefeningen plaatsvindt. Zo kunnen er gezamenlijk acties ondernomen worden om het noodplan te optimaliseren.</v>
      </c>
      <c r="P14" s="191"/>
      <c r="Q14" s="191"/>
      <c r="R14" s="191"/>
      <c r="S14" s="191"/>
      <c r="T14" s="192"/>
    </row>
    <row r="15" spans="1:23" ht="75.75" customHeight="1" x14ac:dyDescent="0.25">
      <c r="C15" s="94" t="str">
        <f>IFERROR(INDEX( Initiatives[Nr. initiatief], _xlfn.AGGREGATE(15,3,( Initiatives[InitiativeCatID] = $A$1)/ (Initiatives[InitiativeCatID] = $A$1 ) * (ROW(Initiatives[Nr. initiatief]) - ROW(Initiatives[[#Headers],[Nr. initiatief]])),ROWS($E$1:E12) )), "")</f>
        <v/>
      </c>
      <c r="N15" s="115" t="str">
        <f>IFERROR(INDEX( Initiatives[Nr. initiatief], _xlfn.AGGREGATE(15,3,( Initiatives[InitiativeCatID] = $A$1)/ (Initiatives[InitiativeCatID] = $A$1 ) * (ROW(Initiatives[Nr. initiatief]) - ROW(Initiatives[[#Headers],[Nr. initiatief]])),ROWS($C$1:C4) )), "")</f>
        <v>g4</v>
      </c>
      <c r="O15" s="193" t="str">
        <f>IFERROR(INDEX( Initiatives[Beschrijving], _xlfn.AGGREGATE(15,3,( Initiatives[InitiativeCatID] = $A$1)/ (Initiatives[InitiativeCatID] = $A$1 ) * (ROW(Initiatives[Overzicht veiligheidsparameters]) - ROW(Initiatives[[#Headers],[Overzicht veiligheidsparameters]])),ROWS($E$1:E4) )), "")</f>
        <v>Binnen een cluster moet er duidelijk vastgelegd worden op welke manier de bedrijven (en eventuele andere relevante stakeholders) tijdens een noodsituatie in contact komen met elkaar, informatie kunnen uitwisselen, of om hulp vragen indien nodig. Dit is noodzakelijk om een adequate rampenbestrijding op clusterniveau te garanderen.</v>
      </c>
      <c r="P15" s="193"/>
      <c r="Q15" s="193"/>
      <c r="R15" s="193"/>
      <c r="S15" s="193"/>
      <c r="T15" s="194"/>
    </row>
    <row r="16" spans="1:23" ht="67.5" customHeight="1" thickBot="1" x14ac:dyDescent="0.3">
      <c r="N16" s="116" t="str">
        <f>IFERROR(INDEX( Initiatives[Nr. initiatief], _xlfn.AGGREGATE(15,3,( Initiatives[InitiativeCatID] = $A$1)/ (Initiatives[InitiativeCatID] = $A$1 ) * (ROW(Initiatives[Nr. initiatief]) - ROW(Initiatives[[#Headers],[Nr. initiatief]])),ROWS($C$1:C5) )), "")</f>
        <v>g5</v>
      </c>
      <c r="O16" s="176" t="str">
        <f>IFERROR(INDEX( Initiatives[Beschrijving], _xlfn.AGGREGATE(15,3,( Initiatives[InitiativeCatID] = $A$1)/ (Initiatives[InitiativeCatID] = $A$1 ) * (ROW(Initiatives[Overzicht veiligheidsparameters]) - ROW(Initiatives[[#Headers],[Overzicht veiligheidsparameters]])),ROWS($E$1:E5) )), "")</f>
        <v>Bij calamiteiten met (en zelfs zonder) mogelijks effect buiten de bedrijfsmuren is een gezamenlijk communicatieplan aan te raden waarbij de cluster als één geheel naar buiten treedt. Zo kan men gezamenlijk op een eenduidige manier de omwonenden informeren of geruststellen.</v>
      </c>
      <c r="P16" s="176"/>
      <c r="Q16" s="176"/>
      <c r="R16" s="176"/>
      <c r="S16" s="176"/>
      <c r="T16" s="177"/>
    </row>
    <row r="17" ht="18.75" customHeight="1" x14ac:dyDescent="0.25"/>
    <row r="18" ht="18.75" customHeight="1" x14ac:dyDescent="0.25"/>
    <row r="19" ht="18.75" customHeight="1" x14ac:dyDescent="0.25"/>
    <row r="20" ht="18.75" customHeight="1" x14ac:dyDescent="0.25"/>
    <row r="21" ht="18.75" customHeight="1" x14ac:dyDescent="0.25"/>
  </sheetData>
  <sheetProtection sheet="1" objects="1" scenarios="1" selectLockedCells="1"/>
  <mergeCells count="19">
    <mergeCell ref="E5:H5"/>
    <mergeCell ref="O5:R5"/>
    <mergeCell ref="E1:I1"/>
    <mergeCell ref="E3:H3"/>
    <mergeCell ref="N3:R3"/>
    <mergeCell ref="E4:H4"/>
    <mergeCell ref="O4:R4"/>
    <mergeCell ref="E6:H6"/>
    <mergeCell ref="O6:R6"/>
    <mergeCell ref="E7:H7"/>
    <mergeCell ref="O7:R7"/>
    <mergeCell ref="E8:H8"/>
    <mergeCell ref="O8:R8"/>
    <mergeCell ref="O16:T16"/>
    <mergeCell ref="N11:T11"/>
    <mergeCell ref="O12:T12"/>
    <mergeCell ref="O13:T13"/>
    <mergeCell ref="O14:T14"/>
    <mergeCell ref="O15:T15"/>
  </mergeCells>
  <conditionalFormatting sqref="G10">
    <cfRule type="containsBlanks" dxfId="319" priority="1">
      <formula>LEN(TRIM(G10))=0</formula>
    </cfRule>
  </conditionalFormatting>
  <dataValidations count="3">
    <dataValidation allowBlank="1" showInputMessage="1" showErrorMessage="1" promptTitle="The reference to the next tab " prompt="The field provides a reference to which tab the button 'Next' Should lead to" sqref="K4:K8"/>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9"/>
    <dataValidation allowBlank="1" showInputMessage="1" showErrorMessage="1" promptTitle="Initiative Category" prompt="Reference to initiative category;_x000a_Based on this input, the sheet is created _x000a_" sqref="A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_Inputs!$AF$2:$AF$6</xm:f>
          </x14:formula1>
          <xm:sqref>I4:I8</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105</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Gezamenlijk noodplan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Binnen een cluster wordt de noodorganisatie best niet gecoördineerd en uitgevoerd op het niveau van de individuele bedrijven, maar wel op clusterniveau. Op deze manier kan er tijdens een crisissituatie snel en adequaat gereageerd en ingegrepen worden, waarbij alle bedrijven gelijktijdig en op een zelfde manier betrokken worden.
Zo kan er een gezamenlijk noodplan opgesteld worden waarin de te nemen stappen in geval van een crisissituatie worden beschreven op clusterniveau. Dit gezamenlijk noodplan omvat duidelijke procedures en afspraken om op een gezamenlijke manier adequaat te reageren op een crisissituatie. Ook de verschillende rollen en verantwoordelijkheden moeten hierin duidelijk vastgelegd worden, zodat de taken duidelijk zijn en men weet wat er verwacht wordt (van zichzelf en van anderen) tijdens een noodgeval.
Belangrijk is om de inhoud van dit gezamenlijke noodplan op regelmatige basis te evalueren. Dit kan bijvoorbeeld tweejaarlijks, of wanneer er zich belangrijke wijzigingen voordoen binnen de cluster, bijvoorbeeld bij de uitbreiding van een bestaande fabriek, of als een nieuw bedrijf zich dichtbij komt vestigen.
Ook communicatie van dit plan naar relevante stakeholders is belangrijk. Zo moet bijvoorbeeld de reguliere brandweer op de hoogte zijn van de gemaakte afspraken tussen de verschillende bedrijven.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18"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106</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Clusterbreed bedrijfshulpverleningsteam (BHV-team)</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Naast een BHV-team binnen de individuele bedrijven, is binnen een cluster ook het opzetten van een clusterbreed BHV-team aan te raden, waar werknemers van de verschillende bedrijven deel van uitmaken. Zeker wanneer er een gezamenlijk noodplan opgesteld is, kan een clusterbreed BHV-team tijdens een crisissituatie de activiteiten coördineren, en de verschillende bedrijven harmoniseren tot een goed samenwerkend team. Investeren in een clusterbreed BHV-team leidt bovendien tot het bundelen van kennis en middelen waardoor de professionaliteit en kwaliteit van de hulpverlening stijgt.
Ook hier moeten de taken en verantwoordelijkheden vastgelegd worden, zodat een clusterbreed BHV-team een duidelijk zicht heeft op hun bedrijfsoverschrijdende rollen en verantwoordelijkheden in geval van een calamiteit. 
Gezamenlijke afspraken over het opleidings- en trainingsniveau van een clusterbreed BHV-team zijn nodig, zodat iedereen op een gelijkaardig en hoog kennis- en kundeniveau bevindt. Verder is het nodig dat dit clusterbreed BHV-team regelmatig gezamenlijk oefeningen organiseert om hun werking te evalueren en te optimaliseren.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17"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107</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Gezamenlijke evacuatie- en rampenbestrijdingsoefeningen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Naast het organiseren van evacuatie- en rampenbestrijdingsoefeningen in de individuele bedrijven, is het nodig om in een cluster op regelmatige tijdstippen evacuatie- en rampenbestrijdingsoefeningen te organiseren waaraan de verschillende bedrijven uit de cluster deelnemen. Ook andere relevante stakeholders – binnen en buiten de cluster – worden hier best bij betrokken, zoals het havenbedrijf en/of spoorwegbedrijf indien aanwezig, de eventuele (gezamenlijke) bedrijfsbrandweer, de plaatselijke autoriteiten, omwonenden, enzovoort. 
Essentieel hierbij is nadien de gezamenlijke debriefing waarbij een nabespreking en evaluatie van de oefeningen plaatsvindt. Zo kunnen er gezamenlijk acties ondernomen worden om het noodplan te optimaliseren.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16" priority="1">
      <formula>LEN(TRIM(G23))=0</formula>
    </cfRule>
  </conditionalFormatting>
  <dataValidations count="5">
    <dataValidation allowBlank="1" showInputMessage="1" showErrorMessage="1" promptTitle="Initiative ID" prompt="Reference to specific initiative _x000a_Based on this input, the sheet is created _x000a_" sqref="A1"/>
    <dataValidation type="list" allowBlank="1" showInputMessage="1" showErrorMessage="1" sqref="J22:J46">
      <formula1>$T$7:$T$8</formula1>
    </dataValidation>
    <dataValidation type="list" allowBlank="1" showInputMessage="1" showErrorMessage="1" sqref="K22: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M39"/>
  <sheetViews>
    <sheetView showGridLines="0" topLeftCell="AG1" zoomScaleNormal="100" workbookViewId="0">
      <selection activeCell="AT4" sqref="AT4"/>
    </sheetView>
  </sheetViews>
  <sheetFormatPr defaultColWidth="52.33203125" defaultRowHeight="13.2" x14ac:dyDescent="0.25"/>
  <cols>
    <col min="1" max="1" width="9.44140625" customWidth="1"/>
    <col min="2" max="2" width="16.88671875" customWidth="1"/>
    <col min="3" max="3" width="60.44140625" customWidth="1"/>
    <col min="4" max="4" width="15.6640625" customWidth="1"/>
    <col min="5" max="5" width="8.88671875" customWidth="1"/>
    <col min="6" max="7" width="13.88671875" customWidth="1"/>
    <col min="8" max="8" width="60.44140625" customWidth="1"/>
    <col min="9" max="9" width="25.5546875" style="48" customWidth="1"/>
    <col min="10" max="10" width="20.88671875" customWidth="1"/>
    <col min="11" max="11" width="16.109375" customWidth="1"/>
    <col min="12" max="12" width="24" style="48" customWidth="1"/>
    <col min="13" max="13" width="31.109375" style="7" customWidth="1"/>
    <col min="14" max="15" width="14.44140625" customWidth="1"/>
    <col min="16" max="16" width="22.6640625" customWidth="1"/>
    <col min="17" max="17" width="18.5546875" customWidth="1"/>
    <col min="18" max="18" width="6.6640625" customWidth="1"/>
    <col min="19" max="19" width="11.109375" customWidth="1"/>
    <col min="20" max="20" width="9.88671875" customWidth="1"/>
    <col min="21" max="21" width="8.5546875" customWidth="1"/>
    <col min="22" max="22" width="11.5546875" customWidth="1"/>
    <col min="23" max="24" width="17.5546875" customWidth="1"/>
    <col min="25" max="25" width="19.6640625" customWidth="1"/>
    <col min="26" max="26" width="27.44140625" customWidth="1"/>
    <col min="27" max="27" width="9.88671875" style="48" customWidth="1"/>
    <col min="28" max="28" width="22.33203125" customWidth="1"/>
    <col min="29" max="30" width="13.5546875" customWidth="1"/>
    <col min="31" max="31" width="12.5546875" customWidth="1"/>
    <col min="32" max="33" width="15.5546875" customWidth="1"/>
    <col min="34" max="34" width="16" customWidth="1"/>
    <col min="35" max="35" width="5.109375" customWidth="1"/>
    <col min="36" max="36" width="12.6640625" customWidth="1"/>
    <col min="37" max="37" width="21.77734375" customWidth="1"/>
    <col min="38" max="38" width="13" customWidth="1"/>
    <col min="39" max="43" width="13" style="48" customWidth="1"/>
    <col min="44" max="44" width="15.109375" customWidth="1"/>
    <col min="45" max="46" width="12.5546875" style="48" customWidth="1"/>
    <col min="47" max="47" width="16" style="48" customWidth="1"/>
    <col min="48" max="49" width="12.5546875" style="48" customWidth="1"/>
    <col min="50" max="52" width="13.109375" style="48" customWidth="1"/>
    <col min="53" max="53" width="12.5546875" customWidth="1"/>
    <col min="54" max="54" width="17.88671875" customWidth="1"/>
    <col min="55" max="55" width="13" customWidth="1"/>
    <col min="56" max="58" width="14.33203125" customWidth="1"/>
    <col min="59" max="59" width="13.109375" customWidth="1"/>
    <col min="60" max="60" width="12.5546875" customWidth="1"/>
    <col min="61" max="61" width="16.6640625" customWidth="1"/>
    <col min="62" max="63" width="13.5546875" customWidth="1"/>
    <col min="64" max="64" width="29.33203125" customWidth="1"/>
    <col min="65" max="65" width="25.33203125" customWidth="1"/>
    <col min="66" max="66" width="16.109375" customWidth="1"/>
  </cols>
  <sheetData>
    <row r="1" spans="1:65" ht="15.75" customHeight="1" x14ac:dyDescent="0.3">
      <c r="A1" s="3"/>
      <c r="B1" s="4" t="s">
        <v>79</v>
      </c>
      <c r="C1" s="2" t="s">
        <v>27</v>
      </c>
      <c r="D1" s="6" t="s">
        <v>80</v>
      </c>
      <c r="F1" s="3" t="s">
        <v>79</v>
      </c>
      <c r="G1" s="3" t="s">
        <v>80</v>
      </c>
      <c r="H1" s="2" t="s">
        <v>27</v>
      </c>
      <c r="I1" s="2" t="s">
        <v>254</v>
      </c>
      <c r="J1" s="2" t="s">
        <v>201</v>
      </c>
      <c r="K1" s="172" t="s">
        <v>289</v>
      </c>
      <c r="L1" s="54" t="s">
        <v>220</v>
      </c>
      <c r="M1" s="26" t="s">
        <v>28</v>
      </c>
      <c r="N1" s="7" t="s">
        <v>117</v>
      </c>
      <c r="P1" s="20" t="s">
        <v>29</v>
      </c>
      <c r="Q1" s="42" t="s">
        <v>209</v>
      </c>
      <c r="R1" s="17" t="s">
        <v>30</v>
      </c>
      <c r="T1" t="s">
        <v>31</v>
      </c>
      <c r="U1" t="s">
        <v>32</v>
      </c>
      <c r="V1" t="s">
        <v>33</v>
      </c>
      <c r="X1" s="13" t="s">
        <v>132</v>
      </c>
      <c r="Y1" s="46" t="s">
        <v>219</v>
      </c>
      <c r="Z1" s="46" t="s">
        <v>216</v>
      </c>
      <c r="AA1" s="51" t="s">
        <v>250</v>
      </c>
      <c r="AB1" s="15" t="s">
        <v>117</v>
      </c>
      <c r="AD1" s="11" t="s">
        <v>133</v>
      </c>
      <c r="AF1" s="1" t="s">
        <v>185</v>
      </c>
      <c r="AG1" s="8" t="s">
        <v>187</v>
      </c>
      <c r="AH1" s="8" t="s">
        <v>118</v>
      </c>
      <c r="AI1" s="12" t="s">
        <v>117</v>
      </c>
      <c r="AK1" t="s">
        <v>193</v>
      </c>
      <c r="AL1" t="s">
        <v>194</v>
      </c>
      <c r="AN1" s="48" t="s">
        <v>265</v>
      </c>
      <c r="AO1" s="48" t="s">
        <v>194</v>
      </c>
      <c r="AQ1" s="48" t="s">
        <v>265</v>
      </c>
      <c r="AR1" t="s">
        <v>194</v>
      </c>
      <c r="AT1" s="48" t="s">
        <v>265</v>
      </c>
      <c r="AU1" s="48" t="s">
        <v>194</v>
      </c>
      <c r="AW1" s="48" t="s">
        <v>265</v>
      </c>
      <c r="AX1" s="48" t="s">
        <v>194</v>
      </c>
      <c r="AZ1" s="160" t="s">
        <v>276</v>
      </c>
      <c r="BB1" s="7" t="s">
        <v>200</v>
      </c>
      <c r="BC1" s="38" t="s">
        <v>204</v>
      </c>
      <c r="BD1" s="7" t="s">
        <v>199</v>
      </c>
      <c r="BE1" s="7" t="s">
        <v>198</v>
      </c>
      <c r="BF1" s="7" t="s">
        <v>202</v>
      </c>
      <c r="BG1" s="7" t="s">
        <v>203</v>
      </c>
      <c r="BH1" s="7" t="s">
        <v>196</v>
      </c>
      <c r="BI1" s="7" t="s">
        <v>206</v>
      </c>
      <c r="BJ1" s="7" t="s">
        <v>197</v>
      </c>
      <c r="BK1" s="7" t="s">
        <v>210</v>
      </c>
      <c r="BL1" s="7" t="s">
        <v>207</v>
      </c>
      <c r="BM1" s="7" t="s">
        <v>205</v>
      </c>
    </row>
    <row r="2" spans="1:65" ht="15.75" customHeight="1" x14ac:dyDescent="0.3">
      <c r="A2" s="3"/>
      <c r="B2" s="3" t="s">
        <v>72</v>
      </c>
      <c r="C2" s="3" t="s">
        <v>110</v>
      </c>
      <c r="D2" s="5" t="s">
        <v>80</v>
      </c>
      <c r="F2" s="3" t="s">
        <v>72</v>
      </c>
      <c r="G2" s="11" t="str">
        <f>INDEX(InitiativeCat[], MATCH(Initiatives[[#This Row],[InitiativeCatID]], InitiativeCat[InitiativeCatID],0), 3 )</f>
        <v>Proactief</v>
      </c>
      <c r="H2" s="11" t="str">
        <f>INDEX(InitiativeCat[], MATCH(Initiatives[[#This Row],[InitiativeCatID]], InitiativeCat[InitiativeCatID],0), 2 )</f>
        <v>Uitwisselen van veiligheidsinformatie</v>
      </c>
      <c r="I2" s="11" t="str">
        <f>CONCATENATE(Initiatives[[#This Row],[InitiativeCatID]], ". ", Initiatives[[#This Row],[Overzicht veiligheidsparameters]])</f>
        <v>A. Uitwisselen van veiligheidsinformatie</v>
      </c>
      <c r="J2" s="11">
        <v>1</v>
      </c>
      <c r="K2" t="str">
        <f>CONCATENATE(LOWER(Initiatives[[#This Row],[InitiativeCatID]]), Initiatives[[#This Row],[InitiativeNumber]])</f>
        <v>a1</v>
      </c>
      <c r="L2" s="48" t="str">
        <f>CONCATENATE(Initiatives[[#This Row],[Nr. initiatief]],". ",Initiatives[[#This Row],[Specifieke veiligheidsinitiatieven]])</f>
        <v>a1. Uitwisselen van veiligheidsinformatie over ongevalsscenario’s</v>
      </c>
      <c r="M2" s="10" t="s">
        <v>135</v>
      </c>
      <c r="N2" s="7" t="s">
        <v>0</v>
      </c>
      <c r="P2" s="18" t="s">
        <v>34</v>
      </c>
      <c r="Q2" s="18">
        <v>1</v>
      </c>
      <c r="R2" s="7" t="s">
        <v>35</v>
      </c>
      <c r="T2" t="s">
        <v>36</v>
      </c>
      <c r="U2" t="s">
        <v>37</v>
      </c>
      <c r="V2">
        <v>0.5</v>
      </c>
      <c r="X2" s="14" t="s">
        <v>124</v>
      </c>
      <c r="Y2" s="14">
        <v>1</v>
      </c>
      <c r="Z2" s="13">
        <f>Score[[#This Row],[Prestatiescore: de huidige prestatie van het veiligheidsinitiatief]]</f>
        <v>0</v>
      </c>
      <c r="AA2" s="13">
        <v>1000</v>
      </c>
      <c r="AB2" s="16" t="s">
        <v>122</v>
      </c>
      <c r="AD2" s="11" t="s">
        <v>80</v>
      </c>
      <c r="AF2">
        <v>0</v>
      </c>
      <c r="AG2" s="27" t="s">
        <v>191</v>
      </c>
      <c r="AH2">
        <v>0</v>
      </c>
      <c r="AI2" s="7" t="s">
        <v>163</v>
      </c>
      <c r="AK2" s="171" t="s">
        <v>286</v>
      </c>
      <c r="AL2" t="s">
        <v>195</v>
      </c>
      <c r="AN2" s="48" t="s">
        <v>272</v>
      </c>
      <c r="AO2" s="7" t="s">
        <v>273</v>
      </c>
      <c r="AQ2" s="171" t="s">
        <v>290</v>
      </c>
      <c r="AR2" s="7" t="s">
        <v>268</v>
      </c>
      <c r="AT2" s="171" t="s">
        <v>292</v>
      </c>
      <c r="AU2" s="7" t="s">
        <v>266</v>
      </c>
      <c r="AW2" s="170" t="s">
        <v>285</v>
      </c>
      <c r="AX2" s="7" t="s">
        <v>267</v>
      </c>
      <c r="AY2" s="7"/>
      <c r="AZ2" s="160" t="s">
        <v>275</v>
      </c>
      <c r="BB2" s="150"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Intro</v>
      </c>
      <c r="BC2" s="151" t="str">
        <f>CONCATENATE("_",ButtonRefs[[#This Row],[IniciativeCat]], "!","K", ButtonRefs[[#This Row],[IntiativeNumber]]+4)</f>
        <v>_Intro!K4</v>
      </c>
      <c r="BD2" s="150">
        <f xml:space="preserve">  IFERROR( INDEX(Initiatives[], MATCH(ButtonRefs[[#This Row],[StartingRef]], Initiatives[Nr. initiatief],0), MATCH(Initiatives[[#Headers],[InitiativeNumber]],Initiatives[#Headers],0)), 0 )</f>
        <v>0</v>
      </c>
      <c r="BE2" s="40" t="s">
        <v>274</v>
      </c>
      <c r="BF2" s="152" t="str">
        <f ca="1">OFFSET(ButtonRefs[[#This Row],[StartingRef]],1,)</f>
        <v>Omschrijving_initiatieven</v>
      </c>
      <c r="BG2" s="48" t="str">
        <f ca="1">IF( ISNA(MATCH(ButtonRefs[[#This Row],[IniciativeCat]],BB3:$BB$39,0)), ButtonRefs[[#This Row],[NextInOrder]], OFFSET(ButtonRefs[[#This Row],[IniciativeCat]],MATCH(ButtonRefs[[#This Row],[IniciativeCat]],BB2:$BB$39),))</f>
        <v>Omschrijving_initiatieven</v>
      </c>
      <c r="BH2" s="153" t="str">
        <f ca="1">IFERROR(IF(INDIRECT(ButtonRefs[[#This Row],[LinkReference]])&lt;&gt;"X", IF(INDIRECT(ButtonRefs[[#This Row],[LinkReference]])="", ButtonRefs[[#This Row],[MaxNext]],INDIRECT(ButtonRefs[[#This Row],[LinkReference]])  ), ""), ButtonRefs[[#This Row],[MaxNext]])</f>
        <v>Omschrijving_initiatieven</v>
      </c>
      <c r="BI2" s="153" t="str">
        <f ca="1">CONCATENATE("#_",ButtonRefs[[#This Row],[NextButton]], "!B1")</f>
        <v>#_Omschrijving_initiatieven!B1</v>
      </c>
      <c r="BJ2" s="150" t="e">
        <f ca="1">IF( OFFSET(ButtonRefs[[#This Row],[NextButton]],-2,) = ButtonRefs[[#Headers],[NextButton]], OFFSET(ButtonRefs[[#This Row],[StartingRef]],-1,),  IF(OFFSET(ButtonRefs[[#This Row],[NextButton]],-2,) = ButtonRefs[[#This Row],[StartingRef]], ButtonRefs[[#This Row],[LastDifferent]],OFFSET(ButtonRefs[[#This Row],[NextButton]],-2,)     )  )</f>
        <v>#REF!</v>
      </c>
      <c r="BK2" s="150" t="e">
        <f ca="1">OFFSET(ButtonRefs[[#This Row],[NextButton]],MATCH(ButtonRefs[[#This Row],[NextButton]],$A6:$BI$7),)</f>
        <v>#N/A</v>
      </c>
      <c r="BL2" s="150" t="e">
        <f ca="1">CONCATENATE("#_",ButtonRefs[[#This Row],[BackButton]], "!B1")</f>
        <v>#REF!</v>
      </c>
      <c r="BM2" s="150" t="str">
        <f>BE1</f>
        <v>StartingRef</v>
      </c>
    </row>
    <row r="3" spans="1:65" ht="15.75" customHeight="1" x14ac:dyDescent="0.3">
      <c r="A3" s="3"/>
      <c r="B3" s="3" t="s">
        <v>73</v>
      </c>
      <c r="C3" s="3" t="s">
        <v>111</v>
      </c>
      <c r="D3" s="3" t="s">
        <v>80</v>
      </c>
      <c r="F3" t="s">
        <v>72</v>
      </c>
      <c r="G3" t="str">
        <f>INDEX(InitiativeCat[], MATCH(Initiatives[[#This Row],[InitiativeCatID]], InitiativeCat[InitiativeCatID],0), 3 )</f>
        <v>Proactief</v>
      </c>
      <c r="H3" s="11" t="str">
        <f>INDEX(InitiativeCat[], MATCH(Initiatives[[#This Row],[InitiativeCatID]], InitiativeCat[InitiativeCatID],0), 2 )</f>
        <v>Uitwisselen van veiligheidsinformatie</v>
      </c>
      <c r="I3" s="11" t="str">
        <f>CONCATENATE(Initiatives[[#This Row],[InitiativeCatID]], ". ", Initiatives[[#This Row],[Overzicht veiligheidsparameters]])</f>
        <v>A. Uitwisselen van veiligheidsinformatie</v>
      </c>
      <c r="J3" s="11">
        <v>2</v>
      </c>
      <c r="K3" t="str">
        <f>CONCATENATE(LOWER(Initiatives[[#This Row],[InitiativeCatID]]), Initiatives[[#This Row],[InitiativeNumber]])</f>
        <v>a2</v>
      </c>
      <c r="L3" s="48" t="str">
        <f>CONCATENATE(Initiatives[[#This Row],[Nr. initiatief]],". ",Initiatives[[#This Row],[Specifieke veiligheidsinitiatieven]])</f>
        <v>a2. Uitwisselen van informatie over niet-reguliere werkzaamheden</v>
      </c>
      <c r="M3" s="10" t="s">
        <v>134</v>
      </c>
      <c r="N3" s="7" t="s">
        <v>1</v>
      </c>
      <c r="P3" s="9" t="s">
        <v>38</v>
      </c>
      <c r="Q3" s="9">
        <v>2</v>
      </c>
      <c r="R3" s="7" t="s">
        <v>39</v>
      </c>
      <c r="T3" t="s">
        <v>36</v>
      </c>
      <c r="U3" t="s">
        <v>70</v>
      </c>
      <c r="V3">
        <v>1</v>
      </c>
      <c r="X3" s="14" t="s">
        <v>123</v>
      </c>
      <c r="Y3" s="14">
        <v>2</v>
      </c>
      <c r="Z3" s="13">
        <f>Score[[#This Row],[Prestatiescore: de huidige prestatie van het veiligheidsinitiatief]]</f>
        <v>1</v>
      </c>
      <c r="AA3" s="13">
        <v>100</v>
      </c>
      <c r="AB3" s="16" t="s">
        <v>128</v>
      </c>
      <c r="AD3" s="11" t="s">
        <v>81</v>
      </c>
      <c r="AF3">
        <v>1</v>
      </c>
      <c r="AG3" s="27" t="s">
        <v>188</v>
      </c>
      <c r="AH3">
        <v>1</v>
      </c>
      <c r="AI3" s="7" t="s">
        <v>119</v>
      </c>
      <c r="BB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Omschrijving_initiatieven</v>
      </c>
      <c r="BC3" t="str">
        <f>CONCATENATE("_",ButtonRefs[[#This Row],[IniciativeCat]], "!","K", ButtonRefs[[#This Row],[IntiativeNumber]]+4)</f>
        <v>_Omschrijving_initiatieven!K4</v>
      </c>
      <c r="BD3">
        <f xml:space="preserve">  IFERROR( INDEX(Initiatives[], MATCH(ButtonRefs[[#This Row],[StartingRef]], Initiatives[Nr. initiatief],0), MATCH(Initiatives[[#Headers],[InitiativeNumber]],Initiatives[#Headers],0)), 0 )</f>
        <v>0</v>
      </c>
      <c r="BE3" s="40" t="s">
        <v>208</v>
      </c>
      <c r="BF3" s="7" t="str">
        <f ca="1">OFFSET(ButtonRefs[[#This Row],[StartingRef]],1,)</f>
        <v>A</v>
      </c>
      <c r="BG3" s="48" t="str">
        <f ca="1">IF( ISNA(MATCH(ButtonRefs[[#This Row],[IniciativeCat]],BB4:$BB$39,0)), ButtonRefs[[#This Row],[NextInOrder]], OFFSET(ButtonRefs[[#This Row],[IniciativeCat]],MATCH(ButtonRefs[[#This Row],[IniciativeCat]],BB3:$BB$39),))</f>
        <v>A</v>
      </c>
      <c r="BH3" s="22" t="str">
        <f ca="1">IFERROR(IF(INDIRECT(ButtonRefs[[#This Row],[LinkReference]])&lt;&gt;"X", IF(INDIRECT(ButtonRefs[[#This Row],[LinkReference]])="", ButtonRefs[[#This Row],[MaxNext]],INDIRECT(ButtonRefs[[#This Row],[LinkReference]])  ), ""), ButtonRefs[[#This Row],[MaxNext]])</f>
        <v>A</v>
      </c>
      <c r="BI3" s="22" t="str">
        <f ca="1">CONCATENATE("#_",ButtonRefs[[#This Row],[NextButton]], "!B1")</f>
        <v>#_A!B1</v>
      </c>
      <c r="BJ3" t="str">
        <f ca="1">IF( OFFSET(ButtonRefs[[#This Row],[NextButton]],-2,) = ButtonRefs[[#Headers],[NextButton]], OFFSET(ButtonRefs[[#This Row],[StartingRef]],-1,),  IF(OFFSET(ButtonRefs[[#This Row],[NextButton]],-2,) = ButtonRefs[[#This Row],[StartingRef]], ButtonRefs[[#This Row],[LastDifferent]],OFFSET(ButtonRefs[[#This Row],[NextButton]],-2,)     )  )</f>
        <v>Intro</v>
      </c>
      <c r="BK3" t="str">
        <f ca="1" xml:space="preserve"> OFFSET(ButtonRefs[[#This Row],[NextButton]], -((ROW(ButtonRefs[[#This Row],[NextButton]]) - ROW(ButtonRefs[[#Headers],[NextButton]])) - MATCH(ButtonRefs[[#This Row],[StartingRef]],$BH1:BH$3,0)),)</f>
        <v>A</v>
      </c>
      <c r="BL3" t="str">
        <f ca="1">CONCATENATE("#_",ButtonRefs[[#This Row],[BackButton]], "!B1")</f>
        <v>#_Intro!B1</v>
      </c>
    </row>
    <row r="4" spans="1:65" ht="15.75" customHeight="1" x14ac:dyDescent="0.3">
      <c r="A4" s="3"/>
      <c r="B4" s="3" t="s">
        <v>75</v>
      </c>
      <c r="C4" s="3" t="s">
        <v>112</v>
      </c>
      <c r="D4" s="3" t="s">
        <v>80</v>
      </c>
      <c r="F4" t="s">
        <v>72</v>
      </c>
      <c r="G4" t="str">
        <f>INDEX(InitiativeCat[], MATCH(Initiatives[[#This Row],[InitiativeCatID]], InitiativeCat[InitiativeCatID],0), 3 )</f>
        <v>Proactief</v>
      </c>
      <c r="H4" s="11" t="str">
        <f>INDEX(InitiativeCat[], MATCH(Initiatives[[#This Row],[InitiativeCatID]], InitiativeCat[InitiativeCatID],0), 2 )</f>
        <v>Uitwisselen van veiligheidsinformatie</v>
      </c>
      <c r="I4" s="11" t="str">
        <f>CONCATENATE(Initiatives[[#This Row],[InitiativeCatID]], ". ", Initiatives[[#This Row],[Overzicht veiligheidsparameters]])</f>
        <v>A. Uitwisselen van veiligheidsinformatie</v>
      </c>
      <c r="J4" s="11">
        <v>3</v>
      </c>
      <c r="K4" t="str">
        <f>CONCATENATE(LOWER(Initiatives[[#This Row],[InitiativeCatID]]), Initiatives[[#This Row],[InitiativeNumber]])</f>
        <v>a3</v>
      </c>
      <c r="L4" s="48" t="str">
        <f>CONCATENATE(Initiatives[[#This Row],[Nr. initiatief]],". ",Initiatives[[#This Row],[Specifieke veiligheidsinitiatieven]])</f>
        <v>a3. Communiceren over incidenten</v>
      </c>
      <c r="M4" s="10" t="s">
        <v>136</v>
      </c>
      <c r="N4" s="7" t="s">
        <v>2</v>
      </c>
      <c r="P4" s="9" t="s">
        <v>40</v>
      </c>
      <c r="Q4" s="18">
        <v>3</v>
      </c>
      <c r="R4" s="7" t="s">
        <v>41</v>
      </c>
      <c r="T4" t="s">
        <v>71</v>
      </c>
      <c r="U4" t="s">
        <v>37</v>
      </c>
      <c r="V4">
        <v>-0.5</v>
      </c>
      <c r="X4" s="14" t="s">
        <v>127</v>
      </c>
      <c r="Y4" s="14">
        <v>3</v>
      </c>
      <c r="Z4" s="13">
        <f>Score[[#This Row],[Prestatiescore: de huidige prestatie van het veiligheidsinitiatief]]</f>
        <v>2</v>
      </c>
      <c r="AA4" s="13">
        <v>1</v>
      </c>
      <c r="AB4" s="16" t="s">
        <v>129</v>
      </c>
      <c r="AF4">
        <v>2</v>
      </c>
      <c r="AG4" s="27" t="s">
        <v>189</v>
      </c>
      <c r="AH4">
        <v>2</v>
      </c>
      <c r="AI4" s="7" t="s">
        <v>162</v>
      </c>
      <c r="BB4"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A</v>
      </c>
      <c r="BC4" s="39" t="str">
        <f>CONCATENATE("_",ButtonRefs[[#This Row],[IniciativeCat]], "!","K", ButtonRefs[[#This Row],[IntiativeNumber]]+4)</f>
        <v>_A!K4</v>
      </c>
      <c r="BD4">
        <f xml:space="preserve">  IFERROR( INDEX(Initiatives[], MATCH(ButtonRefs[[#This Row],[StartingRef]], Initiatives[Nr. initiatief],0), MATCH(Initiatives[[#Headers],[InitiativeNumber]],Initiatives[#Headers],0)), 0 )</f>
        <v>0</v>
      </c>
      <c r="BE4" s="41" t="s">
        <v>72</v>
      </c>
      <c r="BF4" s="7" t="str">
        <f ca="1">OFFSET(ButtonRefs[[#This Row],[StartingRef]],1,)</f>
        <v>a1</v>
      </c>
      <c r="BG4" s="48" t="str">
        <f ca="1">IF( ISNA(MATCH(ButtonRefs[[#This Row],[IniciativeCat]],BB5:$BB$39,0)), ButtonRefs[[#This Row],[NextInOrder]], OFFSET(ButtonRefs[[#This Row],[IniciativeCat]],MATCH(ButtonRefs[[#This Row],[IniciativeCat]],BB4:$BB$39),))</f>
        <v>B</v>
      </c>
      <c r="BH4" s="22" t="str">
        <f ca="1">IFERROR(IF(INDIRECT(ButtonRefs[[#This Row],[LinkReference]])&lt;&gt;"X", IF(INDIRECT(ButtonRefs[[#This Row],[LinkReference]])="", ButtonRefs[[#This Row],[MaxNext]],INDIRECT(ButtonRefs[[#This Row],[LinkReference]])  ), ""), ButtonRefs[[#This Row],[MaxNext]])</f>
        <v/>
      </c>
      <c r="BI4" s="22" t="str">
        <f ca="1">CONCATENATE("#_",ButtonRefs[[#This Row],[NextButton]], "!B1")</f>
        <v>#_!B1</v>
      </c>
      <c r="BJ4" t="str">
        <f ca="1">IF( OFFSET(ButtonRefs[[#This Row],[NextButton]],-2,) = ButtonRefs[[#Headers],[NextButton]], OFFSET(ButtonRefs[[#This Row],[StartingRef]],-1,),  IF(OFFSET(ButtonRefs[[#This Row],[NextButton]],-2,) = ButtonRefs[[#This Row],[StartingRef]], ButtonRefs[[#This Row],[LastDifferent]],OFFSET(ButtonRefs[[#This Row],[NextButton]],-2,)     )  )</f>
        <v>Omschrijving_initiatieven</v>
      </c>
      <c r="BK4" s="48" t="str">
        <f ca="1" xml:space="preserve"> OFFSET(ButtonRefs[[#This Row],[NextButton]], -((ROW(ButtonRefs[[#This Row],[NextButton]]) - ROW(ButtonRefs[[#Headers],[NextButton]])) - MATCH(ButtonRefs[[#This Row],[StartingRef]],$BH2:BH$3,0)),)</f>
        <v>A</v>
      </c>
      <c r="BL4" t="str">
        <f ca="1">CONCATENATE("#_",ButtonRefs[[#This Row],[BackButton]], "!B1")</f>
        <v>#_Omschrijving_initiatieven!B1</v>
      </c>
      <c r="BM4" t="str">
        <f t="shared" ref="BM4:BM37" si="0">BE3</f>
        <v>Omschrijving_initiatieven</v>
      </c>
    </row>
    <row r="5" spans="1:65" ht="15.75" customHeight="1" x14ac:dyDescent="0.3">
      <c r="A5" s="3"/>
      <c r="B5" s="3" t="s">
        <v>76</v>
      </c>
      <c r="C5" s="3" t="s">
        <v>113</v>
      </c>
      <c r="D5" s="3" t="s">
        <v>80</v>
      </c>
      <c r="F5" t="s">
        <v>72</v>
      </c>
      <c r="G5" t="str">
        <f>INDEX(InitiativeCat[], MATCH(Initiatives[[#This Row],[InitiativeCatID]], InitiativeCat[InitiativeCatID],0), 3 )</f>
        <v>Proactief</v>
      </c>
      <c r="H5" s="11" t="str">
        <f>INDEX(InitiativeCat[], MATCH(Initiatives[[#This Row],[InitiativeCatID]], InitiativeCat[InitiativeCatID],0), 2 )</f>
        <v>Uitwisselen van veiligheidsinformatie</v>
      </c>
      <c r="I5" s="11" t="str">
        <f>CONCATENATE(Initiatives[[#This Row],[InitiativeCatID]], ". ", Initiatives[[#This Row],[Overzicht veiligheidsparameters]])</f>
        <v>A. Uitwisselen van veiligheidsinformatie</v>
      </c>
      <c r="J5" s="11">
        <v>4</v>
      </c>
      <c r="K5" t="str">
        <f>CONCATENATE(LOWER(Initiatives[[#This Row],[InitiativeCatID]]), Initiatives[[#This Row],[InitiativeNumber]])</f>
        <v>a4</v>
      </c>
      <c r="L5" s="48" t="str">
        <f>CONCATENATE(Initiatives[[#This Row],[Nr. initiatief]],". ",Initiatives[[#This Row],[Specifieke veiligheidsinitiatieven]])</f>
        <v>a4. Uitwisselen van informatie over veiligheidsinspecties van toezichthouders</v>
      </c>
      <c r="M5" s="10" t="s">
        <v>137</v>
      </c>
      <c r="N5" s="7" t="s">
        <v>3</v>
      </c>
      <c r="P5" s="9" t="s">
        <v>42</v>
      </c>
      <c r="Q5" s="18">
        <v>4</v>
      </c>
      <c r="R5" s="7" t="s">
        <v>43</v>
      </c>
      <c r="T5" t="s">
        <v>71</v>
      </c>
      <c r="U5" t="s">
        <v>70</v>
      </c>
      <c r="V5">
        <v>-1</v>
      </c>
      <c r="X5" s="14" t="s">
        <v>125</v>
      </c>
      <c r="Y5" s="14">
        <v>4</v>
      </c>
      <c r="Z5" s="13">
        <f>Score[[#This Row],[Prestatiescore: de huidige prestatie van het veiligheidsinitiatief]]</f>
        <v>3</v>
      </c>
      <c r="AA5" s="51">
        <v>0</v>
      </c>
      <c r="AB5" s="16" t="s">
        <v>130</v>
      </c>
      <c r="AF5">
        <v>3</v>
      </c>
      <c r="AG5" s="27" t="s">
        <v>190</v>
      </c>
      <c r="AH5">
        <v>3</v>
      </c>
      <c r="AI5" s="7" t="s">
        <v>120</v>
      </c>
      <c r="BB5"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A</v>
      </c>
      <c r="BC5" t="str">
        <f>CONCATENATE("_",ButtonRefs[[#This Row],[IniciativeCat]], "!","K", ButtonRefs[[#This Row],[IntiativeNumber]]+4)</f>
        <v>_A!K5</v>
      </c>
      <c r="BD5">
        <f xml:space="preserve">  IFERROR( INDEX(Initiatives[], MATCH(ButtonRefs[[#This Row],[StartingRef]], Initiatives[Nr. initiatief],0), MATCH(Initiatives[[#Headers],[InitiativeNumber]],Initiatives[#Headers],0)), 0 )</f>
        <v>1</v>
      </c>
      <c r="BE5" s="41" t="s">
        <v>83</v>
      </c>
      <c r="BF5" s="7" t="str">
        <f ca="1">OFFSET(ButtonRefs[[#This Row],[StartingRef]],1,)</f>
        <v>a2</v>
      </c>
      <c r="BG5" s="48" t="str">
        <f ca="1">IF( ISNA(MATCH(ButtonRefs[[#This Row],[IniciativeCat]],BB6:$BB$39,0)), ButtonRefs[[#This Row],[NextInOrder]], OFFSET(ButtonRefs[[#This Row],[IniciativeCat]],MATCH(ButtonRefs[[#This Row],[IniciativeCat]],BB5:$BB$39),))</f>
        <v>B</v>
      </c>
      <c r="BH5" s="22" t="str">
        <f ca="1">IFERROR(IF(INDIRECT(ButtonRefs[[#This Row],[LinkReference]])&lt;&gt;"X", IF(INDIRECT(ButtonRefs[[#This Row],[LinkReference]])="", ButtonRefs[[#This Row],[MaxNext]],INDIRECT(ButtonRefs[[#This Row],[LinkReference]])  ), ""), ButtonRefs[[#This Row],[MaxNext]])</f>
        <v/>
      </c>
      <c r="BI5" s="22" t="str">
        <f ca="1">CONCATENATE("#_",ButtonRefs[[#This Row],[NextButton]], "!B1")</f>
        <v>#_!B1</v>
      </c>
      <c r="BJ5" t="str">
        <f ca="1">IF( OFFSET(ButtonRefs[[#This Row],[NextButton]],-2,) = ButtonRefs[[#Headers],[NextButton]], OFFSET(ButtonRefs[[#This Row],[StartingRef]],-1,),  IF(OFFSET(ButtonRefs[[#This Row],[NextButton]],-2,) = ButtonRefs[[#This Row],[StartingRef]], ButtonRefs[[#This Row],[LastDifferent]],OFFSET(ButtonRefs[[#This Row],[NextButton]],-2,)     )  )</f>
        <v>A</v>
      </c>
      <c r="BK5" s="48" t="e">
        <f ca="1" xml:space="preserve"> OFFSET(ButtonRefs[[#This Row],[NextButton]], -((ROW(ButtonRefs[[#This Row],[NextButton]]) - ROW(ButtonRefs[[#Headers],[NextButton]])) - MATCH(ButtonRefs[[#This Row],[StartingRef]],$BH3:BH$3,0)),)</f>
        <v>#N/A</v>
      </c>
      <c r="BL5" t="str">
        <f ca="1">CONCATENATE("#_",ButtonRefs[[#This Row],[BackButton]], "!B1")</f>
        <v>#_A!B1</v>
      </c>
      <c r="BM5" t="str">
        <f t="shared" si="0"/>
        <v>A</v>
      </c>
    </row>
    <row r="6" spans="1:65" ht="15" customHeight="1" x14ac:dyDescent="0.3">
      <c r="A6" s="3"/>
      <c r="B6" s="3" t="s">
        <v>74</v>
      </c>
      <c r="C6" s="3" t="s">
        <v>114</v>
      </c>
      <c r="D6" s="3" t="s">
        <v>80</v>
      </c>
      <c r="F6" t="s">
        <v>73</v>
      </c>
      <c r="G6" t="str">
        <f>INDEX(InitiativeCat[], MATCH(Initiatives[[#This Row],[InitiativeCatID]], InitiativeCat[InitiativeCatID],0), 3 )</f>
        <v>Proactief</v>
      </c>
      <c r="H6" s="11" t="str">
        <f>INDEX(InitiativeCat[], MATCH(Initiatives[[#This Row],[InitiativeCatID]], InitiativeCat[InitiativeCatID],0), 2 )</f>
        <v>Beoordelen &amp; beheersen van onderlinge risico’s op clusterniveau</v>
      </c>
      <c r="I6" s="11" t="str">
        <f>CONCATENATE(Initiatives[[#This Row],[InitiativeCatID]], ". ", Initiatives[[#This Row],[Overzicht veiligheidsparameters]])</f>
        <v>B. Beoordelen &amp; beheersen van onderlinge risico’s op clusterniveau</v>
      </c>
      <c r="J6" s="11">
        <v>1</v>
      </c>
      <c r="K6" t="str">
        <f>CONCATENATE(LOWER(Initiatives[[#This Row],[InitiativeCatID]]), Initiatives[[#This Row],[InitiativeNumber]])</f>
        <v>b1</v>
      </c>
      <c r="L6" s="48" t="str">
        <f>CONCATENATE(Initiatives[[#This Row],[Nr. initiatief]],". ",Initiatives[[#This Row],[Specifieke veiligheidsinitiatieven]])</f>
        <v>b1. Gezamenlijke risicoanalyses met focus op onderlinge risico’s</v>
      </c>
      <c r="M6" s="10" t="s">
        <v>138</v>
      </c>
      <c r="N6" s="7" t="s">
        <v>4</v>
      </c>
      <c r="P6" s="9" t="s">
        <v>44</v>
      </c>
      <c r="Q6" s="9">
        <v>5</v>
      </c>
      <c r="R6" s="7" t="s">
        <v>45</v>
      </c>
      <c r="X6" s="14" t="s">
        <v>126</v>
      </c>
      <c r="Y6" s="14">
        <v>5</v>
      </c>
      <c r="Z6" s="13" t="str">
        <f>Score[[#This Row],[Prestatiescore: de huidige prestatie van het veiligheidsinitiatief]]</f>
        <v xml:space="preserve"> Niet van toepassing </v>
      </c>
      <c r="AA6" s="51">
        <v>0</v>
      </c>
      <c r="AB6" s="16" t="s">
        <v>131</v>
      </c>
      <c r="AF6" t="s">
        <v>121</v>
      </c>
      <c r="AG6" s="47" t="s">
        <v>192</v>
      </c>
      <c r="AH6">
        <v>4</v>
      </c>
      <c r="AI6" s="7" t="s">
        <v>161</v>
      </c>
      <c r="BB6"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A</v>
      </c>
      <c r="BC6" t="str">
        <f>CONCATENATE("_",ButtonRefs[[#This Row],[IniciativeCat]], "!","K", ButtonRefs[[#This Row],[IntiativeNumber]]+4)</f>
        <v>_A!K6</v>
      </c>
      <c r="BD6">
        <f xml:space="preserve">  IFERROR( INDEX(Initiatives[], MATCH(ButtonRefs[[#This Row],[StartingRef]], Initiatives[Nr. initiatief],0), MATCH(Initiatives[[#Headers],[InitiativeNumber]],Initiatives[#Headers],0)), 0 )</f>
        <v>2</v>
      </c>
      <c r="BE6" s="41" t="s">
        <v>84</v>
      </c>
      <c r="BF6" s="7" t="str">
        <f ca="1">OFFSET(ButtonRefs[[#This Row],[StartingRef]],1,)</f>
        <v>a3</v>
      </c>
      <c r="BG6" s="48" t="str">
        <f ca="1">IF( ISNA(MATCH(ButtonRefs[[#This Row],[IniciativeCat]],BB7:$BB$39,0)), ButtonRefs[[#This Row],[NextInOrder]], OFFSET(ButtonRefs[[#This Row],[IniciativeCat]],MATCH(ButtonRefs[[#This Row],[IniciativeCat]],BB6:$BB$39),))</f>
        <v>B</v>
      </c>
      <c r="BH6" s="22" t="str">
        <f ca="1">IFERROR(IF(INDIRECT(ButtonRefs[[#This Row],[LinkReference]])&lt;&gt;"X", IF(INDIRECT(ButtonRefs[[#This Row],[LinkReference]])="", ButtonRefs[[#This Row],[MaxNext]],INDIRECT(ButtonRefs[[#This Row],[LinkReference]])  ), ""), ButtonRefs[[#This Row],[MaxNext]])</f>
        <v/>
      </c>
      <c r="BI6" s="22" t="str">
        <f ca="1">CONCATENATE("#_",ButtonRefs[[#This Row],[NextButton]], "!B1")</f>
        <v>#_!B1</v>
      </c>
      <c r="BJ6" t="str">
        <f ca="1">IF( OFFSET(ButtonRefs[[#This Row],[NextButton]],-2,) = ButtonRefs[[#Headers],[NextButton]], OFFSET(ButtonRefs[[#This Row],[StartingRef]],-1,),  IF(OFFSET(ButtonRefs[[#This Row],[NextButton]],-2,) = ButtonRefs[[#This Row],[StartingRef]], ButtonRefs[[#This Row],[LastDifferent]],OFFSET(ButtonRefs[[#This Row],[NextButton]],-2,)     )  )</f>
        <v/>
      </c>
      <c r="BK6" s="48" t="e">
        <f ca="1" xml:space="preserve"> OFFSET(ButtonRefs[[#This Row],[NextButton]], -((ROW(ButtonRefs[[#This Row],[NextButton]]) - ROW(ButtonRefs[[#Headers],[NextButton]])) - MATCH(ButtonRefs[[#This Row],[StartingRef]],$BH$3:BH4,0)),)</f>
        <v>#N/A</v>
      </c>
      <c r="BL6" t="str">
        <f ca="1">CONCATENATE("#_",ButtonRefs[[#This Row],[BackButton]], "!B1")</f>
        <v>#_!B1</v>
      </c>
      <c r="BM6" t="str">
        <f t="shared" si="0"/>
        <v>a1</v>
      </c>
    </row>
    <row r="7" spans="1:65" ht="15" customHeight="1" x14ac:dyDescent="0.3">
      <c r="A7" s="3"/>
      <c r="B7" s="3" t="s">
        <v>77</v>
      </c>
      <c r="C7" s="3" t="s">
        <v>115</v>
      </c>
      <c r="D7" s="3" t="s">
        <v>81</v>
      </c>
      <c r="F7" t="s">
        <v>73</v>
      </c>
      <c r="G7" t="str">
        <f>INDEX(InitiativeCat[], MATCH(Initiatives[[#This Row],[InitiativeCatID]], InitiativeCat[InitiativeCatID],0), 3 )</f>
        <v>Proactief</v>
      </c>
      <c r="H7" s="11" t="str">
        <f>INDEX(InitiativeCat[], MATCH(Initiatives[[#This Row],[InitiativeCatID]], InitiativeCat[InitiativeCatID],0), 2 )</f>
        <v>Beoordelen &amp; beheersen van onderlinge risico’s op clusterniveau</v>
      </c>
      <c r="I7" s="11" t="str">
        <f>CONCATENATE(Initiatives[[#This Row],[InitiativeCatID]], ". ", Initiatives[[#This Row],[Overzicht veiligheidsparameters]])</f>
        <v>B. Beoordelen &amp; beheersen van onderlinge risico’s op clusterniveau</v>
      </c>
      <c r="J7" s="11">
        <v>2</v>
      </c>
      <c r="K7" t="str">
        <f>CONCATENATE(LOWER(Initiatives[[#This Row],[InitiativeCatID]]), Initiatives[[#This Row],[InitiativeNumber]])</f>
        <v>b2</v>
      </c>
      <c r="L7" s="48" t="str">
        <f>CONCATENATE(Initiatives[[#This Row],[Nr. initiatief]],". ",Initiatives[[#This Row],[Specifieke veiligheidsinitiatieven]])</f>
        <v>b2. Beheersen van onderlinge risico’s op clusterniveau</v>
      </c>
      <c r="M7" s="10" t="s">
        <v>139</v>
      </c>
      <c r="N7" s="7" t="s">
        <v>5</v>
      </c>
      <c r="P7" s="9" t="s">
        <v>46</v>
      </c>
      <c r="Q7" s="18">
        <v>6</v>
      </c>
      <c r="R7" s="7" t="s">
        <v>47</v>
      </c>
      <c r="BB7"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A</v>
      </c>
      <c r="BC7" t="str">
        <f>CONCATENATE("_",ButtonRefs[[#This Row],[IniciativeCat]], "!","K", ButtonRefs[[#This Row],[IntiativeNumber]]+4)</f>
        <v>_A!K7</v>
      </c>
      <c r="BD7">
        <f xml:space="preserve">  IFERROR( INDEX(Initiatives[], MATCH(ButtonRefs[[#This Row],[StartingRef]], Initiatives[Nr. initiatief],0), MATCH(Initiatives[[#Headers],[InitiativeNumber]],Initiatives[#Headers],0)), 0 )</f>
        <v>3</v>
      </c>
      <c r="BE7" s="41" t="s">
        <v>85</v>
      </c>
      <c r="BF7" s="7" t="str">
        <f ca="1">OFFSET(ButtonRefs[[#This Row],[StartingRef]],1,)</f>
        <v>a4</v>
      </c>
      <c r="BG7" s="48" t="str">
        <f ca="1">IF( ISNA(MATCH(ButtonRefs[[#This Row],[IniciativeCat]],BB8:$BB$39,0)), ButtonRefs[[#This Row],[NextInOrder]], OFFSET(ButtonRefs[[#This Row],[IniciativeCat]],MATCH(ButtonRefs[[#This Row],[IniciativeCat]],BB7:$BB$39),))</f>
        <v>B</v>
      </c>
      <c r="BH7" s="22" t="str">
        <f ca="1">IFERROR(IF(INDIRECT(ButtonRefs[[#This Row],[LinkReference]])&lt;&gt;"X", IF(INDIRECT(ButtonRefs[[#This Row],[LinkReference]])="", ButtonRefs[[#This Row],[MaxNext]],INDIRECT(ButtonRefs[[#This Row],[LinkReference]])  ), ""), ButtonRefs[[#This Row],[MaxNext]])</f>
        <v/>
      </c>
      <c r="BI7" s="22" t="str">
        <f ca="1">CONCATENATE("#_",ButtonRefs[[#This Row],[NextButton]], "!B1")</f>
        <v>#_!B1</v>
      </c>
      <c r="BJ7" t="str">
        <f ca="1">IF( OFFSET(ButtonRefs[[#This Row],[NextButton]],-2,) = ButtonRefs[[#Headers],[NextButton]], OFFSET(ButtonRefs[[#This Row],[StartingRef]],-1,),  IF(OFFSET(ButtonRefs[[#This Row],[NextButton]],-2,) = ButtonRefs[[#This Row],[StartingRef]], ButtonRefs[[#This Row],[LastDifferent]],OFFSET(ButtonRefs[[#This Row],[NextButton]],-2,)     )  )</f>
        <v/>
      </c>
      <c r="BK7" s="48" t="e">
        <f ca="1" xml:space="preserve"> OFFSET(ButtonRefs[[#This Row],[NextButton]], -((ROW(ButtonRefs[[#This Row],[NextButton]]) - ROW(ButtonRefs[[#Headers],[NextButton]])) - MATCH(ButtonRefs[[#This Row],[StartingRef]],$BH$3:BH5,0)),)</f>
        <v>#N/A</v>
      </c>
      <c r="BL7" t="str">
        <f ca="1">CONCATENATE("#_",ButtonRefs[[#This Row],[BackButton]], "!B1")</f>
        <v>#_!B1</v>
      </c>
      <c r="BM7" t="str">
        <f t="shared" si="0"/>
        <v>a2</v>
      </c>
    </row>
    <row r="8" spans="1:65" ht="15" customHeight="1" x14ac:dyDescent="0.3">
      <c r="A8" s="3"/>
      <c r="B8" s="3" t="s">
        <v>78</v>
      </c>
      <c r="C8" s="3" t="s">
        <v>116</v>
      </c>
      <c r="D8" s="3" t="s">
        <v>81</v>
      </c>
      <c r="F8" t="s">
        <v>75</v>
      </c>
      <c r="G8" t="str">
        <f>INDEX(InitiativeCat[], MATCH(Initiatives[[#This Row],[InitiativeCatID]], InitiativeCat[InitiativeCatID],0), 3 )</f>
        <v>Proactief</v>
      </c>
      <c r="H8" s="11" t="str">
        <f>INDEX(InitiativeCat[], MATCH(Initiatives[[#This Row],[InitiativeCatID]], InitiativeCat[InitiativeCatID],0), 2 )</f>
        <v>Leren van elkaar</v>
      </c>
      <c r="I8" s="11" t="str">
        <f>CONCATENATE(Initiatives[[#This Row],[InitiativeCatID]], ". ", Initiatives[[#This Row],[Overzicht veiligheidsparameters]])</f>
        <v>C. Leren van elkaar</v>
      </c>
      <c r="J8" s="11">
        <v>1</v>
      </c>
      <c r="K8" t="str">
        <f>CONCATENATE(LOWER(Initiatives[[#This Row],[InitiativeCatID]]), Initiatives[[#This Row],[InitiativeNumber]])</f>
        <v>c1</v>
      </c>
      <c r="L8" s="48" t="str">
        <f>CONCATENATE(Initiatives[[#This Row],[Nr. initiatief]],". ",Initiatives[[#This Row],[Specifieke veiligheidsinitiatieven]])</f>
        <v>c1. Leren van gedeelde veiligheidsrisico’s</v>
      </c>
      <c r="M8" s="10" t="s">
        <v>140</v>
      </c>
      <c r="N8" s="7" t="s">
        <v>6</v>
      </c>
      <c r="P8" s="9" t="s">
        <v>48</v>
      </c>
      <c r="Q8" s="18">
        <v>7</v>
      </c>
      <c r="R8" s="7" t="s">
        <v>49</v>
      </c>
      <c r="BB8"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A</v>
      </c>
      <c r="BC8" t="str">
        <f>CONCATENATE("_",ButtonRefs[[#This Row],[IniciativeCat]], "!","K", ButtonRefs[[#This Row],[IntiativeNumber]]+4)</f>
        <v>_A!K8</v>
      </c>
      <c r="BD8">
        <f xml:space="preserve">  IFERROR( INDEX(Initiatives[], MATCH(ButtonRefs[[#This Row],[StartingRef]], Initiatives[Nr. initiatief],0), MATCH(Initiatives[[#Headers],[InitiativeNumber]],Initiatives[#Headers],0)), 0 )</f>
        <v>4</v>
      </c>
      <c r="BE8" s="41" t="s">
        <v>86</v>
      </c>
      <c r="BF8" s="7" t="str">
        <f ca="1">OFFSET(ButtonRefs[[#This Row],[StartingRef]],1,)</f>
        <v>B</v>
      </c>
      <c r="BG8" s="48" t="str">
        <f ca="1">IF( ISNA(MATCH(ButtonRefs[[#This Row],[IniciativeCat]],BB9:$BB$39,0)), ButtonRefs[[#This Row],[NextInOrder]], OFFSET(ButtonRefs[[#This Row],[IniciativeCat]],MATCH(ButtonRefs[[#This Row],[IniciativeCat]],BB8:$BB$39),))</f>
        <v>B</v>
      </c>
      <c r="BH8" s="22" t="str">
        <f ca="1">IFERROR(IF(INDIRECT(ButtonRefs[[#This Row],[LinkReference]])&lt;&gt;"X", IF(INDIRECT(ButtonRefs[[#This Row],[LinkReference]])="", ButtonRefs[[#This Row],[MaxNext]],INDIRECT(ButtonRefs[[#This Row],[LinkReference]])  ), ""), ButtonRefs[[#This Row],[MaxNext]])</f>
        <v>B</v>
      </c>
      <c r="BI8" s="22" t="str">
        <f ca="1">CONCATENATE("#_",ButtonRefs[[#This Row],[NextButton]], "!B1")</f>
        <v>#_B!B1</v>
      </c>
      <c r="BJ8" t="str">
        <f ca="1">IF( OFFSET(ButtonRefs[[#This Row],[NextButton]],-2,) = ButtonRefs[[#Headers],[NextButton]], OFFSET(ButtonRefs[[#This Row],[StartingRef]],-1,),  IF(OFFSET(ButtonRefs[[#This Row],[NextButton]],-2,) = ButtonRefs[[#This Row],[StartingRef]], ButtonRefs[[#This Row],[LastDifferent]],OFFSET(ButtonRefs[[#This Row],[NextButton]],-2,)     )  )</f>
        <v/>
      </c>
      <c r="BK8" s="48" t="e">
        <f ca="1" xml:space="preserve"> OFFSET(ButtonRefs[[#This Row],[NextButton]], -((ROW(ButtonRefs[[#This Row],[NextButton]]) - ROW(ButtonRefs[[#Headers],[NextButton]])) - MATCH(ButtonRefs[[#This Row],[StartingRef]],$BH$3:BH6,0)),)</f>
        <v>#N/A</v>
      </c>
      <c r="BL8" t="str">
        <f ca="1">CONCATENATE("#_",ButtonRefs[[#This Row],[BackButton]], "!B1")</f>
        <v>#_!B1</v>
      </c>
      <c r="BM8" t="str">
        <f t="shared" si="0"/>
        <v>a3</v>
      </c>
    </row>
    <row r="9" spans="1:65" ht="30" customHeight="1" x14ac:dyDescent="0.3">
      <c r="A9" s="3"/>
      <c r="C9" s="3"/>
      <c r="F9" t="s">
        <v>75</v>
      </c>
      <c r="G9" t="str">
        <f>INDEX(InitiativeCat[], MATCH(Initiatives[[#This Row],[InitiativeCatID]], InitiativeCat[InitiativeCatID],0), 3 )</f>
        <v>Proactief</v>
      </c>
      <c r="H9" s="11" t="str">
        <f>INDEX(InitiativeCat[], MATCH(Initiatives[[#This Row],[InitiativeCatID]], InitiativeCat[InitiativeCatID],0), 2 )</f>
        <v>Leren van elkaar</v>
      </c>
      <c r="I9" s="11" t="str">
        <f>CONCATENATE(Initiatives[[#This Row],[InitiativeCatID]], ". ", Initiatives[[#This Row],[Overzicht veiligheidsparameters]])</f>
        <v>C. Leren van elkaar</v>
      </c>
      <c r="J9" s="11">
        <v>2</v>
      </c>
      <c r="K9" t="str">
        <f>CONCATENATE(LOWER(Initiatives[[#This Row],[InitiativeCatID]]), Initiatives[[#This Row],[InitiativeNumber]])</f>
        <v>c2</v>
      </c>
      <c r="L9" s="48" t="str">
        <f>CONCATENATE(Initiatives[[#This Row],[Nr. initiatief]],". ",Initiatives[[#This Row],[Specifieke veiligheidsinitiatieven]])</f>
        <v>c2. Leren van elkaars veiligheidsmanagement (operationeel)</v>
      </c>
      <c r="M9" s="10" t="s">
        <v>141</v>
      </c>
      <c r="N9" s="7" t="s">
        <v>7</v>
      </c>
      <c r="P9" s="9" t="s">
        <v>50</v>
      </c>
      <c r="Q9" s="9">
        <v>8</v>
      </c>
      <c r="R9" s="7" t="s">
        <v>51</v>
      </c>
      <c r="BB9"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B</v>
      </c>
      <c r="BC9" t="str">
        <f>CONCATENATE("_",ButtonRefs[[#This Row],[IniciativeCat]], "!","K", ButtonRefs[[#This Row],[IntiativeNumber]]+4)</f>
        <v>_B!K4</v>
      </c>
      <c r="BD9">
        <f xml:space="preserve">  IFERROR( INDEX(Initiatives[], MATCH(ButtonRefs[[#This Row],[StartingRef]], Initiatives[Nr. initiatief],0), MATCH(Initiatives[[#Headers],[InitiativeNumber]],Initiatives[#Headers],0)), 0 )</f>
        <v>0</v>
      </c>
      <c r="BE9" s="41" t="s">
        <v>73</v>
      </c>
      <c r="BF9" s="7" t="str">
        <f ca="1">OFFSET(ButtonRefs[[#This Row],[StartingRef]],1,)</f>
        <v>b1</v>
      </c>
      <c r="BG9" s="48" t="str">
        <f ca="1">IF( ISNA(MATCH(ButtonRefs[[#This Row],[IniciativeCat]],BB10:$BB$39,0)), ButtonRefs[[#This Row],[NextInOrder]], OFFSET(ButtonRefs[[#This Row],[IniciativeCat]],MATCH(ButtonRefs[[#This Row],[IniciativeCat]],BB9:$BB$39),))</f>
        <v>C</v>
      </c>
      <c r="BH9" s="22" t="str">
        <f ca="1">IFERROR(IF(INDIRECT(ButtonRefs[[#This Row],[LinkReference]])&lt;&gt;"X", IF(INDIRECT(ButtonRefs[[#This Row],[LinkReference]])="", ButtonRefs[[#This Row],[MaxNext]],INDIRECT(ButtonRefs[[#This Row],[LinkReference]])  ), ""), ButtonRefs[[#This Row],[MaxNext]])</f>
        <v/>
      </c>
      <c r="BI9" s="22" t="str">
        <f ca="1">CONCATENATE("#_",ButtonRefs[[#This Row],[NextButton]], "!B1")</f>
        <v>#_!B1</v>
      </c>
      <c r="BJ9" t="str">
        <f ca="1">IF( OFFSET(ButtonRefs[[#This Row],[NextButton]],-2,) = ButtonRefs[[#Headers],[NextButton]], OFFSET(ButtonRefs[[#This Row],[StartingRef]],-1,),  IF(OFFSET(ButtonRefs[[#This Row],[NextButton]],-2,) = ButtonRefs[[#This Row],[StartingRef]], ButtonRefs[[#This Row],[LastDifferent]],OFFSET(ButtonRefs[[#This Row],[NextButton]],-2,)     )  )</f>
        <v/>
      </c>
      <c r="BK9" s="48" t="e">
        <f ca="1" xml:space="preserve"> OFFSET(ButtonRefs[[#This Row],[NextButton]], -((ROW(ButtonRefs[[#This Row],[NextButton]]) - ROW(ButtonRefs[[#Headers],[NextButton]])) - MATCH(ButtonRefs[[#This Row],[StartingRef]],$BH$3:BH7,0)),)</f>
        <v>#N/A</v>
      </c>
      <c r="BL9" t="str">
        <f ca="1">CONCATENATE("#_",ButtonRefs[[#This Row],[BackButton]], "!B1")</f>
        <v>#_!B1</v>
      </c>
      <c r="BM9" t="str">
        <f>BE8</f>
        <v>a4</v>
      </c>
    </row>
    <row r="10" spans="1:65" ht="24" customHeight="1" x14ac:dyDescent="0.3">
      <c r="A10" s="3"/>
      <c r="C10" s="3"/>
      <c r="F10" t="s">
        <v>75</v>
      </c>
      <c r="G10" t="str">
        <f>INDEX(InitiativeCat[], MATCH(Initiatives[[#This Row],[InitiativeCatID]], InitiativeCat[InitiativeCatID],0), 3 )</f>
        <v>Proactief</v>
      </c>
      <c r="H10" s="11" t="str">
        <f>INDEX(InitiativeCat[], MATCH(Initiatives[[#This Row],[InitiativeCatID]], InitiativeCat[InitiativeCatID],0), 2 )</f>
        <v>Leren van elkaar</v>
      </c>
      <c r="I10" s="11" t="str">
        <f>CONCATENATE(Initiatives[[#This Row],[InitiativeCatID]], ". ", Initiatives[[#This Row],[Overzicht veiligheidsparameters]])</f>
        <v>C. Leren van elkaar</v>
      </c>
      <c r="J10" s="11">
        <v>3</v>
      </c>
      <c r="K10" t="str">
        <f>CONCATENATE(LOWER(Initiatives[[#This Row],[InitiativeCatID]]), Initiatives[[#This Row],[InitiativeNumber]])</f>
        <v>c3</v>
      </c>
      <c r="L10" s="48" t="str">
        <f>CONCATENATE(Initiatives[[#This Row],[Nr. initiatief]],". ",Initiatives[[#This Row],[Specifieke veiligheidsinitiatieven]])</f>
        <v>c3. Leren van elkaars veiligheidsbeleid (strategisch)</v>
      </c>
      <c r="M10" s="10" t="s">
        <v>142</v>
      </c>
      <c r="N10" s="7" t="s">
        <v>8</v>
      </c>
      <c r="P10" s="9" t="s">
        <v>52</v>
      </c>
      <c r="Q10" s="18">
        <v>9</v>
      </c>
      <c r="R10" s="7" t="s">
        <v>53</v>
      </c>
      <c r="BB10"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B</v>
      </c>
      <c r="BC10" t="str">
        <f>CONCATENATE("_",ButtonRefs[[#This Row],[IniciativeCat]], "!","K", ButtonRefs[[#This Row],[IntiativeNumber]]+4)</f>
        <v>_B!K5</v>
      </c>
      <c r="BD10">
        <f xml:space="preserve">  IFERROR( INDEX(Initiatives[], MATCH(ButtonRefs[[#This Row],[StartingRef]], Initiatives[Nr. initiatief],0), MATCH(Initiatives[[#Headers],[InitiativeNumber]],Initiatives[#Headers],0)), 0 )</f>
        <v>1</v>
      </c>
      <c r="BE10" s="41" t="s">
        <v>87</v>
      </c>
      <c r="BF10" s="7" t="str">
        <f ca="1">OFFSET(ButtonRefs[[#This Row],[StartingRef]],1,)</f>
        <v>b2</v>
      </c>
      <c r="BG10" s="48" t="str">
        <f ca="1">IF( ISNA(MATCH(ButtonRefs[[#This Row],[IniciativeCat]],BB11:$BB$39,0)), ButtonRefs[[#This Row],[NextInOrder]], OFFSET(ButtonRefs[[#This Row],[IniciativeCat]],MATCH(ButtonRefs[[#This Row],[IniciativeCat]],BB10:$BB$39),))</f>
        <v>C</v>
      </c>
      <c r="BH10" s="22" t="str">
        <f ca="1">IFERROR(IF(INDIRECT(ButtonRefs[[#This Row],[LinkReference]])&lt;&gt;"X", IF(INDIRECT(ButtonRefs[[#This Row],[LinkReference]])="", ButtonRefs[[#This Row],[MaxNext]],INDIRECT(ButtonRefs[[#This Row],[LinkReference]])  ), ""), ButtonRefs[[#This Row],[MaxNext]])</f>
        <v/>
      </c>
      <c r="BI10" s="22" t="str">
        <f ca="1">CONCATENATE("#_",ButtonRefs[[#This Row],[NextButton]], "!B1")</f>
        <v>#_!B1</v>
      </c>
      <c r="BJ10" t="str">
        <f ca="1">IF( OFFSET(ButtonRefs[[#This Row],[NextButton]],-2,) = ButtonRefs[[#Headers],[NextButton]], OFFSET(ButtonRefs[[#This Row],[StartingRef]],-1,),  IF(OFFSET(ButtonRefs[[#This Row],[NextButton]],-2,) = ButtonRefs[[#This Row],[StartingRef]], ButtonRefs[[#This Row],[LastDifferent]],OFFSET(ButtonRefs[[#This Row],[NextButton]],-2,)     )  )</f>
        <v>B</v>
      </c>
      <c r="BK10" s="48" t="e">
        <f ca="1" xml:space="preserve"> OFFSET(ButtonRefs[[#This Row],[NextButton]], -((ROW(ButtonRefs[[#This Row],[NextButton]]) - ROW(ButtonRefs[[#Headers],[NextButton]])) - MATCH(ButtonRefs[[#This Row],[StartingRef]],$BH$3:BH8,0)),)</f>
        <v>#N/A</v>
      </c>
      <c r="BL10" t="str">
        <f ca="1">CONCATENATE("#_",ButtonRefs[[#This Row],[BackButton]], "!B1")</f>
        <v>#_B!B1</v>
      </c>
      <c r="BM10" t="str">
        <f t="shared" si="0"/>
        <v>B</v>
      </c>
    </row>
    <row r="11" spans="1:65" ht="15.75" customHeight="1" x14ac:dyDescent="0.3">
      <c r="A11" s="3"/>
      <c r="C11" s="3"/>
      <c r="F11" t="s">
        <v>75</v>
      </c>
      <c r="G11" t="str">
        <f>INDEX(InitiativeCat[], MATCH(Initiatives[[#This Row],[InitiativeCatID]], InitiativeCat[InitiativeCatID],0), 3 )</f>
        <v>Proactief</v>
      </c>
      <c r="H11" s="11" t="str">
        <f>INDEX(InitiativeCat[], MATCH(Initiatives[[#This Row],[InitiativeCatID]], InitiativeCat[InitiativeCatID],0), 2 )</f>
        <v>Leren van elkaar</v>
      </c>
      <c r="I11" s="11" t="str">
        <f>CONCATENATE(Initiatives[[#This Row],[InitiativeCatID]], ". ", Initiatives[[#This Row],[Overzicht veiligheidsparameters]])</f>
        <v>C. Leren van elkaar</v>
      </c>
      <c r="J11" s="11">
        <v>4</v>
      </c>
      <c r="K11" t="str">
        <f>CONCATENATE(LOWER(Initiatives[[#This Row],[InitiativeCatID]]), Initiatives[[#This Row],[InitiativeNumber]])</f>
        <v>c4</v>
      </c>
      <c r="L11" s="48" t="str">
        <f>CONCATENATE(Initiatives[[#This Row],[Nr. initiatief]],". ",Initiatives[[#This Row],[Specifieke veiligheidsinitiatieven]])</f>
        <v>c4. Gezamenlijk leren uit incidenten</v>
      </c>
      <c r="M11" s="10" t="s">
        <v>143</v>
      </c>
      <c r="N11" s="7" t="s">
        <v>9</v>
      </c>
      <c r="P11" s="9" t="s">
        <v>54</v>
      </c>
      <c r="Q11" s="18">
        <v>10</v>
      </c>
      <c r="R11" s="7" t="s">
        <v>55</v>
      </c>
      <c r="BB11"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B</v>
      </c>
      <c r="BC11" t="str">
        <f>CONCATENATE("_",ButtonRefs[[#This Row],[IniciativeCat]], "!","K", ButtonRefs[[#This Row],[IntiativeNumber]]+4)</f>
        <v>_B!K6</v>
      </c>
      <c r="BD11">
        <f xml:space="preserve">  IFERROR( INDEX(Initiatives[], MATCH(ButtonRefs[[#This Row],[StartingRef]], Initiatives[Nr. initiatief],0), MATCH(Initiatives[[#Headers],[InitiativeNumber]],Initiatives[#Headers],0)), 0 )</f>
        <v>2</v>
      </c>
      <c r="BE11" s="41" t="s">
        <v>88</v>
      </c>
      <c r="BF11" s="7" t="str">
        <f ca="1">OFFSET(ButtonRefs[[#This Row],[StartingRef]],1,)</f>
        <v>C</v>
      </c>
      <c r="BG11" s="48" t="str">
        <f ca="1">IF( ISNA(MATCH(ButtonRefs[[#This Row],[IniciativeCat]],BB12:$BB$39,0)), ButtonRefs[[#This Row],[NextInOrder]], OFFSET(ButtonRefs[[#This Row],[IniciativeCat]],MATCH(ButtonRefs[[#This Row],[IniciativeCat]],BB11:$BB$39),))</f>
        <v>C</v>
      </c>
      <c r="BH11" s="22" t="str">
        <f ca="1">IFERROR(IF(INDIRECT(ButtonRefs[[#This Row],[LinkReference]])&lt;&gt;"X", IF(INDIRECT(ButtonRefs[[#This Row],[LinkReference]])="", ButtonRefs[[#This Row],[MaxNext]],INDIRECT(ButtonRefs[[#This Row],[LinkReference]])  ), ""), ButtonRefs[[#This Row],[MaxNext]])</f>
        <v>C</v>
      </c>
      <c r="BI11" s="22" t="str">
        <f ca="1">CONCATENATE("#_",ButtonRefs[[#This Row],[NextButton]], "!B1")</f>
        <v>#_C!B1</v>
      </c>
      <c r="BJ11" t="str">
        <f ca="1">IF( OFFSET(ButtonRefs[[#This Row],[NextButton]],-2,) = ButtonRefs[[#Headers],[NextButton]], OFFSET(ButtonRefs[[#This Row],[StartingRef]],-1,),  IF(OFFSET(ButtonRefs[[#This Row],[NextButton]],-2,) = ButtonRefs[[#This Row],[StartingRef]], ButtonRefs[[#This Row],[LastDifferent]],OFFSET(ButtonRefs[[#This Row],[NextButton]],-2,)     )  )</f>
        <v/>
      </c>
      <c r="BK11" s="48" t="e">
        <f ca="1" xml:space="preserve"> OFFSET(ButtonRefs[[#This Row],[NextButton]], -((ROW(ButtonRefs[[#This Row],[NextButton]]) - ROW(ButtonRefs[[#Headers],[NextButton]])) - MATCH(ButtonRefs[[#This Row],[StartingRef]],$BH$3:BH9,0)),)</f>
        <v>#N/A</v>
      </c>
      <c r="BL11" t="str">
        <f ca="1">CONCATENATE("#_",ButtonRefs[[#This Row],[BackButton]], "!B1")</f>
        <v>#_!B1</v>
      </c>
      <c r="BM11" t="str">
        <f t="shared" si="0"/>
        <v>b1</v>
      </c>
    </row>
    <row r="12" spans="1:65" ht="26.25" customHeight="1" x14ac:dyDescent="0.3">
      <c r="A12" s="3"/>
      <c r="C12" s="3"/>
      <c r="F12" t="s">
        <v>75</v>
      </c>
      <c r="G12" t="str">
        <f>INDEX(InitiativeCat[], MATCH(Initiatives[[#This Row],[InitiativeCatID]], InitiativeCat[InitiativeCatID],0), 3 )</f>
        <v>Proactief</v>
      </c>
      <c r="H12" s="11" t="str">
        <f>INDEX(InitiativeCat[], MATCH(Initiatives[[#This Row],[InitiativeCatID]], InitiativeCat[InitiativeCatID],0), 2 )</f>
        <v>Leren van elkaar</v>
      </c>
      <c r="I12" s="11" t="str">
        <f>CONCATENATE(Initiatives[[#This Row],[InitiativeCatID]], ". ", Initiatives[[#This Row],[Overzicht veiligheidsparameters]])</f>
        <v>C. Leren van elkaar</v>
      </c>
      <c r="J12" s="11">
        <v>5</v>
      </c>
      <c r="K12" t="str">
        <f>CONCATENATE(LOWER(Initiatives[[#This Row],[InitiativeCatID]]), Initiatives[[#This Row],[InitiativeNumber]])</f>
        <v>c5</v>
      </c>
      <c r="L12" s="48" t="str">
        <f>CONCATENATE(Initiatives[[#This Row],[Nr. initiatief]],". ",Initiatives[[#This Row],[Specifieke veiligheidsinitiatieven]])</f>
        <v>c5. Peer-to-peer veiligheidsaudits</v>
      </c>
      <c r="M12" s="10" t="s">
        <v>144</v>
      </c>
      <c r="N12" s="7" t="s">
        <v>10</v>
      </c>
      <c r="P12" s="9" t="s">
        <v>56</v>
      </c>
      <c r="Q12" s="9">
        <v>11</v>
      </c>
      <c r="R12" s="7" t="s">
        <v>57</v>
      </c>
      <c r="BB12"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2" t="str">
        <f>CONCATENATE("_",ButtonRefs[[#This Row],[IniciativeCat]], "!","K", ButtonRefs[[#This Row],[IntiativeNumber]]+4)</f>
        <v>_C!K4</v>
      </c>
      <c r="BD12">
        <f xml:space="preserve">  IFERROR( INDEX(Initiatives[], MATCH(ButtonRefs[[#This Row],[StartingRef]], Initiatives[Nr. initiatief],0), MATCH(Initiatives[[#Headers],[InitiativeNumber]],Initiatives[#Headers],0)), 0 )</f>
        <v>0</v>
      </c>
      <c r="BE12" s="41" t="s">
        <v>75</v>
      </c>
      <c r="BF12" s="7" t="str">
        <f ca="1">OFFSET(ButtonRefs[[#This Row],[StartingRef]],1,)</f>
        <v>c1</v>
      </c>
      <c r="BG12" s="48" t="str">
        <f ca="1">IF( ISNA(MATCH(ButtonRefs[[#This Row],[IniciativeCat]],BB13:$BB$39,0)), ButtonRefs[[#This Row],[NextInOrder]], OFFSET(ButtonRefs[[#This Row],[IniciativeCat]],MATCH(ButtonRefs[[#This Row],[IniciativeCat]],BB12:$BB$39),))</f>
        <v>D</v>
      </c>
      <c r="BH12" s="22" t="str">
        <f ca="1">IFERROR(IF(INDIRECT(ButtonRefs[[#This Row],[LinkReference]])&lt;&gt;"X", IF(INDIRECT(ButtonRefs[[#This Row],[LinkReference]])="", ButtonRefs[[#This Row],[MaxNext]],INDIRECT(ButtonRefs[[#This Row],[LinkReference]])  ), ""), ButtonRefs[[#This Row],[MaxNext]])</f>
        <v/>
      </c>
      <c r="BI12" s="22" t="str">
        <f ca="1">CONCATENATE("#_",ButtonRefs[[#This Row],[NextButton]], "!B1")</f>
        <v>#_!B1</v>
      </c>
      <c r="BJ12" t="str">
        <f ca="1">IF( OFFSET(ButtonRefs[[#This Row],[NextButton]],-2,) = ButtonRefs[[#Headers],[NextButton]], OFFSET(ButtonRefs[[#This Row],[StartingRef]],-1,),  IF(OFFSET(ButtonRefs[[#This Row],[NextButton]],-2,) = ButtonRefs[[#This Row],[StartingRef]], ButtonRefs[[#This Row],[LastDifferent]],OFFSET(ButtonRefs[[#This Row],[NextButton]],-2,)     )  )</f>
        <v/>
      </c>
      <c r="BK12" s="48" t="e">
        <f ca="1" xml:space="preserve"> OFFSET(ButtonRefs[[#This Row],[NextButton]], -((ROW(ButtonRefs[[#This Row],[NextButton]]) - ROW(ButtonRefs[[#Headers],[NextButton]])) - MATCH(ButtonRefs[[#This Row],[StartingRef]],$BH$3:BH10,0)),)</f>
        <v>#N/A</v>
      </c>
      <c r="BL12" t="str">
        <f ca="1">CONCATENATE("#_",ButtonRefs[[#This Row],[BackButton]], "!B1")</f>
        <v>#_!B1</v>
      </c>
      <c r="BM12" t="str">
        <f t="shared" si="0"/>
        <v>b2</v>
      </c>
    </row>
    <row r="13" spans="1:65" ht="15.75" customHeight="1" x14ac:dyDescent="0.3">
      <c r="A13" s="3"/>
      <c r="F13" t="s">
        <v>76</v>
      </c>
      <c r="G13" t="str">
        <f>INDEX(InitiativeCat[], MATCH(Initiatives[[#This Row],[InitiativeCatID]], InitiativeCat[InitiativeCatID],0), 3 )</f>
        <v>Proactief</v>
      </c>
      <c r="H13" s="11" t="str">
        <f>INDEX(InitiativeCat[], MATCH(Initiatives[[#This Row],[InitiativeCatID]], InitiativeCat[InitiativeCatID],0), 2 )</f>
        <v>Uniformiteit en standaardisatie van veiligheid</v>
      </c>
      <c r="I13" s="11" t="str">
        <f>CONCATENATE(Initiatives[[#This Row],[InitiativeCatID]], ". ", Initiatives[[#This Row],[Overzicht veiligheidsparameters]])</f>
        <v>D. Uniformiteit en standaardisatie van veiligheid</v>
      </c>
      <c r="J13" s="11">
        <v>1</v>
      </c>
      <c r="K13" t="str">
        <f>CONCATENATE(LOWER(Initiatives[[#This Row],[InitiativeCatID]]), Initiatives[[#This Row],[InitiativeNumber]])</f>
        <v>d1</v>
      </c>
      <c r="L13" s="48" t="str">
        <f>CONCATENATE(Initiatives[[#This Row],[Nr. initiatief]],". ",Initiatives[[#This Row],[Specifieke veiligheidsinitiatieven]])</f>
        <v>d1. Standaardisatie van werkprocedures</v>
      </c>
      <c r="M13" s="10" t="s">
        <v>145</v>
      </c>
      <c r="N13" s="7" t="s">
        <v>11</v>
      </c>
      <c r="P13" s="9" t="s">
        <v>58</v>
      </c>
      <c r="Q13" s="18">
        <v>12</v>
      </c>
      <c r="R13" s="7" t="s">
        <v>59</v>
      </c>
      <c r="BB1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3" t="str">
        <f>CONCATENATE("_",ButtonRefs[[#This Row],[IniciativeCat]], "!","K", ButtonRefs[[#This Row],[IntiativeNumber]]+4)</f>
        <v>_C!K5</v>
      </c>
      <c r="BD13">
        <f xml:space="preserve">  IFERROR( INDEX(Initiatives[], MATCH(ButtonRefs[[#This Row],[StartingRef]], Initiatives[Nr. initiatief],0), MATCH(Initiatives[[#Headers],[InitiativeNumber]],Initiatives[#Headers],0)), 0 )</f>
        <v>1</v>
      </c>
      <c r="BE13" s="41" t="s">
        <v>89</v>
      </c>
      <c r="BF13" s="7" t="str">
        <f ca="1">OFFSET(ButtonRefs[[#This Row],[StartingRef]],1,)</f>
        <v>c2</v>
      </c>
      <c r="BG13" s="48" t="str">
        <f ca="1">IF( ISNA(MATCH(ButtonRefs[[#This Row],[IniciativeCat]],BB14:$BB$39,0)), ButtonRefs[[#This Row],[NextInOrder]], OFFSET(ButtonRefs[[#This Row],[IniciativeCat]],MATCH(ButtonRefs[[#This Row],[IniciativeCat]],BB13:$BB$39),))</f>
        <v>D</v>
      </c>
      <c r="BH13" s="22" t="str">
        <f ca="1">IFERROR(IF(INDIRECT(ButtonRefs[[#This Row],[LinkReference]])&lt;&gt;"X", IF(INDIRECT(ButtonRefs[[#This Row],[LinkReference]])="", ButtonRefs[[#This Row],[MaxNext]],INDIRECT(ButtonRefs[[#This Row],[LinkReference]])  ), ""), ButtonRefs[[#This Row],[MaxNext]])</f>
        <v/>
      </c>
      <c r="BI13" s="22" t="str">
        <f ca="1">CONCATENATE("#_",ButtonRefs[[#This Row],[NextButton]], "!B1")</f>
        <v>#_!B1</v>
      </c>
      <c r="BJ13" t="str">
        <f ca="1">IF( OFFSET(ButtonRefs[[#This Row],[NextButton]],-2,) = ButtonRefs[[#Headers],[NextButton]], OFFSET(ButtonRefs[[#This Row],[StartingRef]],-1,),  IF(OFFSET(ButtonRefs[[#This Row],[NextButton]],-2,) = ButtonRefs[[#This Row],[StartingRef]], ButtonRefs[[#This Row],[LastDifferent]],OFFSET(ButtonRefs[[#This Row],[NextButton]],-2,)     )  )</f>
        <v>C</v>
      </c>
      <c r="BK13" s="48" t="e">
        <f ca="1" xml:space="preserve"> OFFSET(ButtonRefs[[#This Row],[NextButton]], -((ROW(ButtonRefs[[#This Row],[NextButton]]) - ROW(ButtonRefs[[#Headers],[NextButton]])) - MATCH(ButtonRefs[[#This Row],[StartingRef]],$BH$3:BH11,0)),)</f>
        <v>#N/A</v>
      </c>
      <c r="BL13" t="str">
        <f ca="1">CONCATENATE("#_",ButtonRefs[[#This Row],[BackButton]], "!B1")</f>
        <v>#_C!B1</v>
      </c>
      <c r="BM13" t="str">
        <f t="shared" si="0"/>
        <v>C</v>
      </c>
    </row>
    <row r="14" spans="1:65" ht="14.25" customHeight="1" x14ac:dyDescent="0.3">
      <c r="F14" t="s">
        <v>76</v>
      </c>
      <c r="G14" t="str">
        <f>INDEX(InitiativeCat[], MATCH(Initiatives[[#This Row],[InitiativeCatID]], InitiativeCat[InitiativeCatID],0), 3 )</f>
        <v>Proactief</v>
      </c>
      <c r="H14" s="11" t="str">
        <f>INDEX(InitiativeCat[], MATCH(Initiatives[[#This Row],[InitiativeCatID]], InitiativeCat[InitiativeCatID],0), 2 )</f>
        <v>Uniformiteit en standaardisatie van veiligheid</v>
      </c>
      <c r="I14" s="11" t="str">
        <f>CONCATENATE(Initiatives[[#This Row],[InitiativeCatID]], ". ", Initiatives[[#This Row],[Overzicht veiligheidsparameters]])</f>
        <v>D. Uniformiteit en standaardisatie van veiligheid</v>
      </c>
      <c r="J14" s="11">
        <v>2</v>
      </c>
      <c r="K14" t="str">
        <f>CONCATENATE(LOWER(Initiatives[[#This Row],[InitiativeCatID]]), Initiatives[[#This Row],[InitiativeNumber]])</f>
        <v>d2</v>
      </c>
      <c r="L14" s="48" t="str">
        <f>CONCATENATE(Initiatives[[#This Row],[Nr. initiatief]],". ",Initiatives[[#This Row],[Specifieke veiligheidsinitiatieven]])</f>
        <v>d2. Standaardniveau van veiligheidskennis en -vaardigheden</v>
      </c>
      <c r="M14" s="10" t="s">
        <v>146</v>
      </c>
      <c r="N14" s="7" t="s">
        <v>12</v>
      </c>
      <c r="P14" s="9" t="s">
        <v>60</v>
      </c>
      <c r="Q14" s="18">
        <v>13</v>
      </c>
      <c r="R14" s="7" t="s">
        <v>61</v>
      </c>
      <c r="BB14"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4" t="str">
        <f>CONCATENATE("_",ButtonRefs[[#This Row],[IniciativeCat]], "!","K", ButtonRefs[[#This Row],[IntiativeNumber]]+4)</f>
        <v>_C!K6</v>
      </c>
      <c r="BD14">
        <f xml:space="preserve">  IFERROR( INDEX(Initiatives[], MATCH(ButtonRefs[[#This Row],[StartingRef]], Initiatives[Nr. initiatief],0), MATCH(Initiatives[[#Headers],[InitiativeNumber]],Initiatives[#Headers],0)), 0 )</f>
        <v>2</v>
      </c>
      <c r="BE14" s="41" t="s">
        <v>90</v>
      </c>
      <c r="BF14" s="7" t="str">
        <f ca="1">OFFSET(ButtonRefs[[#This Row],[StartingRef]],1,)</f>
        <v>c3</v>
      </c>
      <c r="BG14" s="48" t="str">
        <f ca="1">IF( ISNA(MATCH(ButtonRefs[[#This Row],[IniciativeCat]],BB15:$BB$39,0)), ButtonRefs[[#This Row],[NextInOrder]], OFFSET(ButtonRefs[[#This Row],[IniciativeCat]],MATCH(ButtonRefs[[#This Row],[IniciativeCat]],BB14:$BB$39),))</f>
        <v>D</v>
      </c>
      <c r="BH14" s="22" t="str">
        <f ca="1">IFERROR(IF(INDIRECT(ButtonRefs[[#This Row],[LinkReference]])&lt;&gt;"X", IF(INDIRECT(ButtonRefs[[#This Row],[LinkReference]])="", ButtonRefs[[#This Row],[MaxNext]],INDIRECT(ButtonRefs[[#This Row],[LinkReference]])  ), ""), ButtonRefs[[#This Row],[MaxNext]])</f>
        <v/>
      </c>
      <c r="BI14" s="22" t="str">
        <f ca="1">CONCATENATE("#_",ButtonRefs[[#This Row],[NextButton]], "!B1")</f>
        <v>#_!B1</v>
      </c>
      <c r="BJ14" t="str">
        <f ca="1">IF( OFFSET(ButtonRefs[[#This Row],[NextButton]],-2,) = ButtonRefs[[#Headers],[NextButton]], OFFSET(ButtonRefs[[#This Row],[StartingRef]],-1,),  IF(OFFSET(ButtonRefs[[#This Row],[NextButton]],-2,) = ButtonRefs[[#This Row],[StartingRef]], ButtonRefs[[#This Row],[LastDifferent]],OFFSET(ButtonRefs[[#This Row],[NextButton]],-2,)     )  )</f>
        <v/>
      </c>
      <c r="BK14" s="48" t="e">
        <f ca="1" xml:space="preserve"> OFFSET(ButtonRefs[[#This Row],[NextButton]], -((ROW(ButtonRefs[[#This Row],[NextButton]]) - ROW(ButtonRefs[[#Headers],[NextButton]])) - MATCH(ButtonRefs[[#This Row],[StartingRef]],$BH$3:BH12,0)),)</f>
        <v>#N/A</v>
      </c>
      <c r="BL14" t="str">
        <f ca="1">CONCATENATE("#_",ButtonRefs[[#This Row],[BackButton]], "!B1")</f>
        <v>#_!B1</v>
      </c>
      <c r="BM14" t="str">
        <f t="shared" si="0"/>
        <v>c1</v>
      </c>
    </row>
    <row r="15" spans="1:65" ht="18" customHeight="1" x14ac:dyDescent="0.3">
      <c r="F15" t="s">
        <v>76</v>
      </c>
      <c r="G15" t="str">
        <f>INDEX(InitiativeCat[], MATCH(Initiatives[[#This Row],[InitiativeCatID]], InitiativeCat[InitiativeCatID],0), 3 )</f>
        <v>Proactief</v>
      </c>
      <c r="H15" s="11" t="str">
        <f>INDEX(InitiativeCat[], MATCH(Initiatives[[#This Row],[InitiativeCatID]], InitiativeCat[InitiativeCatID],0), 2 )</f>
        <v>Uniformiteit en standaardisatie van veiligheid</v>
      </c>
      <c r="I15" s="11" t="str">
        <f>CONCATENATE(Initiatives[[#This Row],[InitiativeCatID]], ". ", Initiatives[[#This Row],[Overzicht veiligheidsparameters]])</f>
        <v>D. Uniformiteit en standaardisatie van veiligheid</v>
      </c>
      <c r="J15" s="11">
        <v>3</v>
      </c>
      <c r="K15" t="str">
        <f>CONCATENATE(LOWER(Initiatives[[#This Row],[InitiativeCatID]]), Initiatives[[#This Row],[InitiativeNumber]])</f>
        <v>d3</v>
      </c>
      <c r="L15" s="48" t="str">
        <f>CONCATENATE(Initiatives[[#This Row],[Nr. initiatief]],". ",Initiatives[[#This Row],[Specifieke veiligheidsinitiatieven]])</f>
        <v>d3. Uniforme veiligheidsregels en -normen</v>
      </c>
      <c r="M15" s="10" t="s">
        <v>147</v>
      </c>
      <c r="N15" s="7" t="s">
        <v>13</v>
      </c>
      <c r="P15" s="9" t="s">
        <v>62</v>
      </c>
      <c r="Q15" s="9">
        <v>14</v>
      </c>
      <c r="R15" s="7" t="s">
        <v>63</v>
      </c>
      <c r="BB15"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5" t="str">
        <f>CONCATENATE("_",ButtonRefs[[#This Row],[IniciativeCat]], "!","K", ButtonRefs[[#This Row],[IntiativeNumber]]+4)</f>
        <v>_C!K7</v>
      </c>
      <c r="BD15">
        <f xml:space="preserve">  IFERROR( INDEX(Initiatives[], MATCH(ButtonRefs[[#This Row],[StartingRef]], Initiatives[Nr. initiatief],0), MATCH(Initiatives[[#Headers],[InitiativeNumber]],Initiatives[#Headers],0)), 0 )</f>
        <v>3</v>
      </c>
      <c r="BE15" s="41" t="s">
        <v>91</v>
      </c>
      <c r="BF15" s="7" t="str">
        <f ca="1">OFFSET(ButtonRefs[[#This Row],[StartingRef]],1,)</f>
        <v>c4</v>
      </c>
      <c r="BG15" s="48" t="str">
        <f ca="1">IF( ISNA(MATCH(ButtonRefs[[#This Row],[IniciativeCat]],BB16:$BB$39,0)), ButtonRefs[[#This Row],[NextInOrder]], OFFSET(ButtonRefs[[#This Row],[IniciativeCat]],MATCH(ButtonRefs[[#This Row],[IniciativeCat]],BB15:$BB$39),))</f>
        <v>D</v>
      </c>
      <c r="BH15" s="22" t="str">
        <f ca="1">IFERROR(IF(INDIRECT(ButtonRefs[[#This Row],[LinkReference]])&lt;&gt;"X", IF(INDIRECT(ButtonRefs[[#This Row],[LinkReference]])="", ButtonRefs[[#This Row],[MaxNext]],INDIRECT(ButtonRefs[[#This Row],[LinkReference]])  ), ""), ButtonRefs[[#This Row],[MaxNext]])</f>
        <v/>
      </c>
      <c r="BI15" s="22" t="str">
        <f ca="1">CONCATENATE("#_",ButtonRefs[[#This Row],[NextButton]], "!B1")</f>
        <v>#_!B1</v>
      </c>
      <c r="BJ15" t="str">
        <f ca="1">IF( OFFSET(ButtonRefs[[#This Row],[NextButton]],-2,) = ButtonRefs[[#Headers],[NextButton]], OFFSET(ButtonRefs[[#This Row],[StartingRef]],-1,),  IF(OFFSET(ButtonRefs[[#This Row],[NextButton]],-2,) = ButtonRefs[[#This Row],[StartingRef]], ButtonRefs[[#This Row],[LastDifferent]],OFFSET(ButtonRefs[[#This Row],[NextButton]],-2,)     )  )</f>
        <v/>
      </c>
      <c r="BK15" s="48" t="e">
        <f ca="1" xml:space="preserve"> OFFSET(ButtonRefs[[#This Row],[NextButton]], -((ROW(ButtonRefs[[#This Row],[NextButton]]) - ROW(ButtonRefs[[#Headers],[NextButton]])) - MATCH(ButtonRefs[[#This Row],[StartingRef]],$BH$3:BH13,0)),)</f>
        <v>#N/A</v>
      </c>
      <c r="BL15" t="str">
        <f ca="1">CONCATENATE("#_",ButtonRefs[[#This Row],[BackButton]], "!B1")</f>
        <v>#_!B1</v>
      </c>
      <c r="BM15" t="str">
        <f t="shared" si="0"/>
        <v>c2</v>
      </c>
    </row>
    <row r="16" spans="1:65" ht="13.5" customHeight="1" x14ac:dyDescent="0.3">
      <c r="F16" t="s">
        <v>76</v>
      </c>
      <c r="G16" t="str">
        <f>INDEX(InitiativeCat[], MATCH(Initiatives[[#This Row],[InitiativeCatID]], InitiativeCat[InitiativeCatID],0), 3 )</f>
        <v>Proactief</v>
      </c>
      <c r="H16" s="11" t="str">
        <f>INDEX(InitiativeCat[], MATCH(Initiatives[[#This Row],[InitiativeCatID]], InitiativeCat[InitiativeCatID],0), 2 )</f>
        <v>Uniformiteit en standaardisatie van veiligheid</v>
      </c>
      <c r="I16" s="11" t="str">
        <f>CONCATENATE(Initiatives[[#This Row],[InitiativeCatID]], ". ", Initiatives[[#This Row],[Overzicht veiligheidsparameters]])</f>
        <v>D. Uniformiteit en standaardisatie van veiligheid</v>
      </c>
      <c r="J16" s="11">
        <v>4</v>
      </c>
      <c r="K16" t="str">
        <f>CONCATENATE(LOWER(Initiatives[[#This Row],[InitiativeCatID]]), Initiatives[[#This Row],[InitiativeNumber]])</f>
        <v>d4</v>
      </c>
      <c r="L16" s="48" t="str">
        <f>CONCATENATE(Initiatives[[#This Row],[Nr. initiatief]],". ",Initiatives[[#This Row],[Specifieke veiligheidsinitiatieven]])</f>
        <v>d4. Uniforme veiligheidsregels en -normen voor contractoren</v>
      </c>
      <c r="M16" s="10" t="s">
        <v>148</v>
      </c>
      <c r="N16" s="7" t="s">
        <v>14</v>
      </c>
      <c r="P16" s="9" t="s">
        <v>64</v>
      </c>
      <c r="Q16" s="18">
        <v>15</v>
      </c>
      <c r="R16" s="7" t="s">
        <v>65</v>
      </c>
      <c r="BB16"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6" t="str">
        <f>CONCATENATE("_",ButtonRefs[[#This Row],[IniciativeCat]], "!","K", ButtonRefs[[#This Row],[IntiativeNumber]]+4)</f>
        <v>_C!K8</v>
      </c>
      <c r="BD16">
        <f xml:space="preserve">  IFERROR( INDEX(Initiatives[], MATCH(ButtonRefs[[#This Row],[StartingRef]], Initiatives[Nr. initiatief],0), MATCH(Initiatives[[#Headers],[InitiativeNumber]],Initiatives[#Headers],0)), 0 )</f>
        <v>4</v>
      </c>
      <c r="BE16" s="41" t="s">
        <v>92</v>
      </c>
      <c r="BF16" s="7" t="str">
        <f ca="1">OFFSET(ButtonRefs[[#This Row],[StartingRef]],1,)</f>
        <v>c5</v>
      </c>
      <c r="BG16" s="48" t="str">
        <f ca="1">IF( ISNA(MATCH(ButtonRefs[[#This Row],[IniciativeCat]],BB17:$BB$39,0)), ButtonRefs[[#This Row],[NextInOrder]], OFFSET(ButtonRefs[[#This Row],[IniciativeCat]],MATCH(ButtonRefs[[#This Row],[IniciativeCat]],BB16:$BB$39),))</f>
        <v>D</v>
      </c>
      <c r="BH16" s="22" t="str">
        <f ca="1">IFERROR(IF(INDIRECT(ButtonRefs[[#This Row],[LinkReference]])&lt;&gt;"X", IF(INDIRECT(ButtonRefs[[#This Row],[LinkReference]])="", ButtonRefs[[#This Row],[MaxNext]],INDIRECT(ButtonRefs[[#This Row],[LinkReference]])  ), ""), ButtonRefs[[#This Row],[MaxNext]])</f>
        <v/>
      </c>
      <c r="BI16" s="22" t="str">
        <f ca="1">CONCATENATE("#_",ButtonRefs[[#This Row],[NextButton]], "!B1")</f>
        <v>#_!B1</v>
      </c>
      <c r="BJ16" t="str">
        <f ca="1">IF( OFFSET(ButtonRefs[[#This Row],[NextButton]],-2,) = ButtonRefs[[#Headers],[NextButton]], OFFSET(ButtonRefs[[#This Row],[StartingRef]],-1,),  IF(OFFSET(ButtonRefs[[#This Row],[NextButton]],-2,) = ButtonRefs[[#This Row],[StartingRef]], ButtonRefs[[#This Row],[LastDifferent]],OFFSET(ButtonRefs[[#This Row],[NextButton]],-2,)     )  )</f>
        <v/>
      </c>
      <c r="BK16" s="48" t="e">
        <f ca="1" xml:space="preserve"> OFFSET(ButtonRefs[[#This Row],[NextButton]], -((ROW(ButtonRefs[[#This Row],[NextButton]]) - ROW(ButtonRefs[[#Headers],[NextButton]])) - MATCH(ButtonRefs[[#This Row],[StartingRef]],$BH$3:BH14,0)),)</f>
        <v>#N/A</v>
      </c>
      <c r="BL16" t="str">
        <f ca="1">CONCATENATE("#_",ButtonRefs[[#This Row],[BackButton]], "!B1")</f>
        <v>#_!B1</v>
      </c>
      <c r="BM16" t="str">
        <f t="shared" si="0"/>
        <v>c3</v>
      </c>
    </row>
    <row r="17" spans="6:65" ht="27.75" customHeight="1" x14ac:dyDescent="0.3">
      <c r="F17" t="s">
        <v>74</v>
      </c>
      <c r="G17" t="str">
        <f>INDEX(InitiativeCat[], MATCH(Initiatives[[#This Row],[InitiativeCatID]], InitiativeCat[InitiativeCatID],0), 3 )</f>
        <v>Proactief</v>
      </c>
      <c r="H17" s="11" t="str">
        <f>INDEX(InitiativeCat[], MATCH(Initiatives[[#This Row],[InitiativeCatID]], InitiativeCat[InitiativeCatID],0), 2 )</f>
        <v>De cluster van bedrijven als collectief</v>
      </c>
      <c r="I17" s="11" t="str">
        <f>CONCATENATE(Initiatives[[#This Row],[InitiativeCatID]], ". ", Initiatives[[#This Row],[Overzicht veiligheidsparameters]])</f>
        <v>E. De cluster van bedrijven als collectief</v>
      </c>
      <c r="J17" s="11">
        <v>1</v>
      </c>
      <c r="K17" t="str">
        <f>CONCATENATE(LOWER(Initiatives[[#This Row],[InitiativeCatID]]), Initiatives[[#This Row],[InitiativeNumber]])</f>
        <v>e1</v>
      </c>
      <c r="L17" s="48" t="str">
        <f>CONCATENATE(Initiatives[[#This Row],[Nr. initiatief]],". ",Initiatives[[#This Row],[Specifieke veiligheidsinitiatieven]])</f>
        <v>e1. Overkoepelende clustercoalitie</v>
      </c>
      <c r="M17" s="10" t="s">
        <v>149</v>
      </c>
      <c r="N17" s="7" t="s">
        <v>15</v>
      </c>
      <c r="P17" s="9" t="s">
        <v>66</v>
      </c>
      <c r="Q17" s="18">
        <v>16</v>
      </c>
      <c r="R17" s="7" t="s">
        <v>67</v>
      </c>
      <c r="BB17"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C</v>
      </c>
      <c r="BC17" t="str">
        <f>CONCATENATE("_",ButtonRefs[[#This Row],[IniciativeCat]], "!","K", ButtonRefs[[#This Row],[IntiativeNumber]]+4)</f>
        <v>_C!K9</v>
      </c>
      <c r="BD17">
        <f xml:space="preserve">  IFERROR( INDEX(Initiatives[], MATCH(ButtonRefs[[#This Row],[StartingRef]], Initiatives[Nr. initiatief],0), MATCH(Initiatives[[#Headers],[InitiativeNumber]],Initiatives[#Headers],0)), 0 )</f>
        <v>5</v>
      </c>
      <c r="BE17" s="41" t="s">
        <v>93</v>
      </c>
      <c r="BF17" s="7" t="str">
        <f ca="1">OFFSET(ButtonRefs[[#This Row],[StartingRef]],1,)</f>
        <v>D</v>
      </c>
      <c r="BG17" s="48" t="str">
        <f ca="1">IF( ISNA(MATCH(ButtonRefs[[#This Row],[IniciativeCat]],BB18:$BB$39,0)), ButtonRefs[[#This Row],[NextInOrder]], OFFSET(ButtonRefs[[#This Row],[IniciativeCat]],MATCH(ButtonRefs[[#This Row],[IniciativeCat]],BB17:$BB$39),))</f>
        <v>D</v>
      </c>
      <c r="BH17" s="22" t="str">
        <f ca="1">IFERROR(IF(INDIRECT(ButtonRefs[[#This Row],[LinkReference]])&lt;&gt;"X", IF(INDIRECT(ButtonRefs[[#This Row],[LinkReference]])="", ButtonRefs[[#This Row],[MaxNext]],INDIRECT(ButtonRefs[[#This Row],[LinkReference]])  ), ""), ButtonRefs[[#This Row],[MaxNext]])</f>
        <v>D</v>
      </c>
      <c r="BI17" s="22" t="str">
        <f ca="1">CONCATENATE("#_",ButtonRefs[[#This Row],[NextButton]], "!B1")</f>
        <v>#_D!B1</v>
      </c>
      <c r="BJ17" t="str">
        <f ca="1">IF( OFFSET(ButtonRefs[[#This Row],[NextButton]],-2,) = ButtonRefs[[#Headers],[NextButton]], OFFSET(ButtonRefs[[#This Row],[StartingRef]],-1,),  IF(OFFSET(ButtonRefs[[#This Row],[NextButton]],-2,) = ButtonRefs[[#This Row],[StartingRef]], ButtonRefs[[#This Row],[LastDifferent]],OFFSET(ButtonRefs[[#This Row],[NextButton]],-2,)     )  )</f>
        <v/>
      </c>
      <c r="BK17" s="48" t="e">
        <f ca="1" xml:space="preserve"> OFFSET(ButtonRefs[[#This Row],[NextButton]], -((ROW(ButtonRefs[[#This Row],[NextButton]]) - ROW(ButtonRefs[[#Headers],[NextButton]])) - MATCH(ButtonRefs[[#This Row],[StartingRef]],$BH$3:BH15,0)),)</f>
        <v>#N/A</v>
      </c>
      <c r="BL17" t="str">
        <f ca="1">CONCATENATE("#_",ButtonRefs[[#This Row],[BackButton]], "!B1")</f>
        <v>#_!B1</v>
      </c>
      <c r="BM17" t="str">
        <f t="shared" si="0"/>
        <v>c4</v>
      </c>
    </row>
    <row r="18" spans="6:65" ht="26.25" customHeight="1" x14ac:dyDescent="0.3">
      <c r="F18" t="s">
        <v>74</v>
      </c>
      <c r="G18" t="str">
        <f>INDEX(InitiativeCat[], MATCH(Initiatives[[#This Row],[InitiativeCatID]], InitiativeCat[InitiativeCatID],0), 3 )</f>
        <v>Proactief</v>
      </c>
      <c r="H18" s="11" t="str">
        <f>INDEX(InitiativeCat[], MATCH(Initiatives[[#This Row],[InitiativeCatID]], InitiativeCat[InitiativeCatID],0), 2 )</f>
        <v>De cluster van bedrijven als collectief</v>
      </c>
      <c r="I18" s="11" t="str">
        <f>CONCATENATE(Initiatives[[#This Row],[InitiativeCatID]], ". ", Initiatives[[#This Row],[Overzicht veiligheidsparameters]])</f>
        <v>E. De cluster van bedrijven als collectief</v>
      </c>
      <c r="J18" s="11">
        <v>2</v>
      </c>
      <c r="K18" t="str">
        <f>CONCATENATE(LOWER(Initiatives[[#This Row],[InitiativeCatID]]), Initiatives[[#This Row],[InitiativeNumber]])</f>
        <v>e2</v>
      </c>
      <c r="L18" s="48" t="str">
        <f>CONCATENATE(Initiatives[[#This Row],[Nr. initiatief]],". ",Initiatives[[#This Row],[Specifieke veiligheidsinitiatieven]])</f>
        <v>e2. Gezamenlijk budget voor veiligheidsinitiatieven</v>
      </c>
      <c r="M18" s="10" t="s">
        <v>150</v>
      </c>
      <c r="N18" s="7" t="s">
        <v>16</v>
      </c>
      <c r="P18" s="9" t="s">
        <v>68</v>
      </c>
      <c r="Q18" s="9">
        <v>17</v>
      </c>
      <c r="R18" s="7" t="s">
        <v>69</v>
      </c>
      <c r="BB18"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D</v>
      </c>
      <c r="BC18" t="str">
        <f>CONCATENATE("_",ButtonRefs[[#This Row],[IniciativeCat]], "!","K", ButtonRefs[[#This Row],[IntiativeNumber]]+4)</f>
        <v>_D!K4</v>
      </c>
      <c r="BD18">
        <f xml:space="preserve">  IFERROR( INDEX(Initiatives[], MATCH(ButtonRefs[[#This Row],[StartingRef]], Initiatives[Nr. initiatief],0), MATCH(Initiatives[[#Headers],[InitiativeNumber]],Initiatives[#Headers],0)), 0 )</f>
        <v>0</v>
      </c>
      <c r="BE18" s="41" t="s">
        <v>76</v>
      </c>
      <c r="BF18" s="7" t="str">
        <f ca="1">OFFSET(ButtonRefs[[#This Row],[StartingRef]],1,)</f>
        <v>d1</v>
      </c>
      <c r="BG18" s="48" t="str">
        <f ca="1">IF( ISNA(MATCH(ButtonRefs[[#This Row],[IniciativeCat]],BB19:$BB$39,0)), ButtonRefs[[#This Row],[NextInOrder]], OFFSET(ButtonRefs[[#This Row],[IniciativeCat]],MATCH(ButtonRefs[[#This Row],[IniciativeCat]],BB18:$BB$39),))</f>
        <v>E</v>
      </c>
      <c r="BH18" s="22" t="str">
        <f ca="1">IFERROR(IF(INDIRECT(ButtonRefs[[#This Row],[LinkReference]])&lt;&gt;"X", IF(INDIRECT(ButtonRefs[[#This Row],[LinkReference]])="", ButtonRefs[[#This Row],[MaxNext]],INDIRECT(ButtonRefs[[#This Row],[LinkReference]])  ), ""), ButtonRefs[[#This Row],[MaxNext]])</f>
        <v/>
      </c>
      <c r="BI18" s="22" t="str">
        <f ca="1">CONCATENATE("#_",ButtonRefs[[#This Row],[NextButton]], "!B1")</f>
        <v>#_!B1</v>
      </c>
      <c r="BJ18" t="str">
        <f ca="1">IF( OFFSET(ButtonRefs[[#This Row],[NextButton]],-2,) = ButtonRefs[[#Headers],[NextButton]], OFFSET(ButtonRefs[[#This Row],[StartingRef]],-1,),  IF(OFFSET(ButtonRefs[[#This Row],[NextButton]],-2,) = ButtonRefs[[#This Row],[StartingRef]], ButtonRefs[[#This Row],[LastDifferent]],OFFSET(ButtonRefs[[#This Row],[NextButton]],-2,)     )  )</f>
        <v/>
      </c>
      <c r="BK18" s="48" t="e">
        <f ca="1" xml:space="preserve"> OFFSET(ButtonRefs[[#This Row],[NextButton]], -((ROW(ButtonRefs[[#This Row],[NextButton]]) - ROW(ButtonRefs[[#Headers],[NextButton]])) - MATCH(ButtonRefs[[#This Row],[StartingRef]],$BH$3:BH16,0)),)</f>
        <v>#N/A</v>
      </c>
      <c r="BL18" t="str">
        <f ca="1">CONCATENATE("#_",ButtonRefs[[#This Row],[BackButton]], "!B1")</f>
        <v>#_!B1</v>
      </c>
      <c r="BM18" t="str">
        <f t="shared" si="0"/>
        <v>c5</v>
      </c>
    </row>
    <row r="19" spans="6:65" ht="23.25" customHeight="1" x14ac:dyDescent="0.3">
      <c r="F19" t="s">
        <v>74</v>
      </c>
      <c r="G19" t="str">
        <f>INDEX(InitiativeCat[], MATCH(Initiatives[[#This Row],[InitiativeCatID]], InitiativeCat[InitiativeCatID],0), 3 )</f>
        <v>Proactief</v>
      </c>
      <c r="H19" s="11" t="str">
        <f>INDEX(InitiativeCat[], MATCH(Initiatives[[#This Row],[InitiativeCatID]], InitiativeCat[InitiativeCatID],0), 2 )</f>
        <v>De cluster van bedrijven als collectief</v>
      </c>
      <c r="I19" s="11" t="str">
        <f>CONCATENATE(Initiatives[[#This Row],[InitiativeCatID]], ". ", Initiatives[[#This Row],[Overzicht veiligheidsparameters]])</f>
        <v>E. De cluster van bedrijven als collectief</v>
      </c>
      <c r="J19" s="11">
        <v>3</v>
      </c>
      <c r="K19" t="str">
        <f>CONCATENATE(LOWER(Initiatives[[#This Row],[InitiativeCatID]]), Initiatives[[#This Row],[InitiativeNumber]])</f>
        <v>e3</v>
      </c>
      <c r="L19" s="48" t="str">
        <f>CONCATENATE(Initiatives[[#This Row],[Nr. initiatief]],". ",Initiatives[[#This Row],[Specifieke veiligheidsinitiatieven]])</f>
        <v>e3. Gezamenlijke communicatie naar/met de omwonenden</v>
      </c>
      <c r="M19" s="10" t="s">
        <v>151</v>
      </c>
      <c r="N19" s="7" t="s">
        <v>17</v>
      </c>
      <c r="BB19"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D</v>
      </c>
      <c r="BC19" t="str">
        <f>CONCATENATE("_",ButtonRefs[[#This Row],[IniciativeCat]], "!","K", ButtonRefs[[#This Row],[IntiativeNumber]]+4)</f>
        <v>_D!K5</v>
      </c>
      <c r="BD19">
        <f xml:space="preserve">  IFERROR( INDEX(Initiatives[], MATCH(ButtonRefs[[#This Row],[StartingRef]], Initiatives[Nr. initiatief],0), MATCH(Initiatives[[#Headers],[InitiativeNumber]],Initiatives[#Headers],0)), 0 )</f>
        <v>1</v>
      </c>
      <c r="BE19" s="41" t="s">
        <v>94</v>
      </c>
      <c r="BF19" s="7" t="str">
        <f ca="1">OFFSET(ButtonRefs[[#This Row],[StartingRef]],1,)</f>
        <v>d2</v>
      </c>
      <c r="BG19" s="48" t="str">
        <f ca="1">IF( ISNA(MATCH(ButtonRefs[[#This Row],[IniciativeCat]],BB20:$BB$39,0)), ButtonRefs[[#This Row],[NextInOrder]], OFFSET(ButtonRefs[[#This Row],[IniciativeCat]],MATCH(ButtonRefs[[#This Row],[IniciativeCat]],BB19:$BB$39),))</f>
        <v>E</v>
      </c>
      <c r="BH19" s="22" t="str">
        <f ca="1">IFERROR(IF(INDIRECT(ButtonRefs[[#This Row],[LinkReference]])&lt;&gt;"X", IF(INDIRECT(ButtonRefs[[#This Row],[LinkReference]])="", ButtonRefs[[#This Row],[MaxNext]],INDIRECT(ButtonRefs[[#This Row],[LinkReference]])  ), ""), ButtonRefs[[#This Row],[MaxNext]])</f>
        <v/>
      </c>
      <c r="BI19" s="22" t="str">
        <f ca="1">CONCATENATE("#_",ButtonRefs[[#This Row],[NextButton]], "!B1")</f>
        <v>#_!B1</v>
      </c>
      <c r="BJ19" t="str">
        <f ca="1">IF( OFFSET(ButtonRefs[[#This Row],[NextButton]],-2,) = ButtonRefs[[#Headers],[NextButton]], OFFSET(ButtonRefs[[#This Row],[StartingRef]],-1,),  IF(OFFSET(ButtonRefs[[#This Row],[NextButton]],-2,) = ButtonRefs[[#This Row],[StartingRef]], ButtonRefs[[#This Row],[LastDifferent]],OFFSET(ButtonRefs[[#This Row],[NextButton]],-2,)     )  )</f>
        <v>D</v>
      </c>
      <c r="BK19" s="48" t="e">
        <f ca="1" xml:space="preserve"> OFFSET(ButtonRefs[[#This Row],[NextButton]], -((ROW(ButtonRefs[[#This Row],[NextButton]]) - ROW(ButtonRefs[[#Headers],[NextButton]])) - MATCH(ButtonRefs[[#This Row],[StartingRef]],$BH$3:BH17,0)),)</f>
        <v>#N/A</v>
      </c>
      <c r="BL19" t="str">
        <f ca="1">CONCATENATE("#_",ButtonRefs[[#This Row],[BackButton]], "!B1")</f>
        <v>#_D!B1</v>
      </c>
      <c r="BM19" t="str">
        <f t="shared" si="0"/>
        <v>D</v>
      </c>
    </row>
    <row r="20" spans="6:65" ht="15" customHeight="1" x14ac:dyDescent="0.3">
      <c r="F20" t="s">
        <v>77</v>
      </c>
      <c r="G20" t="str">
        <f>INDEX(InitiativeCat[], MATCH(Initiatives[[#This Row],[InitiativeCatID]], InitiativeCat[InitiativeCatID],0), 3 )</f>
        <v>Reactief</v>
      </c>
      <c r="H20" s="11" t="str">
        <f>INDEX(InitiativeCat[], MATCH(Initiatives[[#This Row],[InitiativeCatID]], InitiativeCat[InitiativeCatID],0), 2 )</f>
        <v>Gedeelde calamiteitenuitrusting en -faciliteiten</v>
      </c>
      <c r="I20" s="11" t="str">
        <f>CONCATENATE(Initiatives[[#This Row],[InitiativeCatID]], ". ", Initiatives[[#This Row],[Overzicht veiligheidsparameters]])</f>
        <v>F. Gedeelde calamiteitenuitrusting en -faciliteiten</v>
      </c>
      <c r="J20" s="11">
        <v>1</v>
      </c>
      <c r="K20" t="str">
        <f>CONCATENATE(LOWER(Initiatives[[#This Row],[InitiativeCatID]]), Initiatives[[#This Row],[InitiativeNumber]])</f>
        <v>f1</v>
      </c>
      <c r="L20" s="48" t="str">
        <f>CONCATENATE(Initiatives[[#This Row],[Nr. initiatief]],". ",Initiatives[[#This Row],[Specifieke veiligheidsinitiatieven]])</f>
        <v>f1. Gezamenlijke bedrijfsbrandweer</v>
      </c>
      <c r="M20" s="10" t="s">
        <v>152</v>
      </c>
      <c r="N20" s="7" t="s">
        <v>18</v>
      </c>
      <c r="BB20"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D</v>
      </c>
      <c r="BC20" t="str">
        <f>CONCATENATE("_",ButtonRefs[[#This Row],[IniciativeCat]], "!","K", ButtonRefs[[#This Row],[IntiativeNumber]]+4)</f>
        <v>_D!K6</v>
      </c>
      <c r="BD20">
        <f xml:space="preserve">  IFERROR( INDEX(Initiatives[], MATCH(ButtonRefs[[#This Row],[StartingRef]], Initiatives[Nr. initiatief],0), MATCH(Initiatives[[#Headers],[InitiativeNumber]],Initiatives[#Headers],0)), 0 )</f>
        <v>2</v>
      </c>
      <c r="BE20" s="41" t="s">
        <v>95</v>
      </c>
      <c r="BF20" s="7" t="str">
        <f ca="1">OFFSET(ButtonRefs[[#This Row],[StartingRef]],1,)</f>
        <v>d3</v>
      </c>
      <c r="BG20" s="48" t="str">
        <f ca="1">IF( ISNA(MATCH(ButtonRefs[[#This Row],[IniciativeCat]],BB21:$BB$39,0)), ButtonRefs[[#This Row],[NextInOrder]], OFFSET(ButtonRefs[[#This Row],[IniciativeCat]],MATCH(ButtonRefs[[#This Row],[IniciativeCat]],BB20:$BB$39),))</f>
        <v>E</v>
      </c>
      <c r="BH20" s="22" t="str">
        <f ca="1">IFERROR(IF(INDIRECT(ButtonRefs[[#This Row],[LinkReference]])&lt;&gt;"X", IF(INDIRECT(ButtonRefs[[#This Row],[LinkReference]])="", ButtonRefs[[#This Row],[MaxNext]],INDIRECT(ButtonRefs[[#This Row],[LinkReference]])  ), ""), ButtonRefs[[#This Row],[MaxNext]])</f>
        <v/>
      </c>
      <c r="BI20" s="22" t="str">
        <f ca="1">CONCATENATE("#_",ButtonRefs[[#This Row],[NextButton]], "!B1")</f>
        <v>#_!B1</v>
      </c>
      <c r="BJ20" t="str">
        <f ca="1">IF( OFFSET(ButtonRefs[[#This Row],[NextButton]],-2,) = ButtonRefs[[#Headers],[NextButton]], OFFSET(ButtonRefs[[#This Row],[StartingRef]],-1,),  IF(OFFSET(ButtonRefs[[#This Row],[NextButton]],-2,) = ButtonRefs[[#This Row],[StartingRef]], ButtonRefs[[#This Row],[LastDifferent]],OFFSET(ButtonRefs[[#This Row],[NextButton]],-2,)     )  )</f>
        <v/>
      </c>
      <c r="BK20" s="48" t="e">
        <f ca="1" xml:space="preserve"> OFFSET(ButtonRefs[[#This Row],[NextButton]], -((ROW(ButtonRefs[[#This Row],[NextButton]]) - ROW(ButtonRefs[[#Headers],[NextButton]])) - MATCH(ButtonRefs[[#This Row],[StartingRef]],$BH$3:BH18,0)),)</f>
        <v>#N/A</v>
      </c>
      <c r="BL20" t="str">
        <f ca="1">CONCATENATE("#_",ButtonRefs[[#This Row],[BackButton]], "!B1")</f>
        <v>#_!B1</v>
      </c>
      <c r="BM20" t="str">
        <f t="shared" si="0"/>
        <v>d1</v>
      </c>
    </row>
    <row r="21" spans="6:65" ht="27.75" customHeight="1" x14ac:dyDescent="0.3">
      <c r="F21" t="s">
        <v>77</v>
      </c>
      <c r="G21" t="str">
        <f>INDEX(InitiativeCat[], MATCH(Initiatives[[#This Row],[InitiativeCatID]], InitiativeCat[InitiativeCatID],0), 3 )</f>
        <v>Reactief</v>
      </c>
      <c r="H21" s="11" t="str">
        <f>INDEX(InitiativeCat[], MATCH(Initiatives[[#This Row],[InitiativeCatID]], InitiativeCat[InitiativeCatID],0), 2 )</f>
        <v>Gedeelde calamiteitenuitrusting en -faciliteiten</v>
      </c>
      <c r="I21" s="11" t="str">
        <f>CONCATENATE(Initiatives[[#This Row],[InitiativeCatID]], ". ", Initiatives[[#This Row],[Overzicht veiligheidsparameters]])</f>
        <v>F. Gedeelde calamiteitenuitrusting en -faciliteiten</v>
      </c>
      <c r="J21" s="11">
        <v>2</v>
      </c>
      <c r="K21" t="str">
        <f>CONCATENATE(LOWER(Initiatives[[#This Row],[InitiativeCatID]]), Initiatives[[#This Row],[InitiativeNumber]])</f>
        <v>f2</v>
      </c>
      <c r="L21" s="48" t="str">
        <f>CONCATENATE(Initiatives[[#This Row],[Nr. initiatief]],". ",Initiatives[[#This Row],[Specifieke veiligheidsinitiatieven]])</f>
        <v xml:space="preserve">f2. Samen investeren in of delen van technische uitrusting en faciliteiten in geval </v>
      </c>
      <c r="M21" s="10" t="s">
        <v>153</v>
      </c>
      <c r="N21" s="7" t="s">
        <v>19</v>
      </c>
      <c r="BB21"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D</v>
      </c>
      <c r="BC21" t="str">
        <f>CONCATENATE("_",ButtonRefs[[#This Row],[IniciativeCat]], "!","K", ButtonRefs[[#This Row],[IntiativeNumber]]+4)</f>
        <v>_D!K7</v>
      </c>
      <c r="BD21">
        <f xml:space="preserve">  IFERROR( INDEX(Initiatives[], MATCH(ButtonRefs[[#This Row],[StartingRef]], Initiatives[Nr. initiatief],0), MATCH(Initiatives[[#Headers],[InitiativeNumber]],Initiatives[#Headers],0)), 0 )</f>
        <v>3</v>
      </c>
      <c r="BE21" s="41" t="s">
        <v>96</v>
      </c>
      <c r="BF21" s="7" t="str">
        <f ca="1">OFFSET(ButtonRefs[[#This Row],[StartingRef]],1,)</f>
        <v>d4</v>
      </c>
      <c r="BG21" s="48" t="str">
        <f ca="1">IF( ISNA(MATCH(ButtonRefs[[#This Row],[IniciativeCat]],BB22:$BB$39,0)), ButtonRefs[[#This Row],[NextInOrder]], OFFSET(ButtonRefs[[#This Row],[IniciativeCat]],MATCH(ButtonRefs[[#This Row],[IniciativeCat]],BB21:$BB$39),))</f>
        <v>E</v>
      </c>
      <c r="BH21" s="22" t="str">
        <f ca="1">IFERROR(IF(INDIRECT(ButtonRefs[[#This Row],[LinkReference]])&lt;&gt;"X", IF(INDIRECT(ButtonRefs[[#This Row],[LinkReference]])="", ButtonRefs[[#This Row],[MaxNext]],INDIRECT(ButtonRefs[[#This Row],[LinkReference]])  ), ""), ButtonRefs[[#This Row],[MaxNext]])</f>
        <v/>
      </c>
      <c r="BI21" s="22" t="str">
        <f ca="1">CONCATENATE("#_",ButtonRefs[[#This Row],[NextButton]], "!B1")</f>
        <v>#_!B1</v>
      </c>
      <c r="BJ21" t="str">
        <f ca="1">IF( OFFSET(ButtonRefs[[#This Row],[NextButton]],-2,) = ButtonRefs[[#Headers],[NextButton]], OFFSET(ButtonRefs[[#This Row],[StartingRef]],-1,),  IF(OFFSET(ButtonRefs[[#This Row],[NextButton]],-2,) = ButtonRefs[[#This Row],[StartingRef]], ButtonRefs[[#This Row],[LastDifferent]],OFFSET(ButtonRefs[[#This Row],[NextButton]],-2,)     )  )</f>
        <v/>
      </c>
      <c r="BK21" s="48" t="e">
        <f ca="1" xml:space="preserve"> OFFSET(ButtonRefs[[#This Row],[NextButton]], -((ROW(ButtonRefs[[#This Row],[NextButton]]) - ROW(ButtonRefs[[#Headers],[NextButton]])) - MATCH(ButtonRefs[[#This Row],[StartingRef]],$BH$3:BH19,0)),)</f>
        <v>#N/A</v>
      </c>
      <c r="BL21" t="str">
        <f ca="1">CONCATENATE("#_",ButtonRefs[[#This Row],[BackButton]], "!B1")</f>
        <v>#_!B1</v>
      </c>
      <c r="BM21" t="str">
        <f t="shared" si="0"/>
        <v>d2</v>
      </c>
    </row>
    <row r="22" spans="6:65" ht="20.25" customHeight="1" x14ac:dyDescent="0.3">
      <c r="F22" t="s">
        <v>77</v>
      </c>
      <c r="G22" t="str">
        <f>INDEX(InitiativeCat[], MATCH(Initiatives[[#This Row],[InitiativeCatID]], InitiativeCat[InitiativeCatID],0), 3 )</f>
        <v>Reactief</v>
      </c>
      <c r="H22" s="11" t="str">
        <f>INDEX(InitiativeCat[], MATCH(Initiatives[[#This Row],[InitiativeCatID]], InitiativeCat[InitiativeCatID],0), 2 )</f>
        <v>Gedeelde calamiteitenuitrusting en -faciliteiten</v>
      </c>
      <c r="I22" s="11" t="str">
        <f>CONCATENATE(Initiatives[[#This Row],[InitiativeCatID]], ". ", Initiatives[[#This Row],[Overzicht veiligheidsparameters]])</f>
        <v>F. Gedeelde calamiteitenuitrusting en -faciliteiten</v>
      </c>
      <c r="J22" s="11">
        <v>3</v>
      </c>
      <c r="K22" t="str">
        <f>CONCATENATE(LOWER(Initiatives[[#This Row],[InitiativeCatID]]), Initiatives[[#This Row],[InitiativeNumber]])</f>
        <v>f3</v>
      </c>
      <c r="L22" s="48" t="str">
        <f>CONCATENATE(Initiatives[[#This Row],[Nr. initiatief]],". ",Initiatives[[#This Row],[Specifieke veiligheidsinitiatieven]])</f>
        <v>f3. Early-warning systeem bij calamiteiten</v>
      </c>
      <c r="M22" s="10" t="s">
        <v>154</v>
      </c>
      <c r="N22" s="7" t="s">
        <v>20</v>
      </c>
      <c r="BB22"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D</v>
      </c>
      <c r="BC22" t="str">
        <f>CONCATENATE("_",ButtonRefs[[#This Row],[IniciativeCat]], "!","K", ButtonRefs[[#This Row],[IntiativeNumber]]+4)</f>
        <v>_D!K8</v>
      </c>
      <c r="BD22">
        <f xml:space="preserve">  IFERROR( INDEX(Initiatives[], MATCH(ButtonRefs[[#This Row],[StartingRef]], Initiatives[Nr. initiatief],0), MATCH(Initiatives[[#Headers],[InitiativeNumber]],Initiatives[#Headers],0)), 0 )</f>
        <v>4</v>
      </c>
      <c r="BE22" s="41" t="s">
        <v>97</v>
      </c>
      <c r="BF22" s="7" t="str">
        <f ca="1">OFFSET(ButtonRefs[[#This Row],[StartingRef]],1,)</f>
        <v>E</v>
      </c>
      <c r="BG22" s="48" t="str">
        <f ca="1">IF( ISNA(MATCH(ButtonRefs[[#This Row],[IniciativeCat]],BB23:$BB$39,0)), ButtonRefs[[#This Row],[NextInOrder]], OFFSET(ButtonRefs[[#This Row],[IniciativeCat]],MATCH(ButtonRefs[[#This Row],[IniciativeCat]],BB22:$BB$39),))</f>
        <v>E</v>
      </c>
      <c r="BH22" s="22" t="str">
        <f ca="1">IFERROR(IF(INDIRECT(ButtonRefs[[#This Row],[LinkReference]])&lt;&gt;"X", IF(INDIRECT(ButtonRefs[[#This Row],[LinkReference]])="", ButtonRefs[[#This Row],[MaxNext]],INDIRECT(ButtonRefs[[#This Row],[LinkReference]])  ), ""), ButtonRefs[[#This Row],[MaxNext]])</f>
        <v>E</v>
      </c>
      <c r="BI22" s="22" t="str">
        <f ca="1">CONCATENATE("#_",ButtonRefs[[#This Row],[NextButton]], "!B1")</f>
        <v>#_E!B1</v>
      </c>
      <c r="BJ22" t="str">
        <f ca="1">IF( OFFSET(ButtonRefs[[#This Row],[NextButton]],-2,) = ButtonRefs[[#Headers],[NextButton]], OFFSET(ButtonRefs[[#This Row],[StartingRef]],-1,),  IF(OFFSET(ButtonRefs[[#This Row],[NextButton]],-2,) = ButtonRefs[[#This Row],[StartingRef]], ButtonRefs[[#This Row],[LastDifferent]],OFFSET(ButtonRefs[[#This Row],[NextButton]],-2,)     )  )</f>
        <v/>
      </c>
      <c r="BK22" s="48" t="e">
        <f ca="1" xml:space="preserve"> OFFSET(ButtonRefs[[#This Row],[NextButton]], -((ROW(ButtonRefs[[#This Row],[NextButton]]) - ROW(ButtonRefs[[#Headers],[NextButton]])) - MATCH(ButtonRefs[[#This Row],[StartingRef]],$BH$3:BH20,0)),)</f>
        <v>#N/A</v>
      </c>
      <c r="BL22" t="str">
        <f ca="1">CONCATENATE("#_",ButtonRefs[[#This Row],[BackButton]], "!B1")</f>
        <v>#_!B1</v>
      </c>
      <c r="BM22" t="str">
        <f t="shared" si="0"/>
        <v>d3</v>
      </c>
    </row>
    <row r="23" spans="6:65" ht="21.75" customHeight="1" x14ac:dyDescent="0.3">
      <c r="F23" t="s">
        <v>77</v>
      </c>
      <c r="G23" t="str">
        <f>INDEX(InitiativeCat[], MATCH(Initiatives[[#This Row],[InitiativeCatID]], InitiativeCat[InitiativeCatID],0), 3 )</f>
        <v>Reactief</v>
      </c>
      <c r="H23" s="11" t="str">
        <f>INDEX(InitiativeCat[], MATCH(Initiatives[[#This Row],[InitiativeCatID]], InitiativeCat[InitiativeCatID],0), 2 )</f>
        <v>Gedeelde calamiteitenuitrusting en -faciliteiten</v>
      </c>
      <c r="I23" s="11" t="str">
        <f>CONCATENATE(Initiatives[[#This Row],[InitiativeCatID]], ". ", Initiatives[[#This Row],[Overzicht veiligheidsparameters]])</f>
        <v>F. Gedeelde calamiteitenuitrusting en -faciliteiten</v>
      </c>
      <c r="J23" s="11">
        <v>4</v>
      </c>
      <c r="K23" t="str">
        <f>CONCATENATE(LOWER(Initiatives[[#This Row],[InitiativeCatID]]), Initiatives[[#This Row],[InitiativeNumber]])</f>
        <v>f4</v>
      </c>
      <c r="L23" s="48" t="str">
        <f>CONCATENATE(Initiatives[[#This Row],[Nr. initiatief]],". ",Initiatives[[#This Row],[Specifieke veiligheidsinitiatieven]])</f>
        <v>f4. Gelijkaardige evacuatiealarmen</v>
      </c>
      <c r="M23" s="10" t="s">
        <v>155</v>
      </c>
      <c r="N23" s="7" t="s">
        <v>21</v>
      </c>
      <c r="BB2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E</v>
      </c>
      <c r="BC23" t="str">
        <f>CONCATENATE("_",ButtonRefs[[#This Row],[IniciativeCat]], "!","K", ButtonRefs[[#This Row],[IntiativeNumber]]+4)</f>
        <v>_E!K4</v>
      </c>
      <c r="BD23">
        <f xml:space="preserve">  IFERROR( INDEX(Initiatives[], MATCH(ButtonRefs[[#This Row],[StartingRef]], Initiatives[Nr. initiatief],0), MATCH(Initiatives[[#Headers],[InitiativeNumber]],Initiatives[#Headers],0)), 0 )</f>
        <v>0</v>
      </c>
      <c r="BE23" s="41" t="s">
        <v>74</v>
      </c>
      <c r="BF23" s="7" t="str">
        <f ca="1">OFFSET(ButtonRefs[[#This Row],[StartingRef]],1,)</f>
        <v>e1</v>
      </c>
      <c r="BG23" s="48" t="str">
        <f ca="1">IF( ISNA(MATCH(ButtonRefs[[#This Row],[IniciativeCat]],BB24:$BB$39,0)), ButtonRefs[[#This Row],[NextInOrder]], OFFSET(ButtonRefs[[#This Row],[IniciativeCat]],MATCH(ButtonRefs[[#This Row],[IniciativeCat]],BB23:$BB$39),))</f>
        <v>F</v>
      </c>
      <c r="BH23" s="22" t="str">
        <f ca="1">IFERROR(IF(INDIRECT(ButtonRefs[[#This Row],[LinkReference]])&lt;&gt;"X", IF(INDIRECT(ButtonRefs[[#This Row],[LinkReference]])="", ButtonRefs[[#This Row],[MaxNext]],INDIRECT(ButtonRefs[[#This Row],[LinkReference]])  ), ""), ButtonRefs[[#This Row],[MaxNext]])</f>
        <v/>
      </c>
      <c r="BI23" s="22" t="str">
        <f ca="1">CONCATENATE("#_",ButtonRefs[[#This Row],[NextButton]], "!B1")</f>
        <v>#_!B1</v>
      </c>
      <c r="BJ23" t="str">
        <f ca="1">IF( OFFSET(ButtonRefs[[#This Row],[NextButton]],-2,) = ButtonRefs[[#Headers],[NextButton]], OFFSET(ButtonRefs[[#This Row],[StartingRef]],-1,),  IF(OFFSET(ButtonRefs[[#This Row],[NextButton]],-2,) = ButtonRefs[[#This Row],[StartingRef]], ButtonRefs[[#This Row],[LastDifferent]],OFFSET(ButtonRefs[[#This Row],[NextButton]],-2,)     )  )</f>
        <v/>
      </c>
      <c r="BK23" s="48" t="e">
        <f ca="1" xml:space="preserve"> OFFSET(ButtonRefs[[#This Row],[NextButton]], -((ROW(ButtonRefs[[#This Row],[NextButton]]) - ROW(ButtonRefs[[#Headers],[NextButton]])) - MATCH(ButtonRefs[[#This Row],[StartingRef]],$BH$3:BH21,0)),)</f>
        <v>#N/A</v>
      </c>
      <c r="BL23" t="str">
        <f ca="1">CONCATENATE("#_",ButtonRefs[[#This Row],[BackButton]], "!B1")</f>
        <v>#_!B1</v>
      </c>
      <c r="BM23" t="str">
        <f t="shared" si="0"/>
        <v>d4</v>
      </c>
    </row>
    <row r="24" spans="6:65" ht="15" customHeight="1" x14ac:dyDescent="0.3">
      <c r="F24" t="s">
        <v>78</v>
      </c>
      <c r="G24" t="str">
        <f>INDEX(InitiativeCat[], MATCH(Initiatives[[#This Row],[InitiativeCatID]], InitiativeCat[InitiativeCatID],0), 3 )</f>
        <v>Reactief</v>
      </c>
      <c r="H24" s="11" t="str">
        <f>INDEX(InitiativeCat[], MATCH(Initiatives[[#This Row],[InitiativeCatID]], InitiativeCat[InitiativeCatID],0), 2 )</f>
        <v>Gezamenlijke noodorganisatie en crisiscommunicatie</v>
      </c>
      <c r="I24" s="11" t="str">
        <f>CONCATENATE(Initiatives[[#This Row],[InitiativeCatID]], ". ", Initiatives[[#This Row],[Overzicht veiligheidsparameters]])</f>
        <v>G. Gezamenlijke noodorganisatie en crisiscommunicatie</v>
      </c>
      <c r="J24" s="11">
        <v>1</v>
      </c>
      <c r="K24" t="str">
        <f>CONCATENATE(LOWER(Initiatives[[#This Row],[InitiativeCatID]]), Initiatives[[#This Row],[InitiativeNumber]])</f>
        <v>g1</v>
      </c>
      <c r="L24" s="48" t="str">
        <f>CONCATENATE(Initiatives[[#This Row],[Nr. initiatief]],". ",Initiatives[[#This Row],[Specifieke veiligheidsinitiatieven]])</f>
        <v>g1. Gezamenlijk noodplan</v>
      </c>
      <c r="M24" s="10" t="s">
        <v>156</v>
      </c>
      <c r="N24" s="7" t="s">
        <v>22</v>
      </c>
      <c r="BB24"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E</v>
      </c>
      <c r="BC24" t="str">
        <f>CONCATENATE("_",ButtonRefs[[#This Row],[IniciativeCat]], "!","K", ButtonRefs[[#This Row],[IntiativeNumber]]+4)</f>
        <v>_E!K5</v>
      </c>
      <c r="BD24">
        <f xml:space="preserve">  IFERROR( INDEX(Initiatives[], MATCH(ButtonRefs[[#This Row],[StartingRef]], Initiatives[Nr. initiatief],0), MATCH(Initiatives[[#Headers],[InitiativeNumber]],Initiatives[#Headers],0)), 0 )</f>
        <v>1</v>
      </c>
      <c r="BE24" s="41" t="s">
        <v>98</v>
      </c>
      <c r="BF24" s="7" t="str">
        <f ca="1">OFFSET(ButtonRefs[[#This Row],[StartingRef]],1,)</f>
        <v>e2</v>
      </c>
      <c r="BG24" s="48" t="str">
        <f ca="1">IF( ISNA(MATCH(ButtonRefs[[#This Row],[IniciativeCat]],BB25:$BB$39,0)), ButtonRefs[[#This Row],[NextInOrder]], OFFSET(ButtonRefs[[#This Row],[IniciativeCat]],MATCH(ButtonRefs[[#This Row],[IniciativeCat]],BB24:$BB$39),))</f>
        <v>F</v>
      </c>
      <c r="BH24" s="22" t="str">
        <f ca="1">IFERROR(IF(INDIRECT(ButtonRefs[[#This Row],[LinkReference]])&lt;&gt;"X", IF(INDIRECT(ButtonRefs[[#This Row],[LinkReference]])="", ButtonRefs[[#This Row],[MaxNext]],INDIRECT(ButtonRefs[[#This Row],[LinkReference]])  ), ""), ButtonRefs[[#This Row],[MaxNext]])</f>
        <v/>
      </c>
      <c r="BI24" s="22" t="str">
        <f ca="1">CONCATENATE("#_",ButtonRefs[[#This Row],[NextButton]], "!B1")</f>
        <v>#_!B1</v>
      </c>
      <c r="BJ24" t="str">
        <f ca="1">IF( OFFSET(ButtonRefs[[#This Row],[NextButton]],-2,) = ButtonRefs[[#Headers],[NextButton]], OFFSET(ButtonRefs[[#This Row],[StartingRef]],-1,),  IF(OFFSET(ButtonRefs[[#This Row],[NextButton]],-2,) = ButtonRefs[[#This Row],[StartingRef]], ButtonRefs[[#This Row],[LastDifferent]],OFFSET(ButtonRefs[[#This Row],[NextButton]],-2,)     )  )</f>
        <v>E</v>
      </c>
      <c r="BK24" s="48" t="e">
        <f ca="1" xml:space="preserve"> OFFSET(ButtonRefs[[#This Row],[NextButton]], -((ROW(ButtonRefs[[#This Row],[NextButton]]) - ROW(ButtonRefs[[#Headers],[NextButton]])) - MATCH(ButtonRefs[[#This Row],[StartingRef]],$BH$3:BH22,0)),)</f>
        <v>#N/A</v>
      </c>
      <c r="BL24" t="str">
        <f ca="1">CONCATENATE("#_",ButtonRefs[[#This Row],[BackButton]], "!B1")</f>
        <v>#_E!B1</v>
      </c>
      <c r="BM24" t="str">
        <f t="shared" si="0"/>
        <v>E</v>
      </c>
    </row>
    <row r="25" spans="6:65" ht="13.5" customHeight="1" x14ac:dyDescent="0.3">
      <c r="F25" t="s">
        <v>78</v>
      </c>
      <c r="G25" t="str">
        <f>INDEX(InitiativeCat[], MATCH(Initiatives[[#This Row],[InitiativeCatID]], InitiativeCat[InitiativeCatID],0), 3 )</f>
        <v>Reactief</v>
      </c>
      <c r="H25" s="11" t="str">
        <f>INDEX(InitiativeCat[], MATCH(Initiatives[[#This Row],[InitiativeCatID]], InitiativeCat[InitiativeCatID],0), 2 )</f>
        <v>Gezamenlijke noodorganisatie en crisiscommunicatie</v>
      </c>
      <c r="I25" s="11" t="str">
        <f>CONCATENATE(Initiatives[[#This Row],[InitiativeCatID]], ". ", Initiatives[[#This Row],[Overzicht veiligheidsparameters]])</f>
        <v>G. Gezamenlijke noodorganisatie en crisiscommunicatie</v>
      </c>
      <c r="J25" s="11">
        <v>2</v>
      </c>
      <c r="K25" t="str">
        <f>CONCATENATE(LOWER(Initiatives[[#This Row],[InitiativeCatID]]), Initiatives[[#This Row],[InitiativeNumber]])</f>
        <v>g2</v>
      </c>
      <c r="L25" s="48" t="str">
        <f>CONCATENATE(Initiatives[[#This Row],[Nr. initiatief]],". ",Initiatives[[#This Row],[Specifieke veiligheidsinitiatieven]])</f>
        <v>g2. Clusterbreed bedrijfshulpverleningsteam (BHV-team)</v>
      </c>
      <c r="M25" s="10" t="s">
        <v>157</v>
      </c>
      <c r="N25" s="7" t="s">
        <v>23</v>
      </c>
      <c r="BB25"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E</v>
      </c>
      <c r="BC25" t="str">
        <f>CONCATENATE("_",ButtonRefs[[#This Row],[IniciativeCat]], "!","K", ButtonRefs[[#This Row],[IntiativeNumber]]+4)</f>
        <v>_E!K6</v>
      </c>
      <c r="BD25">
        <f xml:space="preserve">  IFERROR( INDEX(Initiatives[], MATCH(ButtonRefs[[#This Row],[StartingRef]], Initiatives[Nr. initiatief],0), MATCH(Initiatives[[#Headers],[InitiativeNumber]],Initiatives[#Headers],0)), 0 )</f>
        <v>2</v>
      </c>
      <c r="BE25" s="41" t="s">
        <v>99</v>
      </c>
      <c r="BF25" s="7" t="str">
        <f ca="1">OFFSET(ButtonRefs[[#This Row],[StartingRef]],1,)</f>
        <v>e3</v>
      </c>
      <c r="BG25" s="48" t="str">
        <f ca="1">IF( ISNA(MATCH(ButtonRefs[[#This Row],[IniciativeCat]],BB26:$BB$39,0)), ButtonRefs[[#This Row],[NextInOrder]], OFFSET(ButtonRefs[[#This Row],[IniciativeCat]],MATCH(ButtonRefs[[#This Row],[IniciativeCat]],BB25:$BB$39),))</f>
        <v>F</v>
      </c>
      <c r="BH25" s="22" t="str">
        <f ca="1">IFERROR(IF(INDIRECT(ButtonRefs[[#This Row],[LinkReference]])&lt;&gt;"X", IF(INDIRECT(ButtonRefs[[#This Row],[LinkReference]])="", ButtonRefs[[#This Row],[MaxNext]],INDIRECT(ButtonRefs[[#This Row],[LinkReference]])  ), ""), ButtonRefs[[#This Row],[MaxNext]])</f>
        <v/>
      </c>
      <c r="BI25" s="22" t="str">
        <f ca="1">CONCATENATE("#_",ButtonRefs[[#This Row],[NextButton]], "!B1")</f>
        <v>#_!B1</v>
      </c>
      <c r="BJ25" t="str">
        <f ca="1">IF( OFFSET(ButtonRefs[[#This Row],[NextButton]],-2,) = ButtonRefs[[#Headers],[NextButton]], OFFSET(ButtonRefs[[#This Row],[StartingRef]],-1,),  IF(OFFSET(ButtonRefs[[#This Row],[NextButton]],-2,) = ButtonRefs[[#This Row],[StartingRef]], ButtonRefs[[#This Row],[LastDifferent]],OFFSET(ButtonRefs[[#This Row],[NextButton]],-2,)     )  )</f>
        <v/>
      </c>
      <c r="BK25" s="48" t="e">
        <f ca="1" xml:space="preserve"> OFFSET(ButtonRefs[[#This Row],[NextButton]], -((ROW(ButtonRefs[[#This Row],[NextButton]]) - ROW(ButtonRefs[[#Headers],[NextButton]])) - MATCH(ButtonRefs[[#This Row],[StartingRef]],$BH$3:BH23,0)),)</f>
        <v>#N/A</v>
      </c>
      <c r="BL25" t="str">
        <f ca="1">CONCATENATE("#_",ButtonRefs[[#This Row],[BackButton]], "!B1")</f>
        <v>#_!B1</v>
      </c>
      <c r="BM25" t="str">
        <f t="shared" si="0"/>
        <v>e1</v>
      </c>
    </row>
    <row r="26" spans="6:65" ht="15" customHeight="1" x14ac:dyDescent="0.3">
      <c r="F26" t="s">
        <v>78</v>
      </c>
      <c r="G26" t="str">
        <f>INDEX(InitiativeCat[], MATCH(Initiatives[[#This Row],[InitiativeCatID]], InitiativeCat[InitiativeCatID],0), 3 )</f>
        <v>Reactief</v>
      </c>
      <c r="H26" s="11" t="str">
        <f>INDEX(InitiativeCat[], MATCH(Initiatives[[#This Row],[InitiativeCatID]], InitiativeCat[InitiativeCatID],0), 2 )</f>
        <v>Gezamenlijke noodorganisatie en crisiscommunicatie</v>
      </c>
      <c r="I26" s="11" t="str">
        <f>CONCATENATE(Initiatives[[#This Row],[InitiativeCatID]], ". ", Initiatives[[#This Row],[Overzicht veiligheidsparameters]])</f>
        <v>G. Gezamenlijke noodorganisatie en crisiscommunicatie</v>
      </c>
      <c r="J26" s="11">
        <v>3</v>
      </c>
      <c r="K26" t="str">
        <f>CONCATENATE(LOWER(Initiatives[[#This Row],[InitiativeCatID]]), Initiatives[[#This Row],[InitiativeNumber]])</f>
        <v>g3</v>
      </c>
      <c r="L26" s="48" t="str">
        <f>CONCATENATE(Initiatives[[#This Row],[Nr. initiatief]],". ",Initiatives[[#This Row],[Specifieke veiligheidsinitiatieven]])</f>
        <v>g3. Gezamenlijke evacuatie- en rampenbestrijdingsoefeningen</v>
      </c>
      <c r="M26" s="10" t="s">
        <v>158</v>
      </c>
      <c r="N26" s="7" t="s">
        <v>24</v>
      </c>
      <c r="BB26"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E</v>
      </c>
      <c r="BC26" t="str">
        <f>CONCATENATE("_",ButtonRefs[[#This Row],[IniciativeCat]], "!","K", ButtonRefs[[#This Row],[IntiativeNumber]]+4)</f>
        <v>_E!K7</v>
      </c>
      <c r="BD26">
        <f xml:space="preserve">  IFERROR( INDEX(Initiatives[], MATCH(ButtonRefs[[#This Row],[StartingRef]], Initiatives[Nr. initiatief],0), MATCH(Initiatives[[#Headers],[InitiativeNumber]],Initiatives[#Headers],0)), 0 )</f>
        <v>3</v>
      </c>
      <c r="BE26" s="41" t="s">
        <v>100</v>
      </c>
      <c r="BF26" s="7" t="str">
        <f ca="1">OFFSET(ButtonRefs[[#This Row],[StartingRef]],1,)</f>
        <v>F</v>
      </c>
      <c r="BG26" s="48" t="str">
        <f ca="1">IF( ISNA(MATCH(ButtonRefs[[#This Row],[IniciativeCat]],BB27:$BB$39,0)), ButtonRefs[[#This Row],[NextInOrder]], OFFSET(ButtonRefs[[#This Row],[IniciativeCat]],MATCH(ButtonRefs[[#This Row],[IniciativeCat]],BB26:$BB$39),))</f>
        <v>F</v>
      </c>
      <c r="BH26" s="22" t="str">
        <f ca="1">IFERROR(IF(INDIRECT(ButtonRefs[[#This Row],[LinkReference]])&lt;&gt;"X", IF(INDIRECT(ButtonRefs[[#This Row],[LinkReference]])="", ButtonRefs[[#This Row],[MaxNext]],INDIRECT(ButtonRefs[[#This Row],[LinkReference]])  ), ""), ButtonRefs[[#This Row],[MaxNext]])</f>
        <v>F</v>
      </c>
      <c r="BI26" s="22" t="str">
        <f ca="1">CONCATENATE("#_",ButtonRefs[[#This Row],[NextButton]], "!B1")</f>
        <v>#_F!B1</v>
      </c>
      <c r="BJ26" t="str">
        <f ca="1">IF( OFFSET(ButtonRefs[[#This Row],[NextButton]],-2,) = ButtonRefs[[#Headers],[NextButton]], OFFSET(ButtonRefs[[#This Row],[StartingRef]],-1,),  IF(OFFSET(ButtonRefs[[#This Row],[NextButton]],-2,) = ButtonRefs[[#This Row],[StartingRef]], ButtonRefs[[#This Row],[LastDifferent]],OFFSET(ButtonRefs[[#This Row],[NextButton]],-2,)     )  )</f>
        <v/>
      </c>
      <c r="BK26" s="48" t="e">
        <f ca="1" xml:space="preserve"> OFFSET(ButtonRefs[[#This Row],[NextButton]], -((ROW(ButtonRefs[[#This Row],[NextButton]]) - ROW(ButtonRefs[[#Headers],[NextButton]])) - MATCH(ButtonRefs[[#This Row],[StartingRef]],$BH$3:BH24,0)),)</f>
        <v>#N/A</v>
      </c>
      <c r="BL26" t="str">
        <f ca="1">CONCATENATE("#_",ButtonRefs[[#This Row],[BackButton]], "!B1")</f>
        <v>#_!B1</v>
      </c>
      <c r="BM26" t="str">
        <f t="shared" si="0"/>
        <v>e2</v>
      </c>
    </row>
    <row r="27" spans="6:65" ht="21" customHeight="1" x14ac:dyDescent="0.3">
      <c r="F27" t="s">
        <v>78</v>
      </c>
      <c r="G27" t="str">
        <f>INDEX(InitiativeCat[], MATCH(Initiatives[[#This Row],[InitiativeCatID]], InitiativeCat[InitiativeCatID],0), 3 )</f>
        <v>Reactief</v>
      </c>
      <c r="H27" s="11" t="str">
        <f>INDEX(InitiativeCat[], MATCH(Initiatives[[#This Row],[InitiativeCatID]], InitiativeCat[InitiativeCatID],0), 2 )</f>
        <v>Gezamenlijke noodorganisatie en crisiscommunicatie</v>
      </c>
      <c r="I27" s="11" t="str">
        <f>CONCATENATE(Initiatives[[#This Row],[InitiativeCatID]], ". ", Initiatives[[#This Row],[Overzicht veiligheidsparameters]])</f>
        <v>G. Gezamenlijke noodorganisatie en crisiscommunicatie</v>
      </c>
      <c r="J27" s="11">
        <v>4</v>
      </c>
      <c r="K27" t="str">
        <f>CONCATENATE(LOWER(Initiatives[[#This Row],[InitiativeCatID]]), Initiatives[[#This Row],[InitiativeNumber]])</f>
        <v>g4</v>
      </c>
      <c r="L27" s="48" t="str">
        <f>CONCATENATE(Initiatives[[#This Row],[Nr. initiatief]],". ",Initiatives[[#This Row],[Specifieke veiligheidsinitiatieven]])</f>
        <v>g4. Communicatie tussen de clusterbedrijven in geval van calamiteiten</v>
      </c>
      <c r="M27" s="10" t="s">
        <v>159</v>
      </c>
      <c r="N27" s="7" t="s">
        <v>25</v>
      </c>
      <c r="BB27"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F</v>
      </c>
      <c r="BC27" t="str">
        <f>CONCATENATE("_",ButtonRefs[[#This Row],[IniciativeCat]], "!","K", ButtonRefs[[#This Row],[IntiativeNumber]]+4)</f>
        <v>_F!K4</v>
      </c>
      <c r="BD27">
        <f xml:space="preserve">  IFERROR( INDEX(Initiatives[], MATCH(ButtonRefs[[#This Row],[StartingRef]], Initiatives[Nr. initiatief],0), MATCH(Initiatives[[#Headers],[InitiativeNumber]],Initiatives[#Headers],0)), 0 )</f>
        <v>0</v>
      </c>
      <c r="BE27" s="41" t="s">
        <v>77</v>
      </c>
      <c r="BF27" s="7" t="str">
        <f ca="1">OFFSET(ButtonRefs[[#This Row],[StartingRef]],1,)</f>
        <v>f1</v>
      </c>
      <c r="BG27" s="48" t="str">
        <f ca="1">IF( ISNA(MATCH(ButtonRefs[[#This Row],[IniciativeCat]],BB28:$BB$39,0)), ButtonRefs[[#This Row],[NextInOrder]], OFFSET(ButtonRefs[[#This Row],[IniciativeCat]],MATCH(ButtonRefs[[#This Row],[IniciativeCat]],BB27:$BB$39),))</f>
        <v>G</v>
      </c>
      <c r="BH27" s="22" t="str">
        <f ca="1">IFERROR(IF(INDIRECT(ButtonRefs[[#This Row],[LinkReference]])&lt;&gt;"X", IF(INDIRECT(ButtonRefs[[#This Row],[LinkReference]])="", ButtonRefs[[#This Row],[MaxNext]],INDIRECT(ButtonRefs[[#This Row],[LinkReference]])  ), ""), ButtonRefs[[#This Row],[MaxNext]])</f>
        <v/>
      </c>
      <c r="BI27" s="22" t="str">
        <f ca="1">CONCATENATE("#_",ButtonRefs[[#This Row],[NextButton]], "!B1")</f>
        <v>#_!B1</v>
      </c>
      <c r="BJ27" t="str">
        <f ca="1">IF( OFFSET(ButtonRefs[[#This Row],[NextButton]],-2,) = ButtonRefs[[#Headers],[NextButton]], OFFSET(ButtonRefs[[#This Row],[StartingRef]],-1,),  IF(OFFSET(ButtonRefs[[#This Row],[NextButton]],-2,) = ButtonRefs[[#This Row],[StartingRef]], ButtonRefs[[#This Row],[LastDifferent]],OFFSET(ButtonRefs[[#This Row],[NextButton]],-2,)     )  )</f>
        <v/>
      </c>
      <c r="BK27" s="48" t="e">
        <f ca="1" xml:space="preserve"> OFFSET(ButtonRefs[[#This Row],[NextButton]], -((ROW(ButtonRefs[[#This Row],[NextButton]]) - ROW(ButtonRefs[[#Headers],[NextButton]])) - MATCH(ButtonRefs[[#This Row],[StartingRef]],$BH$3:BH25,0)),)</f>
        <v>#N/A</v>
      </c>
      <c r="BL27" t="str">
        <f ca="1">CONCATENATE("#_",ButtonRefs[[#This Row],[BackButton]], "!B1")</f>
        <v>#_!B1</v>
      </c>
      <c r="BM27" t="str">
        <f t="shared" si="0"/>
        <v>e3</v>
      </c>
    </row>
    <row r="28" spans="6:65" ht="15" customHeight="1" x14ac:dyDescent="0.3">
      <c r="F28" t="s">
        <v>78</v>
      </c>
      <c r="G28" t="str">
        <f>INDEX(InitiativeCat[], MATCH(Initiatives[[#This Row],[InitiativeCatID]], InitiativeCat[InitiativeCatID],0), 3 )</f>
        <v>Reactief</v>
      </c>
      <c r="H28" s="11" t="str">
        <f>INDEX(InitiativeCat[], MATCH(Initiatives[[#This Row],[InitiativeCatID]], InitiativeCat[InitiativeCatID],0), 2 )</f>
        <v>Gezamenlijke noodorganisatie en crisiscommunicatie</v>
      </c>
      <c r="I28" s="11" t="str">
        <f>CONCATENATE(Initiatives[[#This Row],[InitiativeCatID]], ". ", Initiatives[[#This Row],[Overzicht veiligheidsparameters]])</f>
        <v>G. Gezamenlijke noodorganisatie en crisiscommunicatie</v>
      </c>
      <c r="J28" s="11">
        <v>5</v>
      </c>
      <c r="K28" t="str">
        <f>CONCATENATE(LOWER(Initiatives[[#This Row],[InitiativeCatID]]), Initiatives[[#This Row],[InitiativeNumber]])</f>
        <v>g5</v>
      </c>
      <c r="L28" s="48" t="str">
        <f>CONCATENATE(Initiatives[[#This Row],[Nr. initiatief]],". ",Initiatives[[#This Row],[Specifieke veiligheidsinitiatieven]])</f>
        <v>g5. Communicatie naar omwonenden in geval van calamiteiten</v>
      </c>
      <c r="M28" s="10" t="s">
        <v>160</v>
      </c>
      <c r="N28" s="7" t="s">
        <v>26</v>
      </c>
      <c r="BB28"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F</v>
      </c>
      <c r="BC28" t="str">
        <f>CONCATENATE("_",ButtonRefs[[#This Row],[IniciativeCat]], "!","K", ButtonRefs[[#This Row],[IntiativeNumber]]+4)</f>
        <v>_F!K5</v>
      </c>
      <c r="BD28">
        <f xml:space="preserve">  IFERROR( INDEX(Initiatives[], MATCH(ButtonRefs[[#This Row],[StartingRef]], Initiatives[Nr. initiatief],0), MATCH(Initiatives[[#Headers],[InitiativeNumber]],Initiatives[#Headers],0)), 0 )</f>
        <v>1</v>
      </c>
      <c r="BE28" s="41" t="s">
        <v>101</v>
      </c>
      <c r="BF28" s="7" t="str">
        <f ca="1">OFFSET(ButtonRefs[[#This Row],[StartingRef]],1,)</f>
        <v>f2</v>
      </c>
      <c r="BG28" s="48" t="str">
        <f ca="1">IF( ISNA(MATCH(ButtonRefs[[#This Row],[IniciativeCat]],BB29:$BB$39,0)), ButtonRefs[[#This Row],[NextInOrder]], OFFSET(ButtonRefs[[#This Row],[IniciativeCat]],MATCH(ButtonRefs[[#This Row],[IniciativeCat]],BB28:$BB$39),))</f>
        <v>G</v>
      </c>
      <c r="BH28" s="22" t="str">
        <f ca="1">IFERROR(IF(INDIRECT(ButtonRefs[[#This Row],[LinkReference]])&lt;&gt;"X", IF(INDIRECT(ButtonRefs[[#This Row],[LinkReference]])="", ButtonRefs[[#This Row],[MaxNext]],INDIRECT(ButtonRefs[[#This Row],[LinkReference]])  ), ""), ButtonRefs[[#This Row],[MaxNext]])</f>
        <v/>
      </c>
      <c r="BI28" s="22" t="str">
        <f ca="1">CONCATENATE("#_",ButtonRefs[[#This Row],[NextButton]], "!B1")</f>
        <v>#_!B1</v>
      </c>
      <c r="BJ28" t="str">
        <f ca="1">IF( OFFSET(ButtonRefs[[#This Row],[NextButton]],-2,) = ButtonRefs[[#Headers],[NextButton]], OFFSET(ButtonRefs[[#This Row],[StartingRef]],-1,),  IF(OFFSET(ButtonRefs[[#This Row],[NextButton]],-2,) = ButtonRefs[[#This Row],[StartingRef]], ButtonRefs[[#This Row],[LastDifferent]],OFFSET(ButtonRefs[[#This Row],[NextButton]],-2,)     )  )</f>
        <v>F</v>
      </c>
      <c r="BK28" s="48" t="e">
        <f ca="1" xml:space="preserve"> OFFSET(ButtonRefs[[#This Row],[NextButton]], -((ROW(ButtonRefs[[#This Row],[NextButton]]) - ROW(ButtonRefs[[#Headers],[NextButton]])) - MATCH(ButtonRefs[[#This Row],[StartingRef]],$BH$3:BH26,0)),)</f>
        <v>#N/A</v>
      </c>
      <c r="BL28" t="str">
        <f ca="1">CONCATENATE("#_",ButtonRefs[[#This Row],[BackButton]], "!B1")</f>
        <v>#_F!B1</v>
      </c>
      <c r="BM28" t="str">
        <f t="shared" si="0"/>
        <v>F</v>
      </c>
    </row>
    <row r="29" spans="6:65" x14ac:dyDescent="0.25">
      <c r="BB29"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F</v>
      </c>
      <c r="BC29" t="str">
        <f>CONCATENATE("_",ButtonRefs[[#This Row],[IniciativeCat]], "!","K", ButtonRefs[[#This Row],[IntiativeNumber]]+4)</f>
        <v>_F!K6</v>
      </c>
      <c r="BD29">
        <f xml:space="preserve">  IFERROR( INDEX(Initiatives[], MATCH(ButtonRefs[[#This Row],[StartingRef]], Initiatives[Nr. initiatief],0), MATCH(Initiatives[[#Headers],[InitiativeNumber]],Initiatives[#Headers],0)), 0 )</f>
        <v>2</v>
      </c>
      <c r="BE29" s="41" t="s">
        <v>102</v>
      </c>
      <c r="BF29" s="7" t="str">
        <f ca="1">OFFSET(ButtonRefs[[#This Row],[StartingRef]],1,)</f>
        <v>f3</v>
      </c>
      <c r="BG29" s="48" t="str">
        <f ca="1">IF( ISNA(MATCH(ButtonRefs[[#This Row],[IniciativeCat]],BB30:$BB$39,0)), ButtonRefs[[#This Row],[NextInOrder]], OFFSET(ButtonRefs[[#This Row],[IniciativeCat]],MATCH(ButtonRefs[[#This Row],[IniciativeCat]],BB29:$BB$39),))</f>
        <v>G</v>
      </c>
      <c r="BH29" s="22" t="str">
        <f ca="1">IFERROR(IF(INDIRECT(ButtonRefs[[#This Row],[LinkReference]])&lt;&gt;"X", IF(INDIRECT(ButtonRefs[[#This Row],[LinkReference]])="", ButtonRefs[[#This Row],[MaxNext]],INDIRECT(ButtonRefs[[#This Row],[LinkReference]])  ), ""), ButtonRefs[[#This Row],[MaxNext]])</f>
        <v/>
      </c>
      <c r="BI29" s="22" t="str">
        <f ca="1">CONCATENATE("#_",ButtonRefs[[#This Row],[NextButton]], "!B1")</f>
        <v>#_!B1</v>
      </c>
      <c r="BJ29" t="str">
        <f ca="1">IF( OFFSET(ButtonRefs[[#This Row],[NextButton]],-2,) = ButtonRefs[[#Headers],[NextButton]], OFFSET(ButtonRefs[[#This Row],[StartingRef]],-1,),  IF(OFFSET(ButtonRefs[[#This Row],[NextButton]],-2,) = ButtonRefs[[#This Row],[StartingRef]], ButtonRefs[[#This Row],[LastDifferent]],OFFSET(ButtonRefs[[#This Row],[NextButton]],-2,)     )  )</f>
        <v/>
      </c>
      <c r="BK29" s="48" t="e">
        <f ca="1" xml:space="preserve"> OFFSET(ButtonRefs[[#This Row],[NextButton]], -((ROW(ButtonRefs[[#This Row],[NextButton]]) - ROW(ButtonRefs[[#Headers],[NextButton]])) - MATCH(ButtonRefs[[#This Row],[StartingRef]],$BH$3:BH27,0)),)</f>
        <v>#N/A</v>
      </c>
      <c r="BL29" t="str">
        <f ca="1">CONCATENATE("#_",ButtonRefs[[#This Row],[BackButton]], "!B1")</f>
        <v>#_!B1</v>
      </c>
      <c r="BM29" t="str">
        <f t="shared" si="0"/>
        <v>f1</v>
      </c>
    </row>
    <row r="30" spans="6:65" x14ac:dyDescent="0.25">
      <c r="BB30"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F</v>
      </c>
      <c r="BC30" t="str">
        <f>CONCATENATE("_",ButtonRefs[[#This Row],[IniciativeCat]], "!","K", ButtonRefs[[#This Row],[IntiativeNumber]]+4)</f>
        <v>_F!K7</v>
      </c>
      <c r="BD30">
        <f xml:space="preserve">  IFERROR( INDEX(Initiatives[], MATCH(ButtonRefs[[#This Row],[StartingRef]], Initiatives[Nr. initiatief],0), MATCH(Initiatives[[#Headers],[InitiativeNumber]],Initiatives[#Headers],0)), 0 )</f>
        <v>3</v>
      </c>
      <c r="BE30" s="41" t="s">
        <v>103</v>
      </c>
      <c r="BF30" s="7" t="str">
        <f ca="1">OFFSET(ButtonRefs[[#This Row],[StartingRef]],1,)</f>
        <v>f4</v>
      </c>
      <c r="BG30" s="48" t="str">
        <f ca="1">IF( ISNA(MATCH(ButtonRefs[[#This Row],[IniciativeCat]],BB31:$BB$39,0)), ButtonRefs[[#This Row],[NextInOrder]], OFFSET(ButtonRefs[[#This Row],[IniciativeCat]],MATCH(ButtonRefs[[#This Row],[IniciativeCat]],BB30:$BB$39),))</f>
        <v>G</v>
      </c>
      <c r="BH30" s="22" t="str">
        <f ca="1">IFERROR(IF(INDIRECT(ButtonRefs[[#This Row],[LinkReference]])&lt;&gt;"X", IF(INDIRECT(ButtonRefs[[#This Row],[LinkReference]])="", ButtonRefs[[#This Row],[MaxNext]],INDIRECT(ButtonRefs[[#This Row],[LinkReference]])  ), ""), ButtonRefs[[#This Row],[MaxNext]])</f>
        <v/>
      </c>
      <c r="BI30" s="22" t="str">
        <f ca="1">CONCATENATE("#_",ButtonRefs[[#This Row],[NextButton]], "!B1")</f>
        <v>#_!B1</v>
      </c>
      <c r="BJ30" t="str">
        <f ca="1">IF( OFFSET(ButtonRefs[[#This Row],[NextButton]],-2,) = ButtonRefs[[#Headers],[NextButton]], OFFSET(ButtonRefs[[#This Row],[StartingRef]],-1,),  IF(OFFSET(ButtonRefs[[#This Row],[NextButton]],-2,) = ButtonRefs[[#This Row],[StartingRef]], ButtonRefs[[#This Row],[LastDifferent]],OFFSET(ButtonRefs[[#This Row],[NextButton]],-2,)     )  )</f>
        <v/>
      </c>
      <c r="BK30" s="48" t="e">
        <f ca="1" xml:space="preserve"> OFFSET(ButtonRefs[[#This Row],[NextButton]], -((ROW(ButtonRefs[[#This Row],[NextButton]]) - ROW(ButtonRefs[[#Headers],[NextButton]])) - MATCH(ButtonRefs[[#This Row],[StartingRef]],$BH$3:BH28,0)),)</f>
        <v>#N/A</v>
      </c>
      <c r="BL30" t="str">
        <f ca="1">CONCATENATE("#_",ButtonRefs[[#This Row],[BackButton]], "!B1")</f>
        <v>#_!B1</v>
      </c>
      <c r="BM30" t="str">
        <f t="shared" si="0"/>
        <v>f2</v>
      </c>
    </row>
    <row r="31" spans="6:65" x14ac:dyDescent="0.25">
      <c r="BB31"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F</v>
      </c>
      <c r="BC31" t="str">
        <f>CONCATENATE("_",ButtonRefs[[#This Row],[IniciativeCat]], "!","K", ButtonRefs[[#This Row],[IntiativeNumber]]+4)</f>
        <v>_F!K8</v>
      </c>
      <c r="BD31">
        <f xml:space="preserve">  IFERROR( INDEX(Initiatives[], MATCH(ButtonRefs[[#This Row],[StartingRef]], Initiatives[Nr. initiatief],0), MATCH(Initiatives[[#Headers],[InitiativeNumber]],Initiatives[#Headers],0)), 0 )</f>
        <v>4</v>
      </c>
      <c r="BE31" s="41" t="s">
        <v>104</v>
      </c>
      <c r="BF31" s="7" t="str">
        <f ca="1">OFFSET(ButtonRefs[[#This Row],[StartingRef]],1,)</f>
        <v>G</v>
      </c>
      <c r="BG31" s="48" t="str">
        <f ca="1">IF( ISNA(MATCH(ButtonRefs[[#This Row],[IniciativeCat]],BB32:$BB$39,0)), ButtonRefs[[#This Row],[NextInOrder]], OFFSET(ButtonRefs[[#This Row],[IniciativeCat]],MATCH(ButtonRefs[[#This Row],[IniciativeCat]],BB31:$BB$39),))</f>
        <v>G</v>
      </c>
      <c r="BH31" s="22" t="str">
        <f ca="1">IFERROR(IF(INDIRECT(ButtonRefs[[#This Row],[LinkReference]])&lt;&gt;"X", IF(INDIRECT(ButtonRefs[[#This Row],[LinkReference]])="", ButtonRefs[[#This Row],[MaxNext]],INDIRECT(ButtonRefs[[#This Row],[LinkReference]])  ), ""), ButtonRefs[[#This Row],[MaxNext]])</f>
        <v>G</v>
      </c>
      <c r="BI31" s="22" t="str">
        <f ca="1">CONCATENATE("#_",ButtonRefs[[#This Row],[NextButton]], "!B1")</f>
        <v>#_G!B1</v>
      </c>
      <c r="BJ31" t="str">
        <f ca="1">IF( OFFSET(ButtonRefs[[#This Row],[NextButton]],-2,) = ButtonRefs[[#Headers],[NextButton]], OFFSET(ButtonRefs[[#This Row],[StartingRef]],-1,),  IF(OFFSET(ButtonRefs[[#This Row],[NextButton]],-2,) = ButtonRefs[[#This Row],[StartingRef]], ButtonRefs[[#This Row],[LastDifferent]],OFFSET(ButtonRefs[[#This Row],[NextButton]],-2,)     )  )</f>
        <v/>
      </c>
      <c r="BK31" s="48" t="e">
        <f ca="1" xml:space="preserve"> OFFSET(ButtonRefs[[#This Row],[NextButton]], -((ROW(ButtonRefs[[#This Row],[NextButton]]) - ROW(ButtonRefs[[#Headers],[NextButton]])) - MATCH(ButtonRefs[[#This Row],[StartingRef]],$BH$3:BH29,0)),)</f>
        <v>#N/A</v>
      </c>
      <c r="BL31" t="str">
        <f ca="1">CONCATENATE("#_",ButtonRefs[[#This Row],[BackButton]], "!B1")</f>
        <v>#_!B1</v>
      </c>
      <c r="BM31" t="str">
        <f t="shared" si="0"/>
        <v>f3</v>
      </c>
    </row>
    <row r="32" spans="6:65" x14ac:dyDescent="0.25">
      <c r="BB32"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2" t="str">
        <f>CONCATENATE("_",ButtonRefs[[#This Row],[IniciativeCat]], "!","K", ButtonRefs[[#This Row],[IntiativeNumber]]+4)</f>
        <v>_G!K4</v>
      </c>
      <c r="BD32">
        <f xml:space="preserve">  IFERROR( INDEX(Initiatives[], MATCH(ButtonRefs[[#This Row],[StartingRef]], Initiatives[Nr. initiatief],0), MATCH(Initiatives[[#Headers],[InitiativeNumber]],Initiatives[#Headers],0)), 0 )</f>
        <v>0</v>
      </c>
      <c r="BE32" s="41" t="s">
        <v>78</v>
      </c>
      <c r="BF32" s="7" t="str">
        <f ca="1">OFFSET(ButtonRefs[[#This Row],[StartingRef]],1,)</f>
        <v>g1</v>
      </c>
      <c r="BG32" s="48" t="str">
        <f ca="1">IF( ISNA(MATCH(ButtonRefs[[#This Row],[IniciativeCat]],BB33:$BB$39,0)), ButtonRefs[[#This Row],[NextInOrder]], OFFSET(ButtonRefs[[#This Row],[IniciativeCat]],MATCH(ButtonRefs[[#This Row],[IniciativeCat]],BB32:$BB$39),))</f>
        <v>RESULT_1</v>
      </c>
      <c r="BH32" s="22" t="str">
        <f ca="1">IFERROR(IF(INDIRECT(ButtonRefs[[#This Row],[LinkReference]])&lt;&gt;"X", IF(INDIRECT(ButtonRefs[[#This Row],[LinkReference]])="", ButtonRefs[[#This Row],[MaxNext]],INDIRECT(ButtonRefs[[#This Row],[LinkReference]])  ), ""), ButtonRefs[[#This Row],[MaxNext]])</f>
        <v/>
      </c>
      <c r="BI32" s="22" t="str">
        <f ca="1">CONCATENATE("#_",ButtonRefs[[#This Row],[NextButton]], "!B1")</f>
        <v>#_!B1</v>
      </c>
      <c r="BJ32" t="str">
        <f ca="1">IF( OFFSET(ButtonRefs[[#This Row],[NextButton]],-2,) = ButtonRefs[[#Headers],[NextButton]], OFFSET(ButtonRefs[[#This Row],[StartingRef]],-1,),  IF(OFFSET(ButtonRefs[[#This Row],[NextButton]],-2,) = ButtonRefs[[#This Row],[StartingRef]], ButtonRefs[[#This Row],[LastDifferent]],OFFSET(ButtonRefs[[#This Row],[NextButton]],-2,)     )  )</f>
        <v/>
      </c>
      <c r="BK32" s="48" t="e">
        <f ca="1" xml:space="preserve"> OFFSET(ButtonRefs[[#This Row],[NextButton]], -((ROW(ButtonRefs[[#This Row],[NextButton]]) - ROW(ButtonRefs[[#Headers],[NextButton]])) - MATCH(ButtonRefs[[#This Row],[StartingRef]],$BH$3:BH30,0)),)</f>
        <v>#N/A</v>
      </c>
      <c r="BL32" t="str">
        <f ca="1">CONCATENATE("#_",ButtonRefs[[#This Row],[BackButton]], "!B1")</f>
        <v>#_!B1</v>
      </c>
      <c r="BM32" t="str">
        <f t="shared" si="0"/>
        <v>f4</v>
      </c>
    </row>
    <row r="33" spans="54:65" x14ac:dyDescent="0.25">
      <c r="BB3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3" t="str">
        <f>CONCATENATE("_",ButtonRefs[[#This Row],[IniciativeCat]], "!","K", ButtonRefs[[#This Row],[IntiativeNumber]]+4)</f>
        <v>_G!K5</v>
      </c>
      <c r="BD33">
        <f xml:space="preserve">  IFERROR( INDEX(Initiatives[], MATCH(ButtonRefs[[#This Row],[StartingRef]], Initiatives[Nr. initiatief],0), MATCH(Initiatives[[#Headers],[InitiativeNumber]],Initiatives[#Headers],0)), 0 )</f>
        <v>1</v>
      </c>
      <c r="BE33" s="41" t="s">
        <v>105</v>
      </c>
      <c r="BF33" s="7" t="str">
        <f ca="1">OFFSET(ButtonRefs[[#This Row],[StartingRef]],1,)</f>
        <v>g2</v>
      </c>
      <c r="BG33" s="48" t="str">
        <f ca="1">IF( ISNA(MATCH(ButtonRefs[[#This Row],[IniciativeCat]],BB34:$BB$39,0)), ButtonRefs[[#This Row],[NextInOrder]], OFFSET(ButtonRefs[[#This Row],[IniciativeCat]],MATCH(ButtonRefs[[#This Row],[IniciativeCat]],BB33:$BB$39),))</f>
        <v>RESULT_1</v>
      </c>
      <c r="BH33" s="22" t="str">
        <f ca="1">IFERROR(IF(INDIRECT(ButtonRefs[[#This Row],[LinkReference]])&lt;&gt;"X", IF(INDIRECT(ButtonRefs[[#This Row],[LinkReference]])="", ButtonRefs[[#This Row],[MaxNext]],INDIRECT(ButtonRefs[[#This Row],[LinkReference]])  ), ""), ButtonRefs[[#This Row],[MaxNext]])</f>
        <v/>
      </c>
      <c r="BI33" s="22" t="str">
        <f ca="1">CONCATENATE("#_",ButtonRefs[[#This Row],[NextButton]], "!B1")</f>
        <v>#_!B1</v>
      </c>
      <c r="BJ33" t="str">
        <f ca="1">IF( OFFSET(ButtonRefs[[#This Row],[NextButton]],-2,) = ButtonRefs[[#Headers],[NextButton]], OFFSET(ButtonRefs[[#This Row],[StartingRef]],-1,),  IF(OFFSET(ButtonRefs[[#This Row],[NextButton]],-2,) = ButtonRefs[[#This Row],[StartingRef]], ButtonRefs[[#This Row],[LastDifferent]],OFFSET(ButtonRefs[[#This Row],[NextButton]],-2,)     )  )</f>
        <v>G</v>
      </c>
      <c r="BK33" s="48" t="e">
        <f ca="1" xml:space="preserve"> OFFSET(ButtonRefs[[#This Row],[NextButton]], -((ROW(ButtonRefs[[#This Row],[NextButton]]) - ROW(ButtonRefs[[#Headers],[NextButton]])) - MATCH(ButtonRefs[[#This Row],[StartingRef]],$BH$3:BH31,0)),)</f>
        <v>#N/A</v>
      </c>
      <c r="BL33" t="str">
        <f ca="1">CONCATENATE("#_",ButtonRefs[[#This Row],[BackButton]], "!B1")</f>
        <v>#_G!B1</v>
      </c>
      <c r="BM33" t="str">
        <f t="shared" si="0"/>
        <v>G</v>
      </c>
    </row>
    <row r="34" spans="54:65" x14ac:dyDescent="0.25">
      <c r="BB34"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4" t="str">
        <f>CONCATENATE("_",ButtonRefs[[#This Row],[IniciativeCat]], "!","K", ButtonRefs[[#This Row],[IntiativeNumber]]+4)</f>
        <v>_G!K6</v>
      </c>
      <c r="BD34">
        <f xml:space="preserve">  IFERROR( INDEX(Initiatives[], MATCH(ButtonRefs[[#This Row],[StartingRef]], Initiatives[Nr. initiatief],0), MATCH(Initiatives[[#Headers],[InitiativeNumber]],Initiatives[#Headers],0)), 0 )</f>
        <v>2</v>
      </c>
      <c r="BE34" s="41" t="s">
        <v>106</v>
      </c>
      <c r="BF34" s="7" t="str">
        <f ca="1">OFFSET(ButtonRefs[[#This Row],[StartingRef]],1,)</f>
        <v>g3</v>
      </c>
      <c r="BG34" s="48" t="str">
        <f ca="1">IF( ISNA(MATCH(ButtonRefs[[#This Row],[IniciativeCat]],BB35:$BB$39,0)), ButtonRefs[[#This Row],[NextInOrder]], OFFSET(ButtonRefs[[#This Row],[IniciativeCat]],MATCH(ButtonRefs[[#This Row],[IniciativeCat]],BB34:$BB$39),))</f>
        <v>RESULT_1</v>
      </c>
      <c r="BH34" s="22" t="str">
        <f ca="1">IFERROR(IF(INDIRECT(ButtonRefs[[#This Row],[LinkReference]])&lt;&gt;"X", IF(INDIRECT(ButtonRefs[[#This Row],[LinkReference]])="", ButtonRefs[[#This Row],[MaxNext]],INDIRECT(ButtonRefs[[#This Row],[LinkReference]])  ), ""), ButtonRefs[[#This Row],[MaxNext]])</f>
        <v/>
      </c>
      <c r="BI34" s="22" t="str">
        <f ca="1">CONCATENATE("#_",ButtonRefs[[#This Row],[NextButton]], "!B1")</f>
        <v>#_!B1</v>
      </c>
      <c r="BJ34" t="str">
        <f ca="1">IF( OFFSET(ButtonRefs[[#This Row],[NextButton]],-2,) = ButtonRefs[[#Headers],[NextButton]], OFFSET(ButtonRefs[[#This Row],[StartingRef]],-1,),  IF(OFFSET(ButtonRefs[[#This Row],[NextButton]],-2,) = ButtonRefs[[#This Row],[StartingRef]], ButtonRefs[[#This Row],[LastDifferent]],OFFSET(ButtonRefs[[#This Row],[NextButton]],-2,)     )  )</f>
        <v/>
      </c>
      <c r="BK34" s="48" t="e">
        <f ca="1" xml:space="preserve"> OFFSET(ButtonRefs[[#This Row],[NextButton]], -((ROW(ButtonRefs[[#This Row],[NextButton]]) - ROW(ButtonRefs[[#Headers],[NextButton]])) - MATCH(ButtonRefs[[#This Row],[StartingRef]],$BH$3:BH32,0)),)</f>
        <v>#N/A</v>
      </c>
      <c r="BL34" t="str">
        <f ca="1">CONCATENATE("#_",ButtonRefs[[#This Row],[BackButton]], "!B1")</f>
        <v>#_!B1</v>
      </c>
      <c r="BM34" t="str">
        <f t="shared" si="0"/>
        <v>g1</v>
      </c>
    </row>
    <row r="35" spans="54:65" x14ac:dyDescent="0.25">
      <c r="BB35"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5" t="str">
        <f>CONCATENATE("_",ButtonRefs[[#This Row],[IniciativeCat]], "!","K", ButtonRefs[[#This Row],[IntiativeNumber]]+4)</f>
        <v>_G!K7</v>
      </c>
      <c r="BD35">
        <f xml:space="preserve">  IFERROR( INDEX(Initiatives[], MATCH(ButtonRefs[[#This Row],[StartingRef]], Initiatives[Nr. initiatief],0), MATCH(Initiatives[[#Headers],[InitiativeNumber]],Initiatives[#Headers],0)), 0 )</f>
        <v>3</v>
      </c>
      <c r="BE35" s="41" t="s">
        <v>107</v>
      </c>
      <c r="BF35" s="7" t="str">
        <f ca="1">OFFSET(ButtonRefs[[#This Row],[StartingRef]],1,)</f>
        <v>g4</v>
      </c>
      <c r="BG35" s="48" t="str">
        <f ca="1">IF( ISNA(MATCH(ButtonRefs[[#This Row],[IniciativeCat]],BB36:$BB$39,0)), ButtonRefs[[#This Row],[NextInOrder]], OFFSET(ButtonRefs[[#This Row],[IniciativeCat]],MATCH(ButtonRefs[[#This Row],[IniciativeCat]],BB35:$BB$39),))</f>
        <v>RESULT_1</v>
      </c>
      <c r="BH35" s="22" t="str">
        <f ca="1">IFERROR(IF(INDIRECT(ButtonRefs[[#This Row],[LinkReference]])&lt;&gt;"X", IF(INDIRECT(ButtonRefs[[#This Row],[LinkReference]])="", ButtonRefs[[#This Row],[MaxNext]],INDIRECT(ButtonRefs[[#This Row],[LinkReference]])  ), ""), ButtonRefs[[#This Row],[MaxNext]])</f>
        <v/>
      </c>
      <c r="BI35" s="22" t="str">
        <f ca="1">CONCATENATE("#_",ButtonRefs[[#This Row],[NextButton]], "!B1")</f>
        <v>#_!B1</v>
      </c>
      <c r="BJ35" t="str">
        <f ca="1">IF( OFFSET(ButtonRefs[[#This Row],[NextButton]],-2,) = ButtonRefs[[#Headers],[NextButton]], OFFSET(ButtonRefs[[#This Row],[StartingRef]],-1,),  IF(OFFSET(ButtonRefs[[#This Row],[NextButton]],-2,) = ButtonRefs[[#This Row],[StartingRef]], ButtonRefs[[#This Row],[LastDifferent]],OFFSET(ButtonRefs[[#This Row],[NextButton]],-2,)     )  )</f>
        <v/>
      </c>
      <c r="BK35" s="48" t="e">
        <f ca="1" xml:space="preserve"> OFFSET(ButtonRefs[[#This Row],[NextButton]], -((ROW(ButtonRefs[[#This Row],[NextButton]]) - ROW(ButtonRefs[[#Headers],[NextButton]])) - MATCH(ButtonRefs[[#This Row],[StartingRef]],$BH$3:BH33,0)),)</f>
        <v>#N/A</v>
      </c>
      <c r="BL35" t="str">
        <f ca="1">CONCATENATE("#_",ButtonRefs[[#This Row],[BackButton]], "!B1")</f>
        <v>#_!B1</v>
      </c>
      <c r="BM35" t="str">
        <f t="shared" si="0"/>
        <v>g2</v>
      </c>
    </row>
    <row r="36" spans="54:65" x14ac:dyDescent="0.25">
      <c r="BB36"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6" t="str">
        <f>CONCATENATE("_",ButtonRefs[[#This Row],[IniciativeCat]], "!","K", ButtonRefs[[#This Row],[IntiativeNumber]]+4)</f>
        <v>_G!K8</v>
      </c>
      <c r="BD36">
        <f xml:space="preserve">  IFERROR( INDEX(Initiatives[], MATCH(ButtonRefs[[#This Row],[StartingRef]], Initiatives[Nr. initiatief],0), MATCH(Initiatives[[#Headers],[InitiativeNumber]],Initiatives[#Headers],0)), 0 )</f>
        <v>4</v>
      </c>
      <c r="BE36" s="41" t="s">
        <v>108</v>
      </c>
      <c r="BF36" s="7" t="str">
        <f ca="1">OFFSET(ButtonRefs[[#This Row],[StartingRef]],1,)</f>
        <v>g5</v>
      </c>
      <c r="BG36" s="48" t="str">
        <f ca="1">IF( ISNA(MATCH(ButtonRefs[[#This Row],[IniciativeCat]],BB37:$BB$39,0)), ButtonRefs[[#This Row],[NextInOrder]], OFFSET(ButtonRefs[[#This Row],[IniciativeCat]],MATCH(ButtonRefs[[#This Row],[IniciativeCat]],BB36:$BB$39),))</f>
        <v>RESULT_1</v>
      </c>
      <c r="BH36" s="22" t="str">
        <f ca="1">IFERROR(IF(INDIRECT(ButtonRefs[[#This Row],[LinkReference]])&lt;&gt;"X", IF(INDIRECT(ButtonRefs[[#This Row],[LinkReference]])="", ButtonRefs[[#This Row],[MaxNext]],INDIRECT(ButtonRefs[[#This Row],[LinkReference]])  ), ""), ButtonRefs[[#This Row],[MaxNext]])</f>
        <v/>
      </c>
      <c r="BI36" s="22" t="str">
        <f ca="1">CONCATENATE("#_",ButtonRefs[[#This Row],[NextButton]], "!B1")</f>
        <v>#_!B1</v>
      </c>
      <c r="BJ36" t="str">
        <f ca="1">IF( OFFSET(ButtonRefs[[#This Row],[NextButton]],-2,) = ButtonRefs[[#Headers],[NextButton]], OFFSET(ButtonRefs[[#This Row],[StartingRef]],-1,),  IF(OFFSET(ButtonRefs[[#This Row],[NextButton]],-2,) = ButtonRefs[[#This Row],[StartingRef]], ButtonRefs[[#This Row],[LastDifferent]],OFFSET(ButtonRefs[[#This Row],[NextButton]],-2,)     )  )</f>
        <v/>
      </c>
      <c r="BK36" s="48" t="e">
        <f ca="1" xml:space="preserve"> OFFSET(ButtonRefs[[#This Row],[NextButton]], -((ROW(ButtonRefs[[#This Row],[NextButton]]) - ROW(ButtonRefs[[#Headers],[NextButton]])) - MATCH(ButtonRefs[[#This Row],[StartingRef]],$BH$3:BH34,0)),)</f>
        <v>#N/A</v>
      </c>
      <c r="BL36" t="str">
        <f ca="1">CONCATENATE("#_",ButtonRefs[[#This Row],[BackButton]], "!B1")</f>
        <v>#_!B1</v>
      </c>
      <c r="BM36" t="str">
        <f t="shared" si="0"/>
        <v>g3</v>
      </c>
    </row>
    <row r="37" spans="54:65" x14ac:dyDescent="0.25">
      <c r="BB37" s="21"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G</v>
      </c>
      <c r="BC37" s="21" t="str">
        <f>CONCATENATE("_",ButtonRefs[[#This Row],[IniciativeCat]], "!","K", ButtonRefs[[#This Row],[IntiativeNumber]]+4)</f>
        <v>_G!K9</v>
      </c>
      <c r="BD37">
        <f xml:space="preserve">  IFERROR( INDEX(Initiatives[], MATCH(ButtonRefs[[#This Row],[StartingRef]], Initiatives[Nr. initiatief],0), MATCH(Initiatives[[#Headers],[InitiativeNumber]],Initiatives[#Headers],0)), 0 )</f>
        <v>5</v>
      </c>
      <c r="BE37" s="41" t="s">
        <v>109</v>
      </c>
      <c r="BF37" s="7" t="str">
        <f ca="1">OFFSET(ButtonRefs[[#This Row],[StartingRef]],1,)</f>
        <v>RESULT_1</v>
      </c>
      <c r="BG37" s="48" t="str">
        <f ca="1">IF( ISNA(MATCH(ButtonRefs[[#This Row],[IniciativeCat]],BB38:$BB$39,0)), ButtonRefs[[#This Row],[NextInOrder]], OFFSET(ButtonRefs[[#This Row],[IniciativeCat]],MATCH(ButtonRefs[[#This Row],[IniciativeCat]],BB37:$BB$39),))</f>
        <v>RESULT_1</v>
      </c>
      <c r="BH37" s="22" t="str">
        <f ca="1">IFERROR(IF(INDIRECT(ButtonRefs[[#This Row],[LinkReference]])&lt;&gt;"X", IF(INDIRECT(ButtonRefs[[#This Row],[LinkReference]])="", ButtonRefs[[#This Row],[MaxNext]],INDIRECT(ButtonRefs[[#This Row],[LinkReference]])  ), ""), ButtonRefs[[#This Row],[MaxNext]])</f>
        <v>RESULT_1</v>
      </c>
      <c r="BI37" s="22" t="str">
        <f ca="1">CONCATENATE("#_",ButtonRefs[[#This Row],[NextButton]], "!B1")</f>
        <v>#_RESULT_1!B1</v>
      </c>
      <c r="BJ37" t="str">
        <f ca="1">IF( OFFSET(ButtonRefs[[#This Row],[NextButton]],-2,) = ButtonRefs[[#Headers],[NextButton]], OFFSET(ButtonRefs[[#This Row],[StartingRef]],-1,),  IF(OFFSET(ButtonRefs[[#This Row],[NextButton]],-2,) = ButtonRefs[[#This Row],[StartingRef]], ButtonRefs[[#This Row],[LastDifferent]],OFFSET(ButtonRefs[[#This Row],[NextButton]],-2,)     )  )</f>
        <v/>
      </c>
      <c r="BK37" s="48" t="e">
        <f ca="1" xml:space="preserve"> OFFSET(ButtonRefs[[#This Row],[NextButton]], -((ROW(ButtonRefs[[#This Row],[NextButton]]) - ROW(ButtonRefs[[#Headers],[NextButton]])) - MATCH(ButtonRefs[[#This Row],[StartingRef]],$BH$3:BH35,0)),)</f>
        <v>#N/A</v>
      </c>
      <c r="BL37" t="str">
        <f ca="1">CONCATENATE("#_",ButtonRefs[[#This Row],[BackButton]], "!B1")</f>
        <v>#_!B1</v>
      </c>
      <c r="BM37" t="str">
        <f t="shared" si="0"/>
        <v>g4</v>
      </c>
    </row>
    <row r="38" spans="54:65" x14ac:dyDescent="0.25">
      <c r="BB38" s="4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RESULT_1</v>
      </c>
      <c r="BC38" s="43" t="str">
        <f>CONCATENATE("_",ButtonRefs[[#This Row],[IniciativeCat]], "!","K", ButtonRefs[[#This Row],[IntiativeNumber]]+4)</f>
        <v>_RESULT_1!K4</v>
      </c>
      <c r="BD38" s="43">
        <f xml:space="preserve">  IFERROR( INDEX(Initiatives[], MATCH(ButtonRefs[[#This Row],[StartingRef]], Initiatives[Nr. initiatief],0), MATCH(Initiatives[[#Headers],[InitiativeNumber]],Initiatives[#Headers],0)), 0 )</f>
        <v>0</v>
      </c>
      <c r="BE38" s="44" t="s">
        <v>222</v>
      </c>
      <c r="BF38" s="7" t="str">
        <f ca="1">OFFSET(ButtonRefs[[#This Row],[StartingRef]],1,)</f>
        <v>RESULT_2</v>
      </c>
      <c r="BG38" s="48" t="str">
        <f ca="1">IF( ISNA(MATCH(ButtonRefs[[#This Row],[IniciativeCat]],BB39:$BB$39,0)), ButtonRefs[[#This Row],[NextInOrder]], OFFSET(ButtonRefs[[#This Row],[IniciativeCat]],MATCH(ButtonRefs[[#This Row],[IniciativeCat]],BB38:$BB$39),))</f>
        <v>RESULT_2</v>
      </c>
      <c r="BH38" s="22" t="str">
        <f ca="1">IFERROR(IF(INDIRECT(ButtonRefs[[#This Row],[LinkReference]])&lt;&gt;"X", IF(INDIRECT(ButtonRefs[[#This Row],[LinkReference]])="", ButtonRefs[[#This Row],[MaxNext]],INDIRECT(ButtonRefs[[#This Row],[LinkReference]])  ), ""), ButtonRefs[[#This Row],[MaxNext]])</f>
        <v>RESULT_2</v>
      </c>
      <c r="BI38" s="45" t="str">
        <f ca="1">CONCATENATE("#_",ButtonRefs[[#This Row],[NextButton]], "!B1")</f>
        <v>#_RESULT_2!B1</v>
      </c>
      <c r="BJ38" s="43" t="str">
        <f ca="1">IF( OFFSET(ButtonRefs[[#This Row],[NextButton]],-2,) = ButtonRefs[[#Headers],[NextButton]], OFFSET(ButtonRefs[[#This Row],[StartingRef]],-1,),  IF(OFFSET(ButtonRefs[[#This Row],[NextButton]],-2,) = ButtonRefs[[#This Row],[StartingRef]], ButtonRefs[[#This Row],[LastDifferent]],OFFSET(ButtonRefs[[#This Row],[NextButton]],-2,)     )  )</f>
        <v/>
      </c>
      <c r="BK38" s="48" t="e">
        <f ca="1" xml:space="preserve"> OFFSET(ButtonRefs[[#This Row],[NextButton]], -((ROW(ButtonRefs[[#This Row],[NextButton]]) - ROW(ButtonRefs[[#Headers],[NextButton]])) - MATCH(ButtonRefs[[#This Row],[StartingRef]],$BH$3:BH36,0)),)</f>
        <v>#N/A</v>
      </c>
      <c r="BL38" s="43" t="str">
        <f ca="1">CONCATENATE("#_",ButtonRefs[[#This Row],[BackButton]], "!B1")</f>
        <v>#_!B1</v>
      </c>
      <c r="BM38" s="43" t="str">
        <f>BE37</f>
        <v>g5</v>
      </c>
    </row>
    <row r="39" spans="54:65" ht="14.4" x14ac:dyDescent="0.3">
      <c r="BB39" s="43" t="str">
        <f xml:space="preserve"> IFERROR( IFERROR( INDEX(Initiatives[], MATCH(ButtonRefs[[#This Row],[StartingRef]], Initiatives[Nr. initiatief],0), MATCH(Initiatives[[#Headers],[InitiativeCatID]],Initiatives[#Headers],0)), INDEX(InitiativeCat[], MATCH(ButtonRefs[[#This Row],[StartingRef]],InitiativeCat[InitiativeCatID],0), MATCH(InitiativeCat[[#Headers],[InitiativeCatID]], InitiativeCat[#Headers], 0) )), ButtonRefs[[#This Row],[StartingRef]])</f>
        <v>RESULT_2</v>
      </c>
      <c r="BC39" s="43" t="str">
        <f>CONCATENATE("_",ButtonRefs[[#This Row],[IniciativeCat]], "!","K", ButtonRefs[[#This Row],[IntiativeNumber]]+4)</f>
        <v>_RESULT_2!K4</v>
      </c>
      <c r="BD39" s="43">
        <f xml:space="preserve">  IFERROR( INDEX(Initiatives[], MATCH(ButtonRefs[[#This Row],[StartingRef]], Initiatives[Nr. initiatief],0), MATCH(Initiatives[[#Headers],[InitiativeNumber]],Initiatives[#Headers],0)), 0 )</f>
        <v>0</v>
      </c>
      <c r="BE39" s="44" t="s">
        <v>252</v>
      </c>
      <c r="BF39" s="53">
        <f ca="1">OFFSET(ButtonRefs[[#This Row],[StartingRef]],1,)</f>
        <v>0</v>
      </c>
      <c r="BG39" s="48">
        <f ca="1">IF( ISNA(MATCH(ButtonRefs[[#This Row],[IniciativeCat]],BB$39:$BB40,0)), ButtonRefs[[#This Row],[NextInOrder]], OFFSET(ButtonRefs[[#This Row],[IniciativeCat]],MATCH(ButtonRefs[[#This Row],[IniciativeCat]],BB39:$BB$39),))</f>
        <v>0</v>
      </c>
      <c r="BH39" s="22">
        <f ca="1">IFERROR(IF(INDIRECT(ButtonRefs[[#This Row],[LinkReference]])&lt;&gt;"X", IF(INDIRECT(ButtonRefs[[#This Row],[LinkReference]])="", ButtonRefs[[#This Row],[MaxNext]],INDIRECT(ButtonRefs[[#This Row],[LinkReference]])  ), ""), ButtonRefs[[#This Row],[MaxNext]])</f>
        <v>0</v>
      </c>
      <c r="BI39" s="45" t="str">
        <f ca="1">CONCATENATE("#_",ButtonRefs[[#This Row],[NextButton]], "!B1")</f>
        <v>#_0!B1</v>
      </c>
      <c r="BJ39" s="43" t="str">
        <f ca="1">IF( OFFSET(ButtonRefs[[#This Row],[NextButton]],-2,) = ButtonRefs[[#Headers],[NextButton]], OFFSET(ButtonRefs[[#This Row],[StartingRef]],-1,),  IF(OFFSET(ButtonRefs[[#This Row],[NextButton]],-2,) = ButtonRefs[[#This Row],[StartingRef]], ButtonRefs[[#This Row],[LastDifferent]],OFFSET(ButtonRefs[[#This Row],[NextButton]],-2,)     )  )</f>
        <v>RESULT_1</v>
      </c>
      <c r="BK39" s="48" t="e">
        <f ca="1" xml:space="preserve"> OFFSET(ButtonRefs[[#This Row],[NextButton]], -((ROW(ButtonRefs[[#This Row],[NextButton]]) - ROW(ButtonRefs[[#Headers],[NextButton]])) - MATCH(ButtonRefs[[#This Row],[StartingRef]],$BH$3:BH37,0)),)</f>
        <v>#N/A</v>
      </c>
      <c r="BL39" s="43" t="str">
        <f ca="1">CONCATENATE("#_",ButtonRefs[[#This Row],[BackButton]], "!B1")</f>
        <v>#_RESULT_1!B1</v>
      </c>
      <c r="BM39" s="43" t="str">
        <f>BE38</f>
        <v>RESULT_1</v>
      </c>
    </row>
  </sheetData>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108</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Communicatie tussen de clusterbedrijven in geval van calamiteiten</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Binnen een cluster moet er duidelijk vastgelegd worden op welke manier de bedrijven (en eventuele andere relevante stakeholders) tijdens een noodsituatie in contact komen met elkaar, informatie kunnen uitwisselen, of om hulp vragen indien nodig. Dit is noodzakelijk om een adequate rampenbestrijding op clusterniveau te garanderen.</v>
      </c>
      <c r="P4" s="191"/>
      <c r="Q4" s="191"/>
      <c r="R4" s="191"/>
      <c r="S4" s="191"/>
      <c r="T4" s="191"/>
      <c r="U4" s="192"/>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15" priority="1">
      <formula>LEN(TRIM(G23))=0</formula>
    </cfRule>
  </conditionalFormatting>
  <dataValidations count="5">
    <dataValidation type="list" allowBlank="1" showInputMessage="1" showErrorMessage="1" sqref="K22:K46">
      <formula1>$U$7:$U$8</formula1>
    </dataValidation>
    <dataValidation type="list" allowBlank="1" showInputMessage="1" showErrorMessage="1" sqref="J22:J46">
      <formula1>$T$7:$T$8</formula1>
    </dataValidation>
    <dataValidation allowBlank="1" showInputMessage="1" showErrorMessage="1" promptTitle="Initiative ID" prompt="Reference to specific initiative _x000a_Based on this input, the sheet is created _x000a_" sqref="A1"/>
    <dataValidation allowBlank="1" showInputMessage="1" showErrorMessage="1" promptTitle="Enumerator of criteria" prompt="Ordinal number of the criterion_x000a_Used to compile the list of criterions in Column C" sqref="M4:M21"/>
    <dataValidation allowBlank="1" showInputMessage="1" showErrorMessage="1" promptTitle="Score" prompt="Score calculated for given criterion" sqref="L4:L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_Inputs!$U$3:$U$4</xm:f>
          </x14:formula1>
          <xm:sqref>K4:K20</xm:sqref>
        </x14:dataValidation>
        <x14:dataValidation type="list" allowBlank="1" showInputMessage="1" showErrorMessage="1">
          <x14:formula1>
            <xm:f>_Inputs!$T$3:$T$4</xm:f>
          </x14:formula1>
          <xm:sqref>J4:J20</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U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1" s="67" customFormat="1" ht="30" customHeight="1" x14ac:dyDescent="0.25">
      <c r="A1" s="67" t="s">
        <v>109</v>
      </c>
      <c r="B1" s="173"/>
      <c r="C1" s="67" t="str">
        <f>INDEX(Initiatives[],MATCH($A$1,Initiatives[Nr. initiatief],0), MATCH(Initiatives[[#Headers],[Proactief]],Initiatives[#Headers],0) )</f>
        <v>Reactief</v>
      </c>
      <c r="G1" s="195" t="str">
        <f>INDEX(Initiatives[], MATCH($A$1,Initiatives[Nr. initiatief],0), MATCH(Initiatives[[#Headers],[Specifieke veiligheidsinitiatieven]],Initiatives[#Headers],0) )</f>
        <v>Communicatie naar omwonenden in geval van calamiteiten</v>
      </c>
      <c r="H1" s="195"/>
    </row>
    <row r="2" spans="1:21" ht="20.100000000000001" customHeight="1" thickBot="1" x14ac:dyDescent="0.3">
      <c r="B2" s="69"/>
      <c r="C2" s="69"/>
      <c r="D2" s="69"/>
      <c r="E2" s="69"/>
      <c r="F2" s="69"/>
      <c r="G2" s="69"/>
      <c r="H2" s="69"/>
      <c r="I2" s="69"/>
      <c r="J2" s="69"/>
      <c r="K2" s="69"/>
      <c r="L2" s="69"/>
      <c r="M2" s="69"/>
      <c r="N2" s="69"/>
      <c r="O2" s="69"/>
      <c r="P2" s="69"/>
    </row>
    <row r="3" spans="1:21"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1"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55" t="str">
        <f>INDEX(Initiatives[], MATCH($A$1,Initiatives[Nr. initiatief],0), MATCH(Initiatives[[#Headers],[Beschrijving]],Initiatives[#Headers],0) )</f>
        <v>Bij calamiteiten met (en zelfs zonder) mogelijks effect buiten de bedrijfsmuren is een gezamenlijk communicatieplan aan te raden waarbij de cluster als één geheel naar buiten treedt. Zo kan men gezamenlijk op een eenduidige manier de omwonenden informeren of geruststellen.</v>
      </c>
      <c r="P4" s="191"/>
      <c r="Q4" s="191"/>
      <c r="R4" s="191"/>
      <c r="S4" s="191"/>
      <c r="T4" s="191"/>
      <c r="U4" s="192"/>
    </row>
    <row r="5" spans="1:21"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7"/>
      <c r="K5" s="88"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55"/>
      <c r="P5" s="191"/>
      <c r="Q5" s="191"/>
      <c r="R5" s="191"/>
      <c r="S5" s="191"/>
      <c r="T5" s="191"/>
      <c r="U5" s="192"/>
    </row>
    <row r="6" spans="1:21"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7"/>
      <c r="K6" s="88"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55"/>
      <c r="P6" s="191"/>
      <c r="Q6" s="191"/>
      <c r="R6" s="191"/>
      <c r="S6" s="191"/>
      <c r="T6" s="191"/>
      <c r="U6" s="192"/>
    </row>
    <row r="7" spans="1:21"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7"/>
      <c r="K7" s="88"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55"/>
      <c r="P7" s="191"/>
      <c r="Q7" s="191"/>
      <c r="R7" s="191"/>
      <c r="S7" s="191"/>
      <c r="T7" s="191"/>
      <c r="U7" s="192"/>
    </row>
    <row r="8" spans="1:21"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7"/>
      <c r="K8" s="88"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55"/>
      <c r="P8" s="191"/>
      <c r="Q8" s="191"/>
      <c r="R8" s="191"/>
      <c r="S8" s="191"/>
      <c r="T8" s="191"/>
      <c r="U8" s="192"/>
    </row>
    <row r="9" spans="1:21"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7"/>
      <c r="K9" s="88"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55"/>
      <c r="P9" s="191"/>
      <c r="Q9" s="191"/>
      <c r="R9" s="191"/>
      <c r="S9" s="191"/>
      <c r="T9" s="191"/>
      <c r="U9" s="192"/>
    </row>
    <row r="10" spans="1:21"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7"/>
      <c r="K10" s="88"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55"/>
      <c r="P10" s="191"/>
      <c r="Q10" s="191"/>
      <c r="R10" s="191"/>
      <c r="S10" s="191"/>
      <c r="T10" s="191"/>
      <c r="U10" s="192"/>
    </row>
    <row r="11" spans="1:21"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7"/>
      <c r="K11" s="88"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55"/>
      <c r="P11" s="191"/>
      <c r="Q11" s="191"/>
      <c r="R11" s="191"/>
      <c r="S11" s="191"/>
      <c r="T11" s="191"/>
      <c r="U11" s="192"/>
    </row>
    <row r="12" spans="1:21"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7"/>
      <c r="K12" s="88"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56"/>
      <c r="P12" s="176"/>
      <c r="Q12" s="176"/>
      <c r="R12" s="176"/>
      <c r="S12" s="176"/>
      <c r="T12" s="176"/>
      <c r="U12" s="177"/>
    </row>
    <row r="13" spans="1:21"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7"/>
      <c r="K13" s="88"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row>
    <row r="14" spans="1:21"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7"/>
      <c r="K14" s="88"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1"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7"/>
      <c r="K15" s="88"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1"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7"/>
      <c r="K16" s="88"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7"/>
      <c r="K17" s="88"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7"/>
      <c r="K18" s="88"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7"/>
      <c r="K19" s="88"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89"/>
      <c r="K20" s="90"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83"/>
      <c r="K21" s="83"/>
      <c r="N21" s="75"/>
    </row>
    <row r="22" spans="3:14" ht="15" customHeight="1" x14ac:dyDescent="0.25">
      <c r="C22" s="68" t="str">
        <f>IFERROR(    INDEX(EvalCriteria[Criteria om de haalbaarheid van het veiligheidsinitiatief in the schatten], $M22 ), "")</f>
        <v/>
      </c>
      <c r="D22" s="84"/>
      <c r="E22" s="84"/>
      <c r="F22" s="84"/>
      <c r="G22" s="84"/>
      <c r="H22" s="84" t="str">
        <f>IFERROR(    INDEX(EvalCriteria[Omschrijving criteria om de haalbaarheid van het veiligheidsinitiatief in the schatten], $M22 ), "")</f>
        <v/>
      </c>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IF(SUM($L$4:$L$40)&lt;18, HYPERLINK(INDEX(ButtonRefs[], MATCH($A$1,ButtonRefs[StartingRef],0), MATCH(ButtonRefs[[#Headers],[NextButtonRef]],ButtonRefs[#Headers],0)), NextBtn[ButtonTxt]), "")</f>
        <v/>
      </c>
      <c r="H23" s="83"/>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C3:F3"/>
    <mergeCell ref="G3:I3"/>
    <mergeCell ref="G4:I4"/>
    <mergeCell ref="G5:I5"/>
    <mergeCell ref="G21:I21"/>
    <mergeCell ref="G13:I13"/>
    <mergeCell ref="G14:I14"/>
    <mergeCell ref="G15:I15"/>
    <mergeCell ref="G16:I16"/>
    <mergeCell ref="G17:I17"/>
    <mergeCell ref="G18:I18"/>
    <mergeCell ref="O3:U3"/>
    <mergeCell ref="O4:U12"/>
    <mergeCell ref="G19:I19"/>
    <mergeCell ref="G20:I20"/>
    <mergeCell ref="G12:I12"/>
    <mergeCell ref="G6:I6"/>
    <mergeCell ref="G7:I7"/>
    <mergeCell ref="G8:I8"/>
    <mergeCell ref="G9:I9"/>
    <mergeCell ref="G10:I10"/>
    <mergeCell ref="G11:I11"/>
  </mergeCells>
  <conditionalFormatting sqref="G23">
    <cfRule type="containsBlanks" dxfId="314" priority="1">
      <formula>LEN(TRIM(G23))=0</formula>
    </cfRule>
  </conditionalFormatting>
  <dataValidations count="4">
    <dataValidation allowBlank="1" showInputMessage="1" showErrorMessage="1" promptTitle="Initiative ID" prompt="Reference to specific initiative _x000a_Based on this input, the sheet is created _x000a_" sqref="A1"/>
    <dataValidation type="list" allowBlank="1" showInputMessage="1" showErrorMessage="1" sqref="J22:K46">
      <formula1>#REF!</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showRowColHeaders="0" topLeftCell="B1" zoomScaleNormal="100" workbookViewId="0">
      <selection activeCell="B1" sqref="B1"/>
    </sheetView>
  </sheetViews>
  <sheetFormatPr defaultColWidth="9.109375" defaultRowHeight="35.1" customHeight="1" x14ac:dyDescent="0.35"/>
  <cols>
    <col min="1" max="1" width="0.109375" style="68" hidden="1" customWidth="1"/>
    <col min="2" max="2" width="9.5546875" style="68" customWidth="1"/>
    <col min="3" max="3" width="17.6640625" style="68" customWidth="1"/>
    <col min="4" max="4" width="4.6640625" style="68" customWidth="1"/>
    <col min="5" max="5" width="68.77734375" style="68" customWidth="1"/>
    <col min="6" max="6" width="8.88671875" style="135" customWidth="1"/>
    <col min="7" max="7" width="20" style="68" customWidth="1"/>
    <col min="8" max="8" width="153.88671875" style="68" customWidth="1"/>
    <col min="9" max="9" width="17.6640625" style="68" customWidth="1"/>
    <col min="10" max="10" width="2.44140625" style="68" customWidth="1"/>
    <col min="11" max="11" width="12.33203125" style="68" bestFit="1" customWidth="1"/>
    <col min="12" max="12" width="10.44140625" style="68" bestFit="1" customWidth="1"/>
    <col min="13" max="14" width="9.109375" style="68" customWidth="1"/>
    <col min="15" max="16384" width="9.109375" style="68"/>
  </cols>
  <sheetData>
    <row r="1" spans="1:9" s="67" customFormat="1" ht="30" customHeight="1" x14ac:dyDescent="0.25">
      <c r="A1" s="67" t="s">
        <v>222</v>
      </c>
      <c r="B1" s="173"/>
      <c r="E1" s="67" t="s">
        <v>282</v>
      </c>
      <c r="F1" s="134"/>
      <c r="G1" s="129"/>
    </row>
    <row r="2" spans="1:9" s="33" customFormat="1" ht="13.2" x14ac:dyDescent="0.25"/>
    <row r="3" spans="1:9" s="33" customFormat="1" ht="13.2" x14ac:dyDescent="0.25"/>
    <row r="4" spans="1:9" s="33" customFormat="1" ht="13.2" x14ac:dyDescent="0.25"/>
    <row r="5" spans="1:9" ht="20.100000000000001" customHeight="1" x14ac:dyDescent="0.35">
      <c r="E5" s="132" t="s">
        <v>124</v>
      </c>
      <c r="F5"/>
      <c r="G5"/>
      <c r="H5" s="118" t="s">
        <v>124</v>
      </c>
    </row>
    <row r="6" spans="1:9" ht="20.100000000000001" customHeight="1" x14ac:dyDescent="0.3">
      <c r="C6" s="19" t="str">
        <f>HYPERLINK(HelpLink[HelpLink], HelpBtn[ButtonTxt])</f>
        <v>Terug naar de intro</v>
      </c>
      <c r="E6" s="133" t="s">
        <v>240</v>
      </c>
      <c r="F6"/>
      <c r="G6"/>
      <c r="H6" s="119" t="s">
        <v>122</v>
      </c>
    </row>
    <row r="7" spans="1:9" ht="21.9" customHeight="1" x14ac:dyDescent="0.35">
      <c r="E7" s="133" t="s">
        <v>247</v>
      </c>
      <c r="F7"/>
      <c r="G7"/>
      <c r="H7" s="120" t="s">
        <v>123</v>
      </c>
    </row>
    <row r="8" spans="1:9" ht="20.100000000000001" customHeight="1" x14ac:dyDescent="0.3">
      <c r="C8" s="19" t="str">
        <f ca="1">HYPERLINK(INDEX(ButtonRefs[], MATCH($A$1,ButtonRefs[StartingRef],0), MATCH(ButtonRefs[[#Headers],[BackButtonRef]],ButtonRefs[#Headers],0)), BackBtn[ButtonTxt])</f>
        <v>Vorige</v>
      </c>
      <c r="E8" s="133" t="s">
        <v>223</v>
      </c>
      <c r="F8"/>
      <c r="G8"/>
      <c r="H8" s="121" t="s">
        <v>128</v>
      </c>
    </row>
    <row r="9" spans="1:9" ht="20.100000000000001" customHeight="1" x14ac:dyDescent="0.35">
      <c r="C9" s="66"/>
      <c r="E9" s="133" t="s">
        <v>225</v>
      </c>
      <c r="F9"/>
      <c r="G9"/>
      <c r="H9" s="122" t="s">
        <v>127</v>
      </c>
    </row>
    <row r="10" spans="1:9" ht="20.100000000000001" customHeight="1" x14ac:dyDescent="0.3">
      <c r="C10" s="19" t="str">
        <f ca="1">HYPERLINK(INDEX(ButtonRefs[], MATCH($A$1,ButtonRefs[StartingRef],0), MATCH(ButtonRefs[[#Headers],[NextButtonRef]],ButtonRefs[#Headers],0)), NextBtn[ButtonTxt])</f>
        <v>Volgende</v>
      </c>
      <c r="E10" s="133" t="s">
        <v>235</v>
      </c>
      <c r="F10"/>
      <c r="G10"/>
      <c r="H10" s="139" t="s">
        <v>129</v>
      </c>
    </row>
    <row r="11" spans="1:9" ht="20.100000000000001" customHeight="1" x14ac:dyDescent="0.35">
      <c r="E11" s="133" t="s">
        <v>230</v>
      </c>
      <c r="F11"/>
      <c r="G11"/>
      <c r="H11" s="124" t="s">
        <v>125</v>
      </c>
    </row>
    <row r="12" spans="1:9" ht="20.100000000000001" customHeight="1" x14ac:dyDescent="0.3">
      <c r="E12" s="133" t="s">
        <v>228</v>
      </c>
      <c r="F12"/>
      <c r="G12"/>
      <c r="H12" s="125" t="s">
        <v>130</v>
      </c>
    </row>
    <row r="13" spans="1:9" ht="20.100000000000001" customHeight="1" x14ac:dyDescent="0.35">
      <c r="E13" s="133" t="s">
        <v>243</v>
      </c>
      <c r="F13"/>
      <c r="G13"/>
      <c r="H13" s="126" t="s">
        <v>126</v>
      </c>
    </row>
    <row r="14" spans="1:9" ht="20.100000000000001" customHeight="1" x14ac:dyDescent="0.3">
      <c r="E14" s="133" t="s">
        <v>248</v>
      </c>
      <c r="F14"/>
      <c r="G14"/>
      <c r="H14" s="127" t="s">
        <v>131</v>
      </c>
    </row>
    <row r="15" spans="1:9" ht="20.100000000000001" customHeight="1" x14ac:dyDescent="0.25">
      <c r="E15" s="133" t="s">
        <v>236</v>
      </c>
      <c r="F15"/>
      <c r="G15"/>
      <c r="H15" s="83"/>
    </row>
    <row r="16" spans="1:9" ht="20.100000000000001" customHeight="1" x14ac:dyDescent="0.25">
      <c r="E16" s="133" t="s">
        <v>231</v>
      </c>
      <c r="F16"/>
      <c r="G16"/>
      <c r="I16" s="83"/>
    </row>
    <row r="17" spans="5:9" ht="20.100000000000001" customHeight="1" x14ac:dyDescent="0.25">
      <c r="E17" s="133" t="s">
        <v>245</v>
      </c>
      <c r="F17"/>
      <c r="G17"/>
      <c r="I17" s="83"/>
    </row>
    <row r="18" spans="5:9" ht="20.100000000000001" customHeight="1" x14ac:dyDescent="0.25">
      <c r="E18" s="133" t="s">
        <v>224</v>
      </c>
      <c r="F18"/>
      <c r="G18"/>
      <c r="I18" s="83"/>
    </row>
    <row r="19" spans="5:9" ht="20.100000000000001" customHeight="1" x14ac:dyDescent="0.25">
      <c r="E19" s="133" t="s">
        <v>226</v>
      </c>
      <c r="F19"/>
      <c r="G19"/>
      <c r="I19" s="83"/>
    </row>
    <row r="20" spans="5:9" ht="20.100000000000001" customHeight="1" x14ac:dyDescent="0.25">
      <c r="E20" s="133" t="s">
        <v>227</v>
      </c>
      <c r="F20"/>
      <c r="G20"/>
      <c r="I20" s="83"/>
    </row>
    <row r="21" spans="5:9" ht="20.100000000000001" customHeight="1" x14ac:dyDescent="0.25">
      <c r="E21" s="133" t="s">
        <v>237</v>
      </c>
      <c r="F21"/>
      <c r="G21"/>
      <c r="I21" s="83"/>
    </row>
    <row r="22" spans="5:9" ht="20.100000000000001" customHeight="1" x14ac:dyDescent="0.25">
      <c r="E22" s="133" t="s">
        <v>232</v>
      </c>
      <c r="F22"/>
      <c r="G22"/>
      <c r="I22" s="83"/>
    </row>
    <row r="23" spans="5:9" ht="20.100000000000001" customHeight="1" x14ac:dyDescent="0.25">
      <c r="E23" s="133" t="s">
        <v>238</v>
      </c>
      <c r="F23"/>
      <c r="G23"/>
      <c r="I23" s="83"/>
    </row>
    <row r="24" spans="5:9" ht="20.100000000000001" customHeight="1" x14ac:dyDescent="0.25">
      <c r="E24" s="133" t="s">
        <v>239</v>
      </c>
      <c r="F24"/>
      <c r="G24"/>
      <c r="I24" s="83"/>
    </row>
    <row r="25" spans="5:9" ht="20.100000000000001" customHeight="1" x14ac:dyDescent="0.25">
      <c r="E25" s="133" t="s">
        <v>246</v>
      </c>
      <c r="F25"/>
      <c r="G25"/>
      <c r="I25" s="83"/>
    </row>
    <row r="26" spans="5:9" ht="20.100000000000001" customHeight="1" x14ac:dyDescent="0.25">
      <c r="E26" s="133" t="s">
        <v>233</v>
      </c>
      <c r="F26"/>
      <c r="G26"/>
      <c r="I26" s="83"/>
    </row>
    <row r="27" spans="5:9" ht="20.100000000000001" customHeight="1" x14ac:dyDescent="0.25">
      <c r="E27" s="133" t="s">
        <v>241</v>
      </c>
      <c r="F27"/>
      <c r="G27"/>
      <c r="I27" s="83"/>
    </row>
    <row r="28" spans="5:9" ht="20.100000000000001" customHeight="1" x14ac:dyDescent="0.25">
      <c r="E28" s="133" t="s">
        <v>242</v>
      </c>
      <c r="F28"/>
      <c r="G28"/>
    </row>
    <row r="29" spans="5:9" ht="20.100000000000001" customHeight="1" x14ac:dyDescent="0.25">
      <c r="E29" s="133" t="s">
        <v>234</v>
      </c>
      <c r="F29"/>
      <c r="G29"/>
    </row>
    <row r="30" spans="5:9" ht="20.100000000000001" customHeight="1" x14ac:dyDescent="0.25">
      <c r="E30" s="133" t="s">
        <v>249</v>
      </c>
      <c r="F30"/>
      <c r="G30"/>
    </row>
    <row r="31" spans="5:9" ht="20.100000000000001" customHeight="1" x14ac:dyDescent="0.25">
      <c r="E31" s="133" t="s">
        <v>229</v>
      </c>
      <c r="F31"/>
      <c r="G31"/>
    </row>
    <row r="32" spans="5:9" ht="20.100000000000001" customHeight="1" x14ac:dyDescent="0.25">
      <c r="E32" s="133" t="s">
        <v>244</v>
      </c>
      <c r="F32"/>
      <c r="G32"/>
    </row>
    <row r="33" spans="5:9" ht="20.100000000000001" customHeight="1" x14ac:dyDescent="0.25">
      <c r="E33" s="132"/>
      <c r="F33"/>
      <c r="G33"/>
    </row>
    <row r="34" spans="5:9" ht="20.100000000000001" customHeight="1" x14ac:dyDescent="0.25">
      <c r="E34"/>
      <c r="F34"/>
      <c r="G34"/>
    </row>
    <row r="35" spans="5:9" ht="20.100000000000001" customHeight="1" x14ac:dyDescent="0.25">
      <c r="E35"/>
      <c r="F35"/>
      <c r="G35"/>
    </row>
    <row r="36" spans="5:9" ht="20.100000000000001" customHeight="1" x14ac:dyDescent="0.25">
      <c r="E36"/>
      <c r="F36"/>
      <c r="G36"/>
    </row>
    <row r="37" spans="5:9" ht="20.100000000000001" customHeight="1" x14ac:dyDescent="0.25">
      <c r="E37"/>
      <c r="F37"/>
      <c r="G37"/>
    </row>
    <row r="38" spans="5:9" ht="20.100000000000001" customHeight="1" x14ac:dyDescent="0.25">
      <c r="E38"/>
      <c r="F38"/>
      <c r="G38"/>
    </row>
    <row r="39" spans="5:9" ht="20.100000000000001" customHeight="1" x14ac:dyDescent="0.25">
      <c r="E39"/>
      <c r="F39"/>
      <c r="G39"/>
    </row>
    <row r="40" spans="5:9" ht="20.100000000000001" customHeight="1" x14ac:dyDescent="0.25">
      <c r="E40"/>
      <c r="F40"/>
      <c r="G40"/>
    </row>
    <row r="41" spans="5:9" ht="15" customHeight="1" x14ac:dyDescent="0.25">
      <c r="E41"/>
      <c r="F41"/>
    </row>
    <row r="42" spans="5:9" ht="15" customHeight="1" x14ac:dyDescent="0.25">
      <c r="E42"/>
      <c r="F42"/>
    </row>
    <row r="43" spans="5:9" ht="15" customHeight="1" x14ac:dyDescent="0.35"/>
    <row r="44" spans="5:9" ht="15" customHeight="1" x14ac:dyDescent="0.35"/>
    <row r="45" spans="5:9" ht="15" customHeight="1" x14ac:dyDescent="0.35">
      <c r="I45" s="83"/>
    </row>
    <row r="46" spans="5:9" ht="15" customHeight="1" x14ac:dyDescent="0.35"/>
    <row r="47" spans="5:9" ht="15" customHeight="1" x14ac:dyDescent="0.35"/>
    <row r="48" spans="5:9" ht="15" customHeight="1" x14ac:dyDescent="0.35"/>
    <row r="49" ht="15" customHeight="1" x14ac:dyDescent="0.35"/>
    <row r="50" ht="15" customHeight="1" x14ac:dyDescent="0.35"/>
  </sheetData>
  <sheetProtection sheet="1" autoFilter="0" pivotTables="0"/>
  <conditionalFormatting sqref="E1:E1048576">
    <cfRule type="cellIs" dxfId="313" priority="5" operator="equal">
      <formula>"Categorie V"</formula>
    </cfRule>
    <cfRule type="cellIs" dxfId="312" priority="6" operator="equal">
      <formula>"Categorie IV"</formula>
    </cfRule>
    <cfRule type="cellIs" dxfId="311" priority="7" operator="equal">
      <formula>"Categorie III"</formula>
    </cfRule>
    <cfRule type="cellIs" dxfId="310" priority="8" operator="equal">
      <formula>"Categorie II"</formula>
    </cfRule>
    <cfRule type="cellIs" dxfId="309" priority="9" operator="equal">
      <formula>"Categorie I"</formula>
    </cfRule>
  </conditionalFormatting>
  <dataValidations count="3">
    <dataValidation allowBlank="1" showErrorMessage="1" sqref="K5:K27 L5:L34"/>
    <dataValidation type="list" allowBlank="1" showInputMessage="1" showErrorMessage="1" sqref="K45:L45">
      <formula1>#REF!</formula1>
    </dataValidation>
    <dataValidation allowBlank="1" showErrorMessage="1" promptTitle="Initiative ID" prompt="Reference to specific initiative _x000a_Based on this input, the sheet is created _x000a_" sqref="A1:A1048576"/>
  </dataValidations>
  <pageMargins left="0.7" right="0.7" top="0.75" bottom="0.75" header="0.3" footer="0.3"/>
  <pageSetup paperSize="9"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showGridLines="0" showRowColHeaders="0" topLeftCell="D1" zoomScaleNormal="100" workbookViewId="0">
      <selection activeCell="D1" sqref="D1"/>
    </sheetView>
  </sheetViews>
  <sheetFormatPr defaultColWidth="9.109375" defaultRowHeight="35.1" customHeight="1" x14ac:dyDescent="0.35"/>
  <cols>
    <col min="1" max="1" width="9.33203125" style="68" hidden="1" customWidth="1"/>
    <col min="2" max="2" width="9.5546875" style="68" customWidth="1"/>
    <col min="3" max="3" width="17.6640625" style="68" customWidth="1"/>
    <col min="4" max="4" width="4.6640625" style="68" customWidth="1"/>
    <col min="5" max="5" width="68.77734375" style="68" customWidth="1"/>
    <col min="6" max="6" width="17.21875" style="135" customWidth="1"/>
    <col min="7" max="7" width="20" style="68" customWidth="1"/>
    <col min="8" max="8" width="146.5546875" style="68" customWidth="1"/>
    <col min="9" max="9" width="17.6640625" style="68" customWidth="1"/>
    <col min="10" max="10" width="2.44140625" style="68" customWidth="1"/>
    <col min="11" max="11" width="12.33203125" style="68" customWidth="1"/>
    <col min="12" max="12" width="10.44140625" style="68" customWidth="1"/>
    <col min="13" max="14" width="9.109375" style="68" customWidth="1"/>
    <col min="15" max="16384" width="9.109375" style="68"/>
  </cols>
  <sheetData>
    <row r="1" spans="1:24" s="131" customFormat="1" ht="30" customHeight="1" x14ac:dyDescent="0.25">
      <c r="A1" s="131" t="s">
        <v>252</v>
      </c>
      <c r="C1" s="130"/>
      <c r="D1" s="173"/>
      <c r="E1" s="195" t="s">
        <v>283</v>
      </c>
      <c r="F1" s="195"/>
      <c r="G1" s="195"/>
    </row>
    <row r="2" spans="1:24" s="33" customFormat="1" ht="13.2" x14ac:dyDescent="0.25"/>
    <row r="3" spans="1:24" ht="20.100000000000001" hidden="1" customHeight="1" x14ac:dyDescent="0.25">
      <c r="B3" s="69"/>
      <c r="C3" s="33"/>
      <c r="D3" s="69"/>
      <c r="E3" s="137" t="s">
        <v>219</v>
      </c>
      <c r="F3" s="48" t="s" vm="1">
        <v>277</v>
      </c>
      <c r="G3" s="69"/>
      <c r="H3" s="69"/>
      <c r="I3" s="69"/>
      <c r="J3" s="69"/>
      <c r="K3" s="69"/>
      <c r="L3" s="69"/>
      <c r="M3" s="69"/>
      <c r="N3" s="69"/>
      <c r="O3" s="69"/>
      <c r="P3" s="69"/>
      <c r="Q3" s="69"/>
      <c r="R3" s="69"/>
      <c r="S3" s="69"/>
      <c r="T3" s="69"/>
      <c r="U3" s="69"/>
      <c r="V3" s="69"/>
      <c r="W3" s="69"/>
      <c r="X3" s="69"/>
    </row>
    <row r="4" spans="1:24" ht="20.100000000000001" customHeight="1" x14ac:dyDescent="0.35">
      <c r="E4"/>
      <c r="F4"/>
      <c r="G4" s="48"/>
      <c r="H4" s="118" t="s">
        <v>124</v>
      </c>
    </row>
    <row r="5" spans="1:24" ht="20.100000000000001" customHeight="1" x14ac:dyDescent="0.3">
      <c r="E5"/>
      <c r="F5" s="166" t="s">
        <v>293</v>
      </c>
      <c r="G5" s="48"/>
      <c r="H5" s="119" t="s">
        <v>122</v>
      </c>
    </row>
    <row r="6" spans="1:24" ht="18" x14ac:dyDescent="0.35">
      <c r="E6" s="132" t="s">
        <v>124</v>
      </c>
      <c r="F6" s="174"/>
      <c r="G6" s="48"/>
      <c r="H6" s="120" t="s">
        <v>123</v>
      </c>
    </row>
    <row r="7" spans="1:24" ht="17.399999999999999" x14ac:dyDescent="0.3">
      <c r="C7" s="19" t="str">
        <f>HYPERLINK(HelpLink[HelpLink], HelpBtn[ButtonTxt])</f>
        <v>Terug naar de intro</v>
      </c>
      <c r="E7" s="133" t="s">
        <v>234</v>
      </c>
      <c r="F7" s="174">
        <v>1</v>
      </c>
      <c r="G7" s="48"/>
      <c r="H7" s="121" t="s">
        <v>128</v>
      </c>
    </row>
    <row r="8" spans="1:24" ht="18" x14ac:dyDescent="0.35">
      <c r="E8" s="133" t="s">
        <v>231</v>
      </c>
      <c r="F8" s="174">
        <v>1</v>
      </c>
      <c r="G8" s="48"/>
      <c r="H8" s="122" t="s">
        <v>127</v>
      </c>
    </row>
    <row r="9" spans="1:24" ht="17.399999999999999" x14ac:dyDescent="0.3">
      <c r="C9" s="19" t="str">
        <f ca="1">HYPERLINK(INDEX(ButtonRefs[], MATCH($A$1,ButtonRefs[StartingRef],0), MATCH(ButtonRefs[[#Headers],[BackButtonRef]],ButtonRefs[#Headers],0)), BackBtn[ButtonTxt])</f>
        <v>Vorige</v>
      </c>
      <c r="E9" s="133" t="s">
        <v>249</v>
      </c>
      <c r="F9" s="174">
        <v>1</v>
      </c>
      <c r="G9" s="48"/>
      <c r="H9" s="123" t="s">
        <v>129</v>
      </c>
    </row>
    <row r="10" spans="1:24" ht="18" x14ac:dyDescent="0.35">
      <c r="C10" s="66"/>
      <c r="E10" s="133" t="s">
        <v>224</v>
      </c>
      <c r="F10" s="174">
        <v>1</v>
      </c>
      <c r="G10" s="48"/>
      <c r="H10" s="124" t="s">
        <v>125</v>
      </c>
    </row>
    <row r="11" spans="1:24" ht="17.399999999999999" x14ac:dyDescent="0.3">
      <c r="C11" s="33"/>
      <c r="E11" s="133" t="s">
        <v>223</v>
      </c>
      <c r="F11" s="174">
        <v>1</v>
      </c>
      <c r="G11" s="48"/>
      <c r="H11" s="125" t="s">
        <v>130</v>
      </c>
    </row>
    <row r="12" spans="1:24" ht="18" x14ac:dyDescent="0.35">
      <c r="E12" s="133" t="s">
        <v>225</v>
      </c>
      <c r="F12" s="174">
        <v>1</v>
      </c>
      <c r="G12" s="48"/>
      <c r="H12" s="126" t="s">
        <v>126</v>
      </c>
    </row>
    <row r="13" spans="1:24" ht="17.399999999999999" x14ac:dyDescent="0.3">
      <c r="E13" s="133" t="s">
        <v>228</v>
      </c>
      <c r="F13" s="174">
        <v>1</v>
      </c>
      <c r="G13" s="48"/>
      <c r="H13" s="127" t="s">
        <v>131</v>
      </c>
    </row>
    <row r="14" spans="1:24" ht="17.399999999999999" x14ac:dyDescent="0.3">
      <c r="E14" s="133" t="s">
        <v>226</v>
      </c>
      <c r="F14" s="174">
        <v>1</v>
      </c>
      <c r="G14" s="48"/>
      <c r="H14" s="83"/>
    </row>
    <row r="15" spans="1:24" ht="17.399999999999999" x14ac:dyDescent="0.3">
      <c r="E15" s="133" t="s">
        <v>248</v>
      </c>
      <c r="F15" s="174">
        <v>1</v>
      </c>
      <c r="G15" s="48"/>
      <c r="I15" s="83"/>
    </row>
    <row r="16" spans="1:24" ht="17.399999999999999" x14ac:dyDescent="0.3">
      <c r="E16" s="133" t="s">
        <v>227</v>
      </c>
      <c r="F16" s="174">
        <v>1</v>
      </c>
      <c r="G16" s="48"/>
      <c r="I16" s="83"/>
    </row>
    <row r="17" spans="5:9" ht="17.399999999999999" x14ac:dyDescent="0.3">
      <c r="E17" s="133" t="s">
        <v>244</v>
      </c>
      <c r="F17" s="174">
        <v>1</v>
      </c>
      <c r="G17" s="48"/>
      <c r="I17" s="83"/>
    </row>
    <row r="18" spans="5:9" ht="17.399999999999999" x14ac:dyDescent="0.3">
      <c r="E18" s="133" t="s">
        <v>237</v>
      </c>
      <c r="F18" s="174">
        <v>1</v>
      </c>
      <c r="G18" s="48"/>
      <c r="I18" s="83"/>
    </row>
    <row r="19" spans="5:9" ht="17.399999999999999" x14ac:dyDescent="0.3">
      <c r="E19" s="133" t="s">
        <v>247</v>
      </c>
      <c r="F19" s="174">
        <v>1</v>
      </c>
      <c r="G19" s="48"/>
      <c r="I19" s="83"/>
    </row>
    <row r="20" spans="5:9" ht="17.399999999999999" x14ac:dyDescent="0.3">
      <c r="E20" s="133" t="s">
        <v>232</v>
      </c>
      <c r="F20" s="174">
        <v>1</v>
      </c>
      <c r="G20" s="48"/>
      <c r="I20" s="83"/>
    </row>
    <row r="21" spans="5:9" ht="17.399999999999999" x14ac:dyDescent="0.3">
      <c r="E21" s="133" t="s">
        <v>230</v>
      </c>
      <c r="F21" s="174">
        <v>1</v>
      </c>
      <c r="G21" s="48"/>
      <c r="I21" s="83"/>
    </row>
    <row r="22" spans="5:9" ht="17.399999999999999" x14ac:dyDescent="0.3">
      <c r="E22" s="133" t="s">
        <v>238</v>
      </c>
      <c r="F22" s="174">
        <v>1</v>
      </c>
      <c r="G22" s="48"/>
      <c r="I22" s="83"/>
    </row>
    <row r="23" spans="5:9" ht="17.399999999999999" x14ac:dyDescent="0.3">
      <c r="E23" s="133" t="s">
        <v>235</v>
      </c>
      <c r="F23" s="174">
        <v>1</v>
      </c>
      <c r="G23" s="48"/>
      <c r="I23" s="83"/>
    </row>
    <row r="24" spans="5:9" ht="17.399999999999999" x14ac:dyDescent="0.3">
      <c r="E24" s="133" t="s">
        <v>239</v>
      </c>
      <c r="F24" s="174">
        <v>1</v>
      </c>
      <c r="G24" s="48"/>
      <c r="I24" s="83"/>
    </row>
    <row r="25" spans="5:9" ht="17.399999999999999" x14ac:dyDescent="0.3">
      <c r="E25" s="133" t="s">
        <v>243</v>
      </c>
      <c r="F25" s="174">
        <v>1</v>
      </c>
      <c r="G25" s="48"/>
      <c r="I25" s="83"/>
    </row>
    <row r="26" spans="5:9" ht="17.399999999999999" x14ac:dyDescent="0.3">
      <c r="E26" s="133" t="s">
        <v>246</v>
      </c>
      <c r="F26" s="174">
        <v>1</v>
      </c>
      <c r="G26" s="48"/>
      <c r="I26" s="83"/>
    </row>
    <row r="27" spans="5:9" ht="17.399999999999999" x14ac:dyDescent="0.3">
      <c r="E27" s="133" t="s">
        <v>236</v>
      </c>
      <c r="F27" s="174">
        <v>1</v>
      </c>
      <c r="G27" s="48"/>
    </row>
    <row r="28" spans="5:9" ht="17.399999999999999" x14ac:dyDescent="0.3">
      <c r="E28" s="133" t="s">
        <v>240</v>
      </c>
      <c r="F28" s="174">
        <v>1</v>
      </c>
      <c r="G28" s="48"/>
    </row>
    <row r="29" spans="5:9" ht="17.399999999999999" x14ac:dyDescent="0.3">
      <c r="E29" s="133" t="s">
        <v>229</v>
      </c>
      <c r="F29" s="174">
        <v>1</v>
      </c>
      <c r="G29" s="48"/>
    </row>
    <row r="30" spans="5:9" ht="17.399999999999999" x14ac:dyDescent="0.3">
      <c r="E30" s="133" t="s">
        <v>233</v>
      </c>
      <c r="F30" s="174">
        <v>1</v>
      </c>
      <c r="G30" s="48"/>
    </row>
    <row r="31" spans="5:9" ht="17.399999999999999" x14ac:dyDescent="0.3">
      <c r="E31" s="133" t="s">
        <v>245</v>
      </c>
      <c r="F31" s="174">
        <v>1</v>
      </c>
      <c r="G31" s="48"/>
    </row>
    <row r="32" spans="5:9" ht="17.399999999999999" x14ac:dyDescent="0.3">
      <c r="E32" s="133" t="s">
        <v>241</v>
      </c>
      <c r="F32" s="174">
        <v>1</v>
      </c>
      <c r="G32" s="48"/>
    </row>
    <row r="33" spans="5:9" ht="17.399999999999999" x14ac:dyDescent="0.3">
      <c r="E33" s="133" t="s">
        <v>242</v>
      </c>
      <c r="F33" s="174">
        <v>1</v>
      </c>
      <c r="G33" s="48"/>
    </row>
    <row r="34" spans="5:9" ht="13.2" x14ac:dyDescent="0.25">
      <c r="E34"/>
      <c r="F34"/>
      <c r="G34" s="48"/>
    </row>
    <row r="35" spans="5:9" ht="13.2" x14ac:dyDescent="0.25">
      <c r="E35"/>
      <c r="F35"/>
      <c r="G35" s="48"/>
    </row>
    <row r="36" spans="5:9" ht="13.2" x14ac:dyDescent="0.25">
      <c r="E36"/>
      <c r="F36"/>
      <c r="G36" s="48"/>
    </row>
    <row r="37" spans="5:9" ht="13.2" x14ac:dyDescent="0.25">
      <c r="E37"/>
      <c r="F37"/>
      <c r="G37" s="48"/>
    </row>
    <row r="38" spans="5:9" ht="13.2" x14ac:dyDescent="0.25">
      <c r="E38"/>
      <c r="F38"/>
      <c r="G38" s="48"/>
    </row>
    <row r="39" spans="5:9" ht="13.2" x14ac:dyDescent="0.25">
      <c r="E39"/>
      <c r="F39"/>
      <c r="G39" s="48"/>
    </row>
    <row r="40" spans="5:9" ht="13.2" x14ac:dyDescent="0.25">
      <c r="E40"/>
      <c r="F40"/>
    </row>
    <row r="41" spans="5:9" ht="13.2" x14ac:dyDescent="0.25">
      <c r="E41"/>
      <c r="F41"/>
    </row>
    <row r="42" spans="5:9" ht="13.2" x14ac:dyDescent="0.25">
      <c r="E42"/>
      <c r="F42"/>
    </row>
    <row r="43" spans="5:9" ht="20.25" customHeight="1" x14ac:dyDescent="0.25">
      <c r="E43"/>
      <c r="F43"/>
    </row>
    <row r="44" spans="5:9" ht="20.25" customHeight="1" x14ac:dyDescent="0.25">
      <c r="E44"/>
      <c r="F44"/>
      <c r="I44" s="83"/>
    </row>
    <row r="45" spans="5:9" ht="20.25" customHeight="1" x14ac:dyDescent="0.25">
      <c r="E45"/>
      <c r="F45"/>
    </row>
    <row r="46" spans="5:9" ht="20.25" customHeight="1" x14ac:dyDescent="0.25">
      <c r="E46"/>
      <c r="F46"/>
    </row>
    <row r="47" spans="5:9" ht="20.25" customHeight="1" x14ac:dyDescent="0.25">
      <c r="E47"/>
      <c r="F47"/>
    </row>
    <row r="48" spans="5:9" ht="20.25" customHeight="1" x14ac:dyDescent="0.25">
      <c r="E48"/>
      <c r="F48"/>
    </row>
    <row r="49" spans="5:6" ht="15" customHeight="1" x14ac:dyDescent="0.25">
      <c r="E49"/>
      <c r="F49"/>
    </row>
    <row r="50" spans="5:6" ht="35.1" customHeight="1" x14ac:dyDescent="0.25">
      <c r="E50"/>
      <c r="F50"/>
    </row>
    <row r="51" spans="5:6" ht="35.1" customHeight="1" x14ac:dyDescent="0.25">
      <c r="E51"/>
      <c r="F51"/>
    </row>
    <row r="52" spans="5:6" ht="35.1" customHeight="1" x14ac:dyDescent="0.25">
      <c r="E52"/>
      <c r="F52"/>
    </row>
    <row r="53" spans="5:6" ht="35.1" customHeight="1" x14ac:dyDescent="0.25">
      <c r="E53"/>
      <c r="F53"/>
    </row>
    <row r="54" spans="5:6" ht="35.1" customHeight="1" x14ac:dyDescent="0.25">
      <c r="E54"/>
      <c r="F54"/>
    </row>
    <row r="55" spans="5:6" ht="35.1" customHeight="1" x14ac:dyDescent="0.25">
      <c r="E55"/>
      <c r="F55"/>
    </row>
    <row r="56" spans="5:6" ht="35.1" customHeight="1" x14ac:dyDescent="0.25">
      <c r="E56"/>
      <c r="F56"/>
    </row>
    <row r="57" spans="5:6" ht="35.1" customHeight="1" x14ac:dyDescent="0.25">
      <c r="E57"/>
      <c r="F57"/>
    </row>
    <row r="58" spans="5:6" ht="35.1" customHeight="1" x14ac:dyDescent="0.25">
      <c r="E58"/>
      <c r="F58"/>
    </row>
    <row r="59" spans="5:6" ht="35.1" customHeight="1" x14ac:dyDescent="0.25">
      <c r="E59"/>
      <c r="F59"/>
    </row>
  </sheetData>
  <sheetProtection sheet="1" autoFilter="0" pivotTables="0"/>
  <mergeCells count="1">
    <mergeCell ref="E1:G1"/>
  </mergeCells>
  <conditionalFormatting sqref="E2:E1048576">
    <cfRule type="cellIs" dxfId="159" priority="6" operator="equal">
      <formula>"Categorie V"</formula>
    </cfRule>
    <cfRule type="cellIs" dxfId="158" priority="7" operator="equal">
      <formula>"Categorie IV"</formula>
    </cfRule>
    <cfRule type="cellIs" dxfId="157" priority="8" operator="equal">
      <formula>"Categorie III"</formula>
    </cfRule>
    <cfRule type="cellIs" dxfId="156" priority="9" operator="equal">
      <formula>"Categorie II"</formula>
    </cfRule>
    <cfRule type="cellIs" dxfId="155" priority="10" operator="equal">
      <formula>"Categorie I"</formula>
    </cfRule>
  </conditionalFormatting>
  <conditionalFormatting sqref="E1">
    <cfRule type="cellIs" dxfId="154" priority="1" operator="equal">
      <formula>"Categorie V"</formula>
    </cfRule>
    <cfRule type="cellIs" dxfId="153" priority="2" operator="equal">
      <formula>"Categorie IV"</formula>
    </cfRule>
    <cfRule type="cellIs" dxfId="152" priority="3" operator="equal">
      <formula>"Categorie III"</formula>
    </cfRule>
    <cfRule type="cellIs" dxfId="151" priority="4" operator="equal">
      <formula>"Categorie II"</formula>
    </cfRule>
    <cfRule type="cellIs" dxfId="150" priority="5" operator="equal">
      <formula>"Categorie I"</formula>
    </cfRule>
  </conditionalFormatting>
  <dataValidations count="3">
    <dataValidation type="list" allowBlank="1" showInputMessage="1" showErrorMessage="1" sqref="K44:L44">
      <formula1>#REF!</formula1>
    </dataValidation>
    <dataValidation allowBlank="1" showErrorMessage="1" sqref="K4:K26 L4:L33"/>
    <dataValidation allowBlank="1" showErrorMessage="1" promptTitle="Initiative ID" prompt="Reference to specific initiative _x000a_Based on this input, the sheet is created _x000a_" sqref="A1:A1048576"/>
  </dataValidation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8"/>
  <sheetViews>
    <sheetView showGridLines="0" workbookViewId="0">
      <selection activeCell="G24" sqref="G24"/>
    </sheetView>
  </sheetViews>
  <sheetFormatPr defaultRowHeight="13.2" x14ac:dyDescent="0.25"/>
  <cols>
    <col min="1" max="1" width="8.33203125" customWidth="1"/>
    <col min="2" max="2" width="13.6640625" customWidth="1"/>
    <col min="3" max="3" width="255.6640625" customWidth="1"/>
  </cols>
  <sheetData>
    <row r="1" spans="1:3" x14ac:dyDescent="0.25">
      <c r="A1" t="s">
        <v>165</v>
      </c>
      <c r="B1" t="s">
        <v>166</v>
      </c>
      <c r="C1" t="s">
        <v>167</v>
      </c>
    </row>
    <row r="2" spans="1:3" x14ac:dyDescent="0.25">
      <c r="A2" t="s">
        <v>164</v>
      </c>
      <c r="B2" t="s">
        <v>168</v>
      </c>
      <c r="C2" t="str">
        <f ca="1">_xlfn.FORMULATEXT(_A!$C$1)</f>
        <v>=INDEX(InitiativeCat; VERGELIJKEN($A$1;InitiativeCat[InitiativeCatID];0); VERGELIJKEN(InitiativeCat[[#Kopteksten];[Proactief]];InitiativeCat[#Kopteksten];0) )</v>
      </c>
    </row>
    <row r="3" spans="1:3" x14ac:dyDescent="0.25">
      <c r="A3" t="s">
        <v>164</v>
      </c>
      <c r="B3" t="s">
        <v>169</v>
      </c>
      <c r="C3" t="str">
        <f ca="1">_xlfn.FORMULATEXT(_A!C3)</f>
        <v>=Initiatives[[#Kopteksten];[Nr. initiatief]]</v>
      </c>
    </row>
    <row r="4" spans="1:3" x14ac:dyDescent="0.25">
      <c r="A4" t="s">
        <v>164</v>
      </c>
      <c r="B4" t="s">
        <v>170</v>
      </c>
      <c r="C4" t="str">
        <f ca="1">_xlfn.FORMULATEXT(_A!C4)</f>
        <v>=ALS.FOUT(INDEX( Initiatives[Nr. initiatief]; AGGREGAAT(15;3;( Initiatives[InitiativeCatID] = $A$1)/ (Initiatives[InitiativeCatID] = $A$1 ) * (RIJ(Initiatives[Nr. initiatief]) - RIJ(Initiatives[[#Kopteksten];[Nr. initiatief]]));RIJEN($C$1:C1) )); "")</v>
      </c>
    </row>
    <row r="5" spans="1:3" x14ac:dyDescent="0.25">
      <c r="A5" t="s">
        <v>164</v>
      </c>
      <c r="B5" t="s">
        <v>171</v>
      </c>
      <c r="C5" t="str">
        <f ca="1">_xlfn.FORMULATEXT(_A!C5)</f>
        <v>=ALS.FOUT(INDEX( Initiatives[Nr. initiatief]; AGGREGAAT(15;3;( Initiatives[InitiativeCatID] = $A$1)/ (Initiatives[InitiativeCatID] = $A$1 ) * (RIJ(Initiatives[Nr. initiatief]) - RIJ(Initiatives[[#Kopteksten];[Nr. initiatief]]));RIJEN($C$1:C2) )); "")</v>
      </c>
    </row>
    <row r="6" spans="1:3" x14ac:dyDescent="0.25">
      <c r="A6" t="s">
        <v>164</v>
      </c>
      <c r="B6" t="s">
        <v>172</v>
      </c>
      <c r="C6" t="str">
        <f ca="1">_xlfn.FORMULATEXT(_A!C6)</f>
        <v>=ALS.FOUT(INDEX( Initiatives[Nr. initiatief]; AGGREGAAT(15;3;( Initiatives[InitiativeCatID] = $A$1)/ (Initiatives[InitiativeCatID] = $A$1 ) * (RIJ(Initiatives[Nr. initiatief]) - RIJ(Initiatives[[#Kopteksten];[Nr. initiatief]]));RIJEN($C$1:C3) )); "")</v>
      </c>
    </row>
    <row r="7" spans="1:3" x14ac:dyDescent="0.25">
      <c r="A7" t="s">
        <v>164</v>
      </c>
      <c r="B7" t="s">
        <v>173</v>
      </c>
      <c r="C7" t="str">
        <f ca="1">_xlfn.FORMULATEXT(_A!C7)</f>
        <v>=ALS.FOUT(INDEX( Initiatives[Nr. initiatief]; AGGREGAAT(15;3;( Initiatives[InitiativeCatID] = $A$1)/ (Initiatives[InitiativeCatID] = $A$1 ) * (RIJ(Initiatives[Nr. initiatief]) - RIJ(Initiatives[[#Kopteksten];[Nr. initiatief]]));RIJEN($C$1:C4) )); "")</v>
      </c>
    </row>
    <row r="8" spans="1:3" x14ac:dyDescent="0.25">
      <c r="A8" t="s">
        <v>164</v>
      </c>
      <c r="B8" t="s">
        <v>174</v>
      </c>
      <c r="C8" t="str">
        <f ca="1">_xlfn.FORMULATEXT(_A!E3)</f>
        <v>=Initiatives[[#Kopteksten];[Specifieke veiligheidsinitiatieven]]</v>
      </c>
    </row>
    <row r="9" spans="1:3" x14ac:dyDescent="0.25">
      <c r="A9" t="s">
        <v>164</v>
      </c>
      <c r="B9" t="s">
        <v>175</v>
      </c>
      <c r="C9" t="str">
        <f ca="1">_xlfn.FORMULATEXT(_A!E4)</f>
        <v>=ALS.FOUT(INDEX( Initiatives[Specifieke veiligheidsinitiatieven]; AGGREGAAT(15;3;( Initiatives[InitiativeCatID] = $A$1)/ (Initiatives[InitiativeCatID] = $A$1 ) * (RIJ(Initiatives[Overzicht veiligheidsparameters]) - RIJ(Initiatives[[#Kopteksten];[Overzicht veiligheidsparameters]]));RIJEN($E$1:E1) )); "")</v>
      </c>
    </row>
    <row r="10" spans="1:3" x14ac:dyDescent="0.25">
      <c r="A10" t="s">
        <v>164</v>
      </c>
      <c r="B10" t="s">
        <v>176</v>
      </c>
      <c r="C10" t="str">
        <f ca="1">_xlfn.FORMULATEXT(_A!E5)</f>
        <v>=ALS.FOUT(INDEX( Initiatives[Specifieke veiligheidsinitiatieven]; AGGREGAAT(15;3;( Initiatives[InitiativeCatID] = $A$1)/ (Initiatives[InitiativeCatID] = $A$1 ) * (RIJ(Initiatives[Overzicht veiligheidsparameters]) - RIJ(Initiatives[[#Kopteksten];[Overzicht veiligheidsparameters]]));RIJEN($C$1:C2) )); "")</v>
      </c>
    </row>
    <row r="11" spans="1:3" x14ac:dyDescent="0.25">
      <c r="A11" t="s">
        <v>164</v>
      </c>
      <c r="B11" t="s">
        <v>177</v>
      </c>
      <c r="C11" t="str">
        <f ca="1">_xlfn.FORMULATEXT(_A!E6)</f>
        <v>=ALS.FOUT(INDEX( Initiatives[Specifieke veiligheidsinitiatieven]; AGGREGAAT(15;3;( Initiatives[InitiativeCatID] = $A$1)/ (Initiatives[InitiativeCatID] = $A$1 ) * (RIJ(Initiatives[Overzicht veiligheidsparameters]) - RIJ(Initiatives[[#Kopteksten];[Overzicht veiligheidsparameters]]));RIJEN($C$1:C3) )); "")</v>
      </c>
    </row>
    <row r="12" spans="1:3" x14ac:dyDescent="0.25">
      <c r="A12" t="s">
        <v>164</v>
      </c>
      <c r="B12" t="s">
        <v>178</v>
      </c>
      <c r="C12" t="str">
        <f ca="1">_xlfn.FORMULATEXT(_A!E7)</f>
        <v>=ALS.FOUT(INDEX( Initiatives[Specifieke veiligheidsinitiatieven]; AGGREGAAT(15;3;( Initiatives[InitiativeCatID] = $A$1)/ (Initiatives[InitiativeCatID] = $A$1 ) * (RIJ(Initiatives[Overzicht veiligheidsparameters]) - RIJ(Initiatives[[#Kopteksten];[Overzicht veiligheidsparameters]]));RIJEN($C$1:C4) )); "")</v>
      </c>
    </row>
    <row r="13" spans="1:3" x14ac:dyDescent="0.25">
      <c r="A13" t="s">
        <v>164</v>
      </c>
      <c r="B13" t="s">
        <v>179</v>
      </c>
      <c r="C13" t="str">
        <f ca="1">_xlfn.FORMULATEXT(_A!I3)</f>
        <v>=Score[[#Kopteksten];[Prestatiescore: de huidige prestatie van het veiligheidsinitiatief]]</v>
      </c>
    </row>
    <row r="14" spans="1:3" x14ac:dyDescent="0.25">
      <c r="A14" t="s">
        <v>164</v>
      </c>
      <c r="B14" t="s">
        <v>180</v>
      </c>
      <c r="C14" t="str">
        <f ca="1">_xlfn.FORMULATEXT(_A!J4)</f>
        <v>=ALS(ISLEEG(I4); 100;  INDEX(Score; VERGELIJKEN(I4;Score[Prestatiescore: de huidige prestatie van het veiligheidsinitiatief];0); VERGELIJKEN(Score[[#Kopteksten];[Score numeric]]; Score[#Kopteksten]; 0) ) )</v>
      </c>
    </row>
    <row r="15" spans="1:3" x14ac:dyDescent="0.25">
      <c r="A15" t="s">
        <v>164</v>
      </c>
      <c r="B15" t="s">
        <v>181</v>
      </c>
      <c r="C15" t="str">
        <f ca="1">_xlfn.FORMULATEXT(_A!J5)</f>
        <v>=ALS(ISLEEG(I5); 100;  INDEX(Score; VERGELIJKEN(I5;Score[Prestatiescore: de huidige prestatie van het veiligheidsinitiatief];0); VERGELIJKEN(Score[[#Kopteksten];[Score numeric]]; Score[#Kopteksten]; 0) ) )</v>
      </c>
    </row>
    <row r="16" spans="1:3" x14ac:dyDescent="0.25">
      <c r="A16" t="s">
        <v>164</v>
      </c>
      <c r="B16" t="s">
        <v>182</v>
      </c>
      <c r="C16" t="str">
        <f ca="1">_xlfn.FORMULATEXT(_A!J6)</f>
        <v>=ALS(ISLEEG(I6); 100;  INDEX(Score; VERGELIJKEN(I6;Score[Prestatiescore: de huidige prestatie van het veiligheidsinitiatief];0); VERGELIJKEN(Score[[#Kopteksten];[Score numeric]]; Score[#Kopteksten]; 0) ) )</v>
      </c>
    </row>
    <row r="17" spans="1:3" x14ac:dyDescent="0.25">
      <c r="A17" t="s">
        <v>164</v>
      </c>
      <c r="B17" t="s">
        <v>183</v>
      </c>
      <c r="C17" t="str">
        <f ca="1">_xlfn.FORMULATEXT(_A!J7)</f>
        <v>=ALS(ISLEEG(I7); 100;  INDEX(Score; VERGELIJKEN(I7;Score[Prestatiescore: de huidige prestatie van het veiligheidsinitiatief];0); VERGELIJKEN(Score[[#Kopteksten];[Score numeric]]; Score[#Kopteksten]; 0) ) )</v>
      </c>
    </row>
    <row r="18" spans="1:3" x14ac:dyDescent="0.25">
      <c r="A18" t="s">
        <v>164</v>
      </c>
      <c r="B18" t="s">
        <v>184</v>
      </c>
      <c r="C18" t="str">
        <f ca="1">_xlfn.FORMULATEXT(_A!K4)</f>
        <v>=ALS(SOM($J$4:$J$10)&lt;100;  INDEX(C4:C10;  VERGELIJKEN(WAAR; INDEX(J4:$J$10&lt;3; ); 0)); "X")</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showRowColHeaders="0" topLeftCell="C1" zoomScale="90" zoomScaleNormal="90" workbookViewId="0">
      <selection activeCell="B1" sqref="B1"/>
    </sheetView>
  </sheetViews>
  <sheetFormatPr defaultColWidth="8.6640625" defaultRowHeight="13.2" x14ac:dyDescent="0.25"/>
  <cols>
    <col min="1" max="1" width="8.6640625" style="147" hidden="1" customWidth="1"/>
    <col min="2" max="2" width="6.109375" style="25" customWidth="1"/>
    <col min="3" max="3" width="5.44140625" style="25" customWidth="1"/>
    <col min="4" max="4" width="9.109375" style="25" hidden="1" customWidth="1"/>
    <col min="5" max="5" width="155.21875" style="147" customWidth="1"/>
    <col min="6" max="6" width="8.88671875" style="147" customWidth="1"/>
    <col min="7" max="7" width="15.33203125" style="147" customWidth="1"/>
    <col min="8" max="8" width="8.88671875" style="147" customWidth="1"/>
    <col min="9" max="9" width="12.109375" style="147" customWidth="1"/>
    <col min="10" max="16384" width="8.6640625" style="147"/>
  </cols>
  <sheetData>
    <row r="1" spans="1:7" s="138" customFormat="1" ht="63.6" customHeight="1" x14ac:dyDescent="0.25">
      <c r="A1" s="138" t="s">
        <v>274</v>
      </c>
      <c r="B1" s="173"/>
      <c r="C1" s="140"/>
      <c r="D1" s="140"/>
      <c r="E1" s="168" t="s">
        <v>271</v>
      </c>
    </row>
    <row r="2" spans="1:7" s="154" customFormat="1" ht="31.65" customHeight="1" x14ac:dyDescent="0.25">
      <c r="B2" s="25"/>
      <c r="C2" s="34"/>
      <c r="D2" s="25"/>
      <c r="E2" s="169" t="s">
        <v>262</v>
      </c>
    </row>
    <row r="3" spans="1:7" s="148" customFormat="1" ht="37.200000000000003" customHeight="1" x14ac:dyDescent="0.3">
      <c r="B3" s="25"/>
      <c r="C3" s="25"/>
      <c r="D3" s="25"/>
      <c r="E3" s="167" t="s">
        <v>278</v>
      </c>
    </row>
    <row r="4" spans="1:7" ht="31.65" customHeight="1" x14ac:dyDescent="0.25">
      <c r="C4" s="33"/>
      <c r="E4" s="169" t="s">
        <v>270</v>
      </c>
      <c r="G4" s="155" t="str">
        <f ca="1" xml:space="preserve"> HYPERLINK(INDEX(ButtonRefs[], MATCH($A$1,ButtonRefs[StartingRef],0), MATCH(ButtonRefs[[#Headers],[NextButtonRef]],ButtonRefs[#Headers],0)), StartBtn[ButtonTxt])</f>
        <v>Start</v>
      </c>
    </row>
    <row r="5" spans="1:7" ht="142.19999999999999" customHeight="1" x14ac:dyDescent="0.25">
      <c r="E5" s="167" t="s">
        <v>279</v>
      </c>
    </row>
    <row r="6" spans="1:7" ht="142.19999999999999" customHeight="1" x14ac:dyDescent="0.25">
      <c r="E6" s="167" t="s">
        <v>280</v>
      </c>
    </row>
    <row r="7" spans="1:7" ht="33.6" customHeight="1" x14ac:dyDescent="0.25">
      <c r="C7" s="33"/>
      <c r="E7" s="167" t="s">
        <v>281</v>
      </c>
    </row>
    <row r="8" spans="1:7" ht="37.65" customHeight="1" x14ac:dyDescent="0.25">
      <c r="E8" s="169" t="s">
        <v>269</v>
      </c>
    </row>
    <row r="9" spans="1:7" ht="189" customHeight="1" x14ac:dyDescent="0.25">
      <c r="E9" s="167" t="s">
        <v>284</v>
      </c>
    </row>
  </sheetData>
  <sheetProtection sheet="1" selectLockedCell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showRowColHeaders="0" topLeftCell="B1" workbookViewId="0">
      <selection activeCell="E12" sqref="E12"/>
    </sheetView>
  </sheetViews>
  <sheetFormatPr defaultColWidth="9.109375" defaultRowHeight="13.2" x14ac:dyDescent="0.25"/>
  <cols>
    <col min="1" max="1" width="17.109375" style="25" hidden="1" customWidth="1"/>
    <col min="2" max="2" width="6.109375" style="25" customWidth="1"/>
    <col min="3" max="3" width="17.6640625" style="25" customWidth="1"/>
    <col min="4" max="4" width="9.109375" style="25"/>
    <col min="5" max="5" width="63.5546875" style="25" customWidth="1"/>
    <col min="6" max="9" width="9.109375" style="25" customWidth="1"/>
    <col min="10" max="10" width="11.44140625" style="25" customWidth="1"/>
    <col min="11" max="16384" width="9.109375" style="25"/>
  </cols>
  <sheetData>
    <row r="1" spans="1:10" s="50" customFormat="1" ht="30" customHeight="1" x14ac:dyDescent="0.25">
      <c r="A1" s="61" t="s">
        <v>208</v>
      </c>
      <c r="B1" s="130"/>
      <c r="E1" s="50" t="s">
        <v>288</v>
      </c>
      <c r="H1" s="165"/>
      <c r="I1" s="165"/>
    </row>
    <row r="2" spans="1:10" x14ac:dyDescent="0.25">
      <c r="C2" s="34"/>
    </row>
    <row r="3" spans="1:10" x14ac:dyDescent="0.25">
      <c r="C3" s="65" t="str">
        <f ca="1">HYPERLINK(INDEX(ButtonRefs[], MATCH($A$1,ButtonRefs[StartingRef],0), MATCH(ButtonRefs[[#Headers],[BackButtonRef]],ButtonRefs[#Headers],0)), BackBtn[ButtonTxt])</f>
        <v>Vorige</v>
      </c>
    </row>
    <row r="4" spans="1:10" ht="22.8" customHeight="1" x14ac:dyDescent="0.25">
      <c r="C4" s="34"/>
    </row>
    <row r="5" spans="1:10" ht="15.6" customHeight="1" thickBot="1" x14ac:dyDescent="0.3">
      <c r="A5" s="25" t="s">
        <v>263</v>
      </c>
      <c r="C5" s="19" t="str">
        <f ca="1">HYPERLINK(INDEX(ButtonRefs[], MATCH($A$1,ButtonRefs[StartingRef],0), MATCH(ButtonRefs[[#Headers],[NextButtonRef]],ButtonRefs[#Headers],0)), NextBtn[ButtonTxt])</f>
        <v>Volgende</v>
      </c>
    </row>
    <row r="6" spans="1:10" ht="15.6" customHeight="1" x14ac:dyDescent="0.25">
      <c r="E6" s="175" t="s">
        <v>255</v>
      </c>
      <c r="G6" s="220" t="s">
        <v>287</v>
      </c>
      <c r="H6" s="221"/>
      <c r="I6" s="221"/>
      <c r="J6" s="222"/>
    </row>
    <row r="7" spans="1:10" x14ac:dyDescent="0.25">
      <c r="E7" s="175" t="s">
        <v>256</v>
      </c>
      <c r="G7" s="223"/>
      <c r="H7" s="224"/>
      <c r="I7" s="224"/>
      <c r="J7" s="225"/>
    </row>
    <row r="8" spans="1:10" ht="13.8" thickBot="1" x14ac:dyDescent="0.3">
      <c r="E8" s="175" t="s">
        <v>257</v>
      </c>
      <c r="G8" s="226"/>
      <c r="H8" s="227"/>
      <c r="I8" s="227"/>
      <c r="J8" s="228"/>
    </row>
    <row r="9" spans="1:10" x14ac:dyDescent="0.25">
      <c r="E9" s="175" t="s">
        <v>258</v>
      </c>
    </row>
    <row r="10" spans="1:10" x14ac:dyDescent="0.25">
      <c r="E10" s="175" t="s">
        <v>259</v>
      </c>
    </row>
    <row r="11" spans="1:10" x14ac:dyDescent="0.25">
      <c r="E11" s="175" t="s">
        <v>260</v>
      </c>
    </row>
    <row r="12" spans="1:10" x14ac:dyDescent="0.25">
      <c r="E12" s="175" t="s">
        <v>261</v>
      </c>
    </row>
    <row r="13" spans="1:10" x14ac:dyDescent="0.25">
      <c r="E13"/>
    </row>
    <row r="14" spans="1:10" x14ac:dyDescent="0.25">
      <c r="E14"/>
    </row>
    <row r="15" spans="1:10" x14ac:dyDescent="0.25">
      <c r="E15"/>
    </row>
    <row r="16" spans="1:10" x14ac:dyDescent="0.25">
      <c r="E16"/>
    </row>
    <row r="17" spans="5:5" x14ac:dyDescent="0.25">
      <c r="E17"/>
    </row>
    <row r="18" spans="5:5" x14ac:dyDescent="0.25">
      <c r="E18"/>
    </row>
    <row r="19" spans="5:5" x14ac:dyDescent="0.25">
      <c r="E19"/>
    </row>
    <row r="20" spans="5:5" x14ac:dyDescent="0.25">
      <c r="E20"/>
    </row>
    <row r="21" spans="5:5" x14ac:dyDescent="0.25">
      <c r="E21"/>
    </row>
    <row r="22" spans="5:5" x14ac:dyDescent="0.25">
      <c r="E22"/>
    </row>
    <row r="23" spans="5:5" x14ac:dyDescent="0.25">
      <c r="E23"/>
    </row>
    <row r="24" spans="5:5" x14ac:dyDescent="0.25">
      <c r="E24"/>
    </row>
    <row r="25" spans="5:5" ht="14.4" customHeight="1" x14ac:dyDescent="0.25">
      <c r="E25"/>
    </row>
    <row r="26" spans="5:5" x14ac:dyDescent="0.25">
      <c r="E26"/>
    </row>
    <row r="27" spans="5:5" x14ac:dyDescent="0.25">
      <c r="E27"/>
    </row>
    <row r="28" spans="5:5" ht="15.6" customHeight="1" x14ac:dyDescent="0.25">
      <c r="E28"/>
    </row>
    <row r="29" spans="5:5" x14ac:dyDescent="0.25">
      <c r="E29"/>
    </row>
    <row r="30" spans="5:5" x14ac:dyDescent="0.25">
      <c r="E30"/>
    </row>
    <row r="31" spans="5:5" x14ac:dyDescent="0.25">
      <c r="E31"/>
    </row>
    <row r="32" spans="5:5"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ht="126.6" customHeight="1" x14ac:dyDescent="0.25">
      <c r="E40"/>
    </row>
    <row r="41" spans="5:5" x14ac:dyDescent="0.25">
      <c r="E41"/>
    </row>
    <row r="42" spans="5:5" ht="56.4" customHeight="1"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sheetData>
  <sheetProtection sheet="1" sort="0" autoFilter="0" pivotTables="0"/>
  <mergeCells count="1">
    <mergeCell ref="G6:J8"/>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V21"/>
  <sheetViews>
    <sheetView showGridLines="0" showRowColHeaders="0" topLeftCell="B1" workbookViewId="0">
      <selection activeCell="C10" sqref="C10"/>
    </sheetView>
  </sheetViews>
  <sheetFormatPr defaultColWidth="9.109375" defaultRowHeight="13.2" x14ac:dyDescent="0.25"/>
  <cols>
    <col min="1" max="1" width="9.109375" style="23" hidden="1" customWidth="1"/>
    <col min="2" max="2" width="10.6640625" style="23" customWidth="1"/>
    <col min="3" max="3" width="20.6640625" style="23" customWidth="1"/>
    <col min="4" max="4" width="2.44140625" style="23" customWidth="1"/>
    <col min="5" max="5" width="17.6640625" style="23" customWidth="1"/>
    <col min="6" max="6" width="2.44140625" style="23" customWidth="1"/>
    <col min="7" max="7" width="17.6640625" style="23" customWidth="1"/>
    <col min="8" max="8" width="35" style="23" customWidth="1"/>
    <col min="9" max="9" width="71.6640625" style="23" customWidth="1"/>
    <col min="10" max="10" width="9.109375" style="23" hidden="1" customWidth="1"/>
    <col min="11" max="12" width="3" style="23" hidden="1" customWidth="1"/>
    <col min="13" max="13" width="14.44140625" style="36" customWidth="1"/>
    <col min="14" max="14" width="16.5546875" style="23" customWidth="1"/>
    <col min="15" max="15" width="9.109375" style="23"/>
    <col min="16" max="16" width="11.5546875" style="23" customWidth="1"/>
    <col min="17" max="17" width="12.109375" style="23" customWidth="1"/>
    <col min="18" max="18" width="26" style="23" customWidth="1"/>
    <col min="19" max="16384" width="9.109375" style="23"/>
  </cols>
  <sheetData>
    <row r="1" spans="1:22" s="50" customFormat="1" ht="30" customHeight="1" x14ac:dyDescent="0.25">
      <c r="A1" s="50" t="s">
        <v>72</v>
      </c>
      <c r="B1" s="173"/>
      <c r="C1" s="50" t="str">
        <f>INDEX(InitiativeCat[], MATCH($A$1,InitiativeCat[InitiativeCatID],0), MATCH(InitiativeCat[[#Headers],[Proactief]],InitiativeCat[#Headers],0) )</f>
        <v>Proactief</v>
      </c>
      <c r="E1" s="236" t="str">
        <f>INDEX(InitiativeCat[], MATCH($A$1,InitiativeCat[InitiativeCatID],0), MATCH(InitiativeCat[[#Headers],[Overzicht veiligheidsparameters]],InitiativeCat[#Headers],0) )</f>
        <v>Uitwisselen van veiligheidsinformatie</v>
      </c>
      <c r="F1" s="236"/>
      <c r="G1" s="236"/>
      <c r="H1" s="236"/>
      <c r="I1" s="236"/>
    </row>
    <row r="2" spans="1:22" ht="20.100000000000001" customHeight="1" thickBot="1" x14ac:dyDescent="0.3">
      <c r="B2" s="24"/>
      <c r="C2" s="24"/>
      <c r="D2" s="24"/>
      <c r="E2" s="24"/>
      <c r="F2" s="24"/>
      <c r="G2" s="24"/>
      <c r="H2" s="24"/>
      <c r="I2" s="24"/>
      <c r="J2" s="24"/>
      <c r="K2" s="24"/>
      <c r="L2" s="24"/>
      <c r="M2" s="35"/>
      <c r="S2" s="24"/>
      <c r="T2" s="24"/>
      <c r="U2" s="24"/>
      <c r="V2" s="24"/>
    </row>
    <row r="3" spans="1:22" ht="30" customHeight="1" x14ac:dyDescent="0.25">
      <c r="C3" s="164" t="str">
        <f>Initiatives[[#Headers],[Nr. initiatief]]</f>
        <v>Nr. initiatief</v>
      </c>
      <c r="D3" s="164"/>
      <c r="E3" s="246" t="str">
        <f>Initiatives[[#Headers],[Specifieke veiligheidsinitiatieven]]</f>
        <v>Specifieke veiligheidsinitiatieven</v>
      </c>
      <c r="F3" s="246"/>
      <c r="G3" s="246"/>
      <c r="H3" s="246"/>
      <c r="I3" s="31" t="str">
        <f>Score[[#Headers],[Prestatiescore: de huidige prestatie van het veiligheidsinitiatief]]</f>
        <v>Prestatiescore: de huidige prestatie van het veiligheidsinitiatief</v>
      </c>
      <c r="N3" s="237" t="s">
        <v>186</v>
      </c>
      <c r="O3" s="238"/>
      <c r="P3" s="238"/>
      <c r="Q3" s="238"/>
      <c r="R3" s="239"/>
    </row>
    <row r="4" spans="1:22" ht="15.75" customHeight="1" x14ac:dyDescent="0.25">
      <c r="C4" s="32" t="str">
        <f>IFERROR(INDEX( Initiatives[Nr. initiatief], _xlfn.AGGREGATE(15,3,( Initiatives[InitiativeCatID] = $A$1)/ (Initiatives[InitiativeCatID] = $A$1 ) * (ROW(Initiatives[Nr. initiatief]) - ROW(Initiatives[[#Headers],[Nr. initiatief]])),ROWS($C$1:C1) )), "")</f>
        <v>a1</v>
      </c>
      <c r="D4" s="163"/>
      <c r="E4" s="251" t="str">
        <f>IFERROR(INDEX( Initiatives[Specifieke veiligheidsinitiatieven], _xlfn.AGGREGATE(15,3,( Initiatives[InitiativeCatID] = $A$1)/ (Initiatives[InitiativeCatID] = $A$1 ) * (ROW(Initiatives[Overzicht veiligheidsparameters]) - ROW(Initiatives[[#Headers],[Overzicht veiligheidsparameters]])),ROWS($E$1:E1) )), "")</f>
        <v>Uitwisselen van veiligheidsinformatie over ongevalsscenario’s</v>
      </c>
      <c r="F4" s="251"/>
      <c r="G4" s="251"/>
      <c r="H4" s="252"/>
      <c r="I4" s="62"/>
      <c r="J4" s="22">
        <f>IF(ISBLANK(I4), 100,  INDEX(Score[], MATCH(I4,Score[Prestatiescore: de huidige prestatie van het veiligheidsinitiatief],0), MATCH(Score[[#Headers],[Score numeric]], Score[#Headers], 0) ) )</f>
        <v>100</v>
      </c>
      <c r="K4" s="22" t="str">
        <f>IF(SUM($J$4:$J$10)&lt;100,  INDEX(C4:C10,  MATCH(TRUE, INDEX(J4:$J$10&lt;3, ), 0)), "X")</f>
        <v>X</v>
      </c>
      <c r="L4" s="22">
        <f>IFERROR(INDEX( Initiatives[InitiativeNumber], _xlfn.AGGREGATE(15,3,( Initiatives[InitiativeCatID] = $A$1)/ (Initiatives[InitiativeCatID] = $A$1 ) * (ROW(Initiatives[Overzicht veiligheidsparameters]) - ROW(Initiatives[[#Headers],[Overzicht veiligheidsparameters]])),ROWS($E$1:E1) )), "")-1</f>
        <v>0</v>
      </c>
      <c r="M4" s="36" t="str">
        <f>IF(ISBLANK(I4),ErrorMsg[ErrorMessage], "")</f>
        <v>Selecteer een antwoord!</v>
      </c>
      <c r="N4" s="28" t="str">
        <f>INDEX(Score[ScoreName],1)</f>
        <v>Score 0</v>
      </c>
      <c r="O4" s="240" t="str">
        <f>INDEX(Score[Beschrijving],1)</f>
        <v>Samenwerking ontbreekt volledigd op dit moment</v>
      </c>
      <c r="P4" s="240"/>
      <c r="Q4" s="240"/>
      <c r="R4" s="241"/>
    </row>
    <row r="5" spans="1:22" ht="15.75" customHeight="1" x14ac:dyDescent="0.25">
      <c r="C5" s="32" t="str">
        <f>IFERROR(INDEX( Initiatives[Nr. initiatief], _xlfn.AGGREGATE(15,3,( Initiatives[InitiativeCatID] = $A$1)/ (Initiatives[InitiativeCatID] = $A$1 ) * (ROW(Initiatives[Nr. initiatief]) - ROW(Initiatives[[#Headers],[Nr. initiatief]])),ROWS($C$1:C2) )), "")</f>
        <v>a2</v>
      </c>
      <c r="D5" s="163"/>
      <c r="E5" s="249" t="str">
        <f>IFERROR(INDEX( Initiatives[Specifieke veiligheidsinitiatieven], _xlfn.AGGREGATE(15,3,( Initiatives[InitiativeCatID] = $A$1)/ (Initiatives[InitiativeCatID] = $A$1 ) * (ROW(Initiatives[Overzicht veiligheidsparameters]) - ROW(Initiatives[[#Headers],[Overzicht veiligheidsparameters]])),ROWS($C$1:C2) )), "")</f>
        <v>Uitwisselen van informatie over niet-reguliere werkzaamheden</v>
      </c>
      <c r="F5" s="249"/>
      <c r="G5" s="249"/>
      <c r="H5" s="250"/>
      <c r="I5" s="63"/>
      <c r="J5" s="22">
        <f>IF(ISBLANK(I5), 100,  INDEX(Score[], MATCH(I5,Score[Prestatiescore: de huidige prestatie van het veiligheidsinitiatief],0), MATCH(Score[[#Headers],[Score numeric]], Score[#Headers], 0) ) )</f>
        <v>100</v>
      </c>
      <c r="K5" s="22" t="str">
        <f>IF(SUM($J$4:$J$10)&lt;100,  INDEX(C5:C11,  MATCH(TRUE, INDEX(J5:$J$10&lt;3, ), 0)), "X")</f>
        <v>X</v>
      </c>
      <c r="L5" s="22">
        <f>IFERROR(INDEX( Initiatives[InitiativeNumber], _xlfn.AGGREGATE(15,3,( Initiatives[InitiativeCatID] = $A$1)/ (Initiatives[InitiativeCatID] = $A$1 ) * (ROW(Initiatives[Overzicht veiligheidsparameters]) - ROW(Initiatives[[#Headers],[Overzicht veiligheidsparameters]])),ROWS($E$1:E2) )), "")-1</f>
        <v>1</v>
      </c>
      <c r="M5" s="36" t="str">
        <f>IF(ISBLANK(I5),ErrorMsg[ErrorMessage], "")</f>
        <v>Selecteer een antwoord!</v>
      </c>
      <c r="N5" s="30" t="str">
        <f>INDEX(Score[ScoreName],2)</f>
        <v>Score 1</v>
      </c>
      <c r="O5" s="242" t="str">
        <f>INDEX(Score[Beschrijving],2)</f>
        <v>Al enige samenwerking, maar kan nog grondig verbeterd worden</v>
      </c>
      <c r="P5" s="242"/>
      <c r="Q5" s="242"/>
      <c r="R5" s="243"/>
    </row>
    <row r="6" spans="1:22" ht="15.75" customHeight="1" x14ac:dyDescent="0.25">
      <c r="C6" s="32" t="str">
        <f>IFERROR(INDEX( Initiatives[Nr. initiatief], _xlfn.AGGREGATE(15,3,( Initiatives[InitiativeCatID] = $A$1)/ (Initiatives[InitiativeCatID] = $A$1 ) * (ROW(Initiatives[Nr. initiatief]) - ROW(Initiatives[[#Headers],[Nr. initiatief]])),ROWS($C$1:C3) )), "")</f>
        <v>a3</v>
      </c>
      <c r="D6" s="163"/>
      <c r="E6" s="249" t="str">
        <f>IFERROR(INDEX( Initiatives[Specifieke veiligheidsinitiatieven], _xlfn.AGGREGATE(15,3,( Initiatives[InitiativeCatID] = $A$1)/ (Initiatives[InitiativeCatID] = $A$1 ) * (ROW(Initiatives[Overzicht veiligheidsparameters]) - ROW(Initiatives[[#Headers],[Overzicht veiligheidsparameters]])),ROWS($C$1:C3) )), "")</f>
        <v>Communiceren over incidenten</v>
      </c>
      <c r="F6" s="249"/>
      <c r="G6" s="249"/>
      <c r="H6" s="250"/>
      <c r="I6" s="63"/>
      <c r="J6" s="22">
        <f>IF(ISBLANK(I6), 100,  INDEX(Score[], MATCH(I6,Score[Prestatiescore: de huidige prestatie van het veiligheidsinitiatief],0), MATCH(Score[[#Headers],[Score numeric]], Score[#Headers], 0) ) )</f>
        <v>100</v>
      </c>
      <c r="K6" s="22" t="str">
        <f>IF(SUM($J$4:$J$10)&lt;100,  INDEX(C6:C12,  MATCH(TRUE, INDEX(J6:$J$10&lt;3, ), 0)), "X")</f>
        <v>X</v>
      </c>
      <c r="L6" s="22">
        <f>IFERROR(INDEX( Initiatives[InitiativeNumber], _xlfn.AGGREGATE(15,3,( Initiatives[InitiativeCatID] = $A$1)/ (Initiatives[InitiativeCatID] = $A$1 ) * (ROW(Initiatives[Overzicht veiligheidsparameters]) - ROW(Initiatives[[#Headers],[Overzicht veiligheidsparameters]])),ROWS($E$1:E3) )), "")-1</f>
        <v>2</v>
      </c>
      <c r="M6" s="36" t="str">
        <f>IF(ISBLANK(I6),ErrorMsg[ErrorMessage], "")</f>
        <v>Selecteer een antwoord!</v>
      </c>
      <c r="N6" s="28" t="str">
        <f>INDEX(Score[ScoreName],3)</f>
        <v>Score 2</v>
      </c>
      <c r="O6" s="240" t="str">
        <f>INDEX(Score[Beschrijving],3)</f>
        <v>Al enige samenwerking, maar kan nog in eerder beperke mate verbeterd worden</v>
      </c>
      <c r="P6" s="240"/>
      <c r="Q6" s="240"/>
      <c r="R6" s="241"/>
    </row>
    <row r="7" spans="1:22" ht="16.5" customHeight="1" x14ac:dyDescent="0.25">
      <c r="C7" s="32" t="str">
        <f>IFERROR(INDEX( Initiatives[Nr. initiatief], _xlfn.AGGREGATE(15,3,( Initiatives[InitiativeCatID] = $A$1)/ (Initiatives[InitiativeCatID] = $A$1 ) * (ROW(Initiatives[Nr. initiatief]) - ROW(Initiatives[[#Headers],[Nr. initiatief]])),ROWS($C$1:C4) )), "")</f>
        <v>a4</v>
      </c>
      <c r="D7" s="163"/>
      <c r="E7" s="247" t="str">
        <f>IFERROR(INDEX( Initiatives[Specifieke veiligheidsinitiatieven], _xlfn.AGGREGATE(15,3,( Initiatives[InitiativeCatID] = $A$1)/ (Initiatives[InitiativeCatID] = $A$1 ) * (ROW(Initiatives[Overzicht veiligheidsparameters]) - ROW(Initiatives[[#Headers],[Overzicht veiligheidsparameters]])),ROWS($C$1:C4) )), "")</f>
        <v>Uitwisselen van informatie over veiligheidsinspecties van toezichthouders</v>
      </c>
      <c r="F7" s="247"/>
      <c r="G7" s="247"/>
      <c r="H7" s="248"/>
      <c r="I7" s="64"/>
      <c r="J7" s="22">
        <f>IF(ISBLANK(I7), 100,  INDEX(Score[], MATCH(I7,Score[Prestatiescore: de huidige prestatie van het veiligheidsinitiatief],0), MATCH(Score[[#Headers],[Score numeric]], Score[#Headers], 0) ) )</f>
        <v>100</v>
      </c>
      <c r="K7" s="22" t="str">
        <f>IF(SUM($J$4:$J$10)&lt;100,  INDEX(C7:C13,  MATCH(TRUE, INDEX(J7:$J$10&lt;3, ), 0)), "X")</f>
        <v>X</v>
      </c>
      <c r="L7" s="22">
        <f>IFERROR(INDEX( Initiatives[InitiativeNumber], _xlfn.AGGREGATE(15,3,( Initiatives[InitiativeCatID] = $A$1)/ (Initiatives[InitiativeCatID] = $A$1 ) * (ROW(Initiatives[Overzicht veiligheidsparameters]) - ROW(Initiatives[[#Headers],[Overzicht veiligheidsparameters]])),ROWS($E$1:E4) )), "")-1</f>
        <v>3</v>
      </c>
      <c r="M7" s="36" t="str">
        <f>IF(ISBLANK(I7),ErrorMsg[ErrorMessage], "")</f>
        <v>Selecteer een antwoord!</v>
      </c>
      <c r="N7" s="30" t="str">
        <f>INDEX(Score[ScoreName],4)</f>
        <v>Score 3</v>
      </c>
      <c r="O7" s="242" t="str">
        <f>INDEX(Score[Beschrijving],4)</f>
        <v>Optimale samenswerking (op strategisch niveau met focus op lange termijn)</v>
      </c>
      <c r="P7" s="242"/>
      <c r="Q7" s="242"/>
      <c r="R7" s="243"/>
    </row>
    <row r="8" spans="1:22" ht="13.8" thickBot="1" x14ac:dyDescent="0.3">
      <c r="C8" s="23" t="str">
        <f>IFERROR(INDEX( Initiatives[Nr. initiatief], _xlfn.AGGREGATE(15,3,( Initiatives[InitiativeCatID] = $A$1)/ (Initiatives[InitiativeCatID] = $A$1 ) * (ROW(Initiatives[Overzicht veiligheidsparameters]) - ROW(Initiatives[[#Headers],[Overzicht veiligheidsparameters]])),ROWS($C$1:C5) )), "")</f>
        <v/>
      </c>
      <c r="N8" s="29" t="str">
        <f>INDEX(Score[ScoreName],5)</f>
        <v xml:space="preserve">Niet van toepassing </v>
      </c>
      <c r="O8" s="244" t="str">
        <f>INDEX(Score[Beschrijving],5)</f>
        <v>Veiligheidsinitiatieven die niet van toepassing zijn voor een bepaalde cluster</v>
      </c>
      <c r="P8" s="244"/>
      <c r="Q8" s="244"/>
      <c r="R8" s="245"/>
    </row>
    <row r="10" spans="1:22" ht="15" customHeight="1" thickBot="1" x14ac:dyDescent="0.3">
      <c r="C10" s="65" t="str">
        <f>HYPERLINK(HelpLink[HelpLink], HelpBtn[ButtonTxt])</f>
        <v>Terug naar de intro</v>
      </c>
      <c r="D10" s="94"/>
      <c r="E10" s="65" t="str">
        <f ca="1">HYPERLINK(INDEX(ButtonRefs[], MATCH($A$1,ButtonRefs[StartingRef],0), MATCH(ButtonRefs[[#Headers],[BackButtonRef]],ButtonRefs[#Headers],0)), BackBtn[ButtonTxt])</f>
        <v>Vorige</v>
      </c>
      <c r="F10" s="94"/>
      <c r="G10" s="65" t="str">
        <f>IF(SUM($J$4:$J$14)&lt;100, HYPERLINK(INDEX(ButtonRefs[], MATCH($A$1,ButtonRefs[StartingRef],0), MATCH(ButtonRefs[[#Headers],[NextButtonRef]],ButtonRefs[#Headers],0)), NextBtn[ButtonTxt]), "")</f>
        <v/>
      </c>
    </row>
    <row r="11" spans="1:22" ht="18" customHeight="1" x14ac:dyDescent="0.3">
      <c r="J11" s="37"/>
      <c r="N11" s="237" t="s">
        <v>291</v>
      </c>
      <c r="O11" s="238"/>
      <c r="P11" s="238"/>
      <c r="Q11" s="238"/>
      <c r="R11" s="238"/>
      <c r="S11" s="238"/>
      <c r="T11" s="239"/>
    </row>
    <row r="12" spans="1:22" s="56" customFormat="1" ht="312" customHeight="1" x14ac:dyDescent="0.25">
      <c r="C12" s="56" t="str">
        <f>IFERROR(INDEX( Initiatives[Nr. initiatief], _xlfn.AGGREGATE(15,3,( Initiatives[InitiativeCatID] = $A$1)/ (Initiatives[InitiativeCatID] = $A$1 ) * (ROW(Initiatives[Overzicht veiligheidsparameters]) - ROW(Initiatives[[#Headers],[Overzicht veiligheidsparameters]])),ROWS($C$1:C9) )), "")</f>
        <v/>
      </c>
      <c r="N12" s="59" t="str">
        <f>IFERROR(INDEX( Initiatives[Nr. initiatief], _xlfn.AGGREGATE(15,3,( Initiatives[InitiativeCatID] = $A$1)/ (Initiatives[InitiativeCatID] = $A$1 ) * (ROW(Initiatives[Nr. initiatief]) - ROW(Initiatives[[#Headers],[Nr. initiatief]])),ROWS($C$1:C1) )), "")</f>
        <v>a1</v>
      </c>
      <c r="O12" s="230" t="str">
        <f>IFERROR(INDEX( Initiatives[Beschrijving], _xlfn.AGGREGATE(15,3,( Initiatives[InitiativeCatID] = $A$1)/ (Initiatives[InitiativeCatID] = $A$1 ) * (ROW(Initiatives[Overzicht veiligheidsparameters]) - ROW(Initiatives[[#Headers],[Overzicht veiligheidsparameters]])),ROWS($E$1:E1) )), "")</f>
        <v>Als er een domino-effect aanwijzing is tussen bedrijven volgens de BRZO-wetgeving, dan is het uitwisselen van informatie over ongevalsscenario’s die naburige bedrijven kunnen beïnvloeden wettelijk verplicht. Onderzoek toont echter aan dat, in geval van deze wettelijke verplichting, de informatie-uitwisseling vaak oppervlakkig plaatsvindt. Als er een wettelijke domino-effect aanwijzing is, zal dit bijgevolg (in het beste geval) bepalen of er reeds een vorm van informatie-uitwisseling aanwezig is, maar dit is geen garantie voor een kwaliteitsvolle informatie-uitwisseling. Bovendien is het uitwisselen van informatie over mogelijke ongevalsscenario’s niet enkel relevant in geval van een domino-effect aanwijzing. Ook voor BRZO-bedrijven zonder domino-effect aanwijzing, voor risicorelevante bedrijven (bedrijven die net onder de BRZO-drempel vallen), en zelfs voor niet-BRZO-bedrijven is deze informatie-uitwisseling nuttig, en in het kader van optimale veiligheid, nodig.
Het uitwisselen van informatie over ongevalsscenario’s kan leiden tot een beter begrip van: 
- Mogelijke ongevalsscenario's die in één bedrijf ontstaan, maar ook gevolgen kunnen hebben (schade/letsel) voor naburige bedrijven, denk hierbij bijvoorbeeld aan een toxische emissie of een explosie
- Mogelijke ongevalsscenario's die in één bedrijf ontstaan en leiden tot een secundair ongevalsscenario in een ander bedrijf (domino-effecten en keteneffecten)
Binnen een cluster van bedrijven is het dus nodig om goed op de hoogte te zijn van elkaars mogelijke ongevalsscenario’s (zowel safety als security gerelateerde scenario’s). Deze ongevalsscenario’s moeten ook op periodieke basis geëvalueerd worden, of wanneer er zich belangrijke wijzigingen voordoen binnen het bedrijf, bijvoorbeeld bij een wijziging in het proces.
Als volgende stap is het cruciaal dat er ook echt iets wordt gedaan met deze informatie-uitwisseling. Als naburige bedrijven goed geïnformeerd zijn over mogelijke ongevalsscenario’s die een invloed kunnen hebben op andere bedrijven binnen de cluster, dan kan het duidelijk worden of men (extra) veiligheidsmaatregelen moet nemen.</v>
      </c>
      <c r="P12" s="230"/>
      <c r="Q12" s="230"/>
      <c r="R12" s="230"/>
      <c r="S12" s="230"/>
      <c r="T12" s="231"/>
    </row>
    <row r="13" spans="1:22" s="56" customFormat="1" ht="91.5" customHeight="1" x14ac:dyDescent="0.25">
      <c r="C13" s="56" t="str">
        <f>IFERROR(INDEX( Initiatives[Nr. initiatief], _xlfn.AGGREGATE(15,3,( Initiatives[InitiativeCatID] = $A$1)/ (Initiatives[InitiativeCatID] = $A$1 ) * (ROW(Initiatives[Overzicht veiligheidsparameters]) - ROW(Initiatives[[#Headers],[Overzicht veiligheidsparameters]])),ROWS($C$1:C10) )), "")</f>
        <v/>
      </c>
      <c r="N13" s="60" t="str">
        <f>IFERROR(INDEX( Initiatives[Nr. initiatief], _xlfn.AGGREGATE(15,3,( Initiatives[InitiativeCatID] = $A$1)/ (Initiatives[InitiativeCatID] = $A$1 ) * (ROW(Initiatives[Nr. initiatief]) - ROW(Initiatives[[#Headers],[Nr. initiatief]])),ROWS($C$1:C2) )), "")</f>
        <v>a2</v>
      </c>
      <c r="O13" s="232" t="str">
        <f>IFERROR(INDEX( Initiatives[Beschrijving], _xlfn.AGGREGATE(15,3,( Initiatives[InitiativeCatID] = $A$1)/ (Initiatives[InitiativeCatID] = $A$1 ) * (ROW(Initiatives[Overzicht veiligheidsparameters]) - ROW(Initiatives[[#Headers],[Overzicht veiligheidsparameters]])),ROWS($E$1:E2) )), "")</f>
        <v>Binnen een cluster van bedrijven is het nodig om elkaar tijdig op de hoogte te brengen van geplande niet-reguliere werkzaamheden, zoals bijvoorbeeld een onderhoud aan bepaalde installaties, of wanneer men gaat fakkelen. Zo kan men als buurbedrijf zelf maatregelen nemen indien nodig, of zo is men ten minste in een zekere staat van alertheid. Dergelijke informatie-uitwisseling kan men op regelmatige basis inplannen, bijvoorbeeld maandelijks, maar ook moet de mogelijkheid bestaan om deze informatie op een snelle en eenvoudige manier ad hoc uit te wisselen.</v>
      </c>
      <c r="P13" s="232"/>
      <c r="Q13" s="232"/>
      <c r="R13" s="232"/>
      <c r="S13" s="232"/>
      <c r="T13" s="233"/>
    </row>
    <row r="14" spans="1:22" s="56" customFormat="1" ht="99" customHeight="1" x14ac:dyDescent="0.25">
      <c r="C14" s="56" t="str">
        <f>IFERROR(INDEX( Initiatives[Nr. initiatief], _xlfn.AGGREGATE(15,3,( Initiatives[InitiativeCatID] = $A$1)/ (Initiatives[InitiativeCatID] = $A$1 ) * (ROW(Initiatives[Overzicht veiligheidsparameters]) - ROW(Initiatives[[#Headers],[Overzicht veiligheidsparameters]])),ROWS($C$1:C11) )), "")</f>
        <v/>
      </c>
      <c r="N14" s="59" t="str">
        <f>IFERROR(INDEX( Initiatives[Nr. initiatief], _xlfn.AGGREGATE(15,3,( Initiatives[InitiativeCatID] = $A$1)/ (Initiatives[InitiativeCatID] = $A$1 ) * (ROW(Initiatives[Nr. initiatief]) - ROW(Initiatives[[#Headers],[Nr. initiatief]])),ROWS($C$1:C3) )), "")</f>
        <v>a3</v>
      </c>
      <c r="O14" s="230" t="str">
        <f>IFERROR(INDEX( Initiatives[Beschrijving], _xlfn.AGGREGATE(15,3,( Initiatives[InitiativeCatID] = $A$1)/ (Initiatives[InitiativeCatID] = $A$1 ) * (ROW(Initiatives[Overzicht veiligheidsparameters]) - ROW(Initiatives[[#Headers],[Overzicht veiligheidsparameters]])),ROWS($E$1:E3) )), "")</f>
        <v>Er kan een clusterbreed rapportagesysteem voor (safety &amp; security gerelateerde) incidenten opgezet worden, zodat de bedrijven op een laagdrempelige en uniforme manier informatie over incidenten met elkaar kunnen delen. Het gaat hierbij voornamelijk over ongevallen of bijna-ongevallen met (potentiële) arbeidsongeschiktheid tot gevolg, of voor procesgerelateerde incidenten. Als informatie over incidenten binnen de bedrijven op regelmatige basis worden uitgewisseld (zelfs zonder dat de nabijgelegen bedrijven nadelige effecten van deze incidenten ondervonden), wordt er binnen de cluster een cultuur van openheid gecreëerd.</v>
      </c>
      <c r="P14" s="230"/>
      <c r="Q14" s="230"/>
      <c r="R14" s="230"/>
      <c r="S14" s="230"/>
      <c r="T14" s="231"/>
    </row>
    <row r="15" spans="1:22" s="56" customFormat="1" ht="96" customHeight="1" thickBot="1" x14ac:dyDescent="0.3">
      <c r="C15" s="56" t="str">
        <f>IFERROR(INDEX( Initiatives[Nr. initiatief], _xlfn.AGGREGATE(15,3,( Initiatives[InitiativeCatID] = $A$1)/ (Initiatives[InitiativeCatID] = $A$1 ) * (ROW(Initiatives[Overzicht veiligheidsparameters]) - ROW(Initiatives[[#Headers],[Overzicht veiligheidsparameters]])),ROWS($C$1:C12) )), "")</f>
        <v/>
      </c>
      <c r="M15" s="57"/>
      <c r="N15" s="58" t="str">
        <f>IFERROR(INDEX( Initiatives[Nr. initiatief], _xlfn.AGGREGATE(15,3,( Initiatives[InitiativeCatID] = $A$1)/ (Initiatives[InitiativeCatID] = $A$1 ) * (ROW(Initiatives[Nr. initiatief]) - ROW(Initiatives[[#Headers],[Nr. initiatief]])),ROWS($C$1:C4) )), "")</f>
        <v>a4</v>
      </c>
      <c r="O15" s="234" t="str">
        <f>IFERROR(INDEX( Initiatives[Beschrijving], _xlfn.AGGREGATE(15,3,( Initiatives[InitiativeCatID] = $A$1)/ (Initiatives[InitiativeCatID] = $A$1 ) * (ROW(Initiatives[Overzicht veiligheidsparameters]) - ROW(Initiatives[[#Headers],[Overzicht veiligheidsparameters]])),ROWS($E$1:E4) )), "")</f>
        <v>Binnen een cluster van bedrijven kan het nuttig zijn om de resultaten van veiligheidsinspecties van toezichthouders met elkaar te delen. Zo kan men als bedrijf zelf lessen trekken over bijvoorbeeld de vastgestelde overtredingen. Ook kan men elkaar binnen de cluster bijstaan met het zoeken naar oplossingen. Het delen van deze informatie, zeker als er een overtreding wordt vastgesteld, fungeert bovendien als een vorm van peer-supervision, waarbij de cluster als collectief de nodige acties mee kan opvolgen, en kan afdwingen indien nodig.</v>
      </c>
      <c r="P15" s="234"/>
      <c r="Q15" s="234"/>
      <c r="R15" s="234"/>
      <c r="S15" s="234"/>
      <c r="T15" s="235"/>
    </row>
    <row r="16" spans="1:22" ht="18.75" customHeight="1" x14ac:dyDescent="0.25">
      <c r="I16" s="25"/>
      <c r="J16" s="25"/>
      <c r="K16" s="25"/>
      <c r="L16" s="25"/>
      <c r="M16" s="25"/>
      <c r="N16" s="55"/>
      <c r="O16" s="229"/>
      <c r="P16" s="229"/>
      <c r="Q16" s="229"/>
      <c r="R16" s="229"/>
      <c r="S16" s="25"/>
    </row>
    <row r="17" spans="9:19" ht="18.75" customHeight="1" x14ac:dyDescent="0.25">
      <c r="I17" s="25"/>
      <c r="J17" s="25"/>
      <c r="K17" s="25"/>
      <c r="L17" s="25"/>
      <c r="M17" s="25"/>
      <c r="N17" s="25"/>
      <c r="O17" s="25"/>
      <c r="P17" s="25"/>
      <c r="Q17" s="25"/>
      <c r="R17" s="25"/>
      <c r="S17" s="25"/>
    </row>
    <row r="18" spans="9:19" ht="18.75" customHeight="1" x14ac:dyDescent="0.25">
      <c r="I18" s="25"/>
      <c r="J18" s="25"/>
      <c r="K18" s="25"/>
      <c r="L18" s="25"/>
      <c r="M18" s="25"/>
      <c r="N18" s="25"/>
      <c r="O18" s="25"/>
      <c r="P18" s="25"/>
      <c r="Q18" s="25"/>
      <c r="R18" s="25"/>
      <c r="S18" s="25"/>
    </row>
    <row r="19" spans="9:19" ht="18.75" customHeight="1" x14ac:dyDescent="0.25"/>
    <row r="20" spans="9:19" ht="18.75" customHeight="1" x14ac:dyDescent="0.25"/>
    <row r="21" spans="9:19" ht="18.75" customHeight="1" x14ac:dyDescent="0.25"/>
  </sheetData>
  <sheetProtection sheet="1" selectLockedCells="1" autoFilter="0" pivotTables="0"/>
  <mergeCells count="18">
    <mergeCell ref="E1:I1"/>
    <mergeCell ref="N11:T11"/>
    <mergeCell ref="O6:R6"/>
    <mergeCell ref="O7:R7"/>
    <mergeCell ref="O8:R8"/>
    <mergeCell ref="N3:R3"/>
    <mergeCell ref="O4:R4"/>
    <mergeCell ref="O5:R5"/>
    <mergeCell ref="E3:H3"/>
    <mergeCell ref="E7:H7"/>
    <mergeCell ref="E6:H6"/>
    <mergeCell ref="E5:H5"/>
    <mergeCell ref="E4:H4"/>
    <mergeCell ref="O16:R16"/>
    <mergeCell ref="O12:T12"/>
    <mergeCell ref="O13:T13"/>
    <mergeCell ref="O14:T14"/>
    <mergeCell ref="O15:T15"/>
  </mergeCells>
  <conditionalFormatting sqref="G10">
    <cfRule type="containsBlanks" dxfId="347" priority="5">
      <formula>LEN(TRIM(G10))=0</formula>
    </cfRule>
  </conditionalFormatting>
  <dataValidations xWindow="1331" yWindow="305" count="3">
    <dataValidation allowBlank="1" showInputMessage="1" showErrorMessage="1" promptTitle="The reference to the next tab " prompt="The field provides a reference to which tab the button 'Next' Should lead to" sqref="K4:K7"/>
    <dataValidation allowBlank="1" showInputMessage="1" showErrorMessage="1" promptTitle="Numeric Value for the hyperlink" prompt="Values used to determine if the hyperlink is available: _x000a_- 100 - value not entered _x000a_- 0-3 - scores_x000a_- 4 - Not applicable _x000a_If there is at least one cell with 100 score, the hyperlink does not appear;  _x000a_hyperlink leads to the next initiative with score&lt;3 " sqref="J4:J9"/>
    <dataValidation allowBlank="1" showInputMessage="1" showErrorMessage="1" promptTitle="Initiative Category" prompt="Reference to initiative category;_x000a_Based on this input, the sheet is created _x000a_" sqref="A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31" yWindow="305" count="1">
        <x14:dataValidation type="list" allowBlank="1" showInputMessage="1" showErrorMessage="1">
          <x14:formula1>
            <xm:f>_Inputs!$AF$2:$AF$6</xm:f>
          </x14:formula1>
          <xm:sqref>I4:I7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57"/>
  <sheetViews>
    <sheetView showGridLines="0" showRowColHeaders="0" topLeftCell="B1" zoomScaleNormal="100" workbookViewId="0">
      <selection activeCell="B1" sqref="B1"/>
    </sheetView>
  </sheetViews>
  <sheetFormatPr defaultColWidth="9.109375" defaultRowHeight="35.1" customHeight="1" x14ac:dyDescent="0.25"/>
  <cols>
    <col min="1" max="1" width="14.5546875" style="68" hidden="1" customWidth="1"/>
    <col min="2" max="2" width="10.6640625" style="68" customWidth="1"/>
    <col min="3" max="3" width="20.6640625" style="68" customWidth="1"/>
    <col min="4" max="4" width="5.6640625" style="68" customWidth="1"/>
    <col min="5" max="5" width="17.6640625" style="68" customWidth="1"/>
    <col min="6" max="6" width="5.6640625" style="68" customWidth="1"/>
    <col min="7" max="7" width="17.6640625" style="68" customWidth="1"/>
    <col min="8" max="8" width="81.109375" style="68" customWidth="1"/>
    <col min="9" max="9" width="2.44140625" style="68" customWidth="1"/>
    <col min="10" max="10" width="12.33203125" style="68" customWidth="1"/>
    <col min="11" max="11" width="10.44140625" style="68" customWidth="1"/>
    <col min="12" max="13" width="9.109375" style="68" hidden="1" customWidth="1"/>
    <col min="14" max="14" width="12.33203125" style="68" customWidth="1"/>
    <col min="15" max="16384" width="9.109375" style="68"/>
  </cols>
  <sheetData>
    <row r="1" spans="1:23" s="67" customFormat="1" ht="30" customHeight="1" x14ac:dyDescent="0.25">
      <c r="A1" s="67" t="s">
        <v>83</v>
      </c>
      <c r="B1" s="173"/>
      <c r="C1" s="67" t="str">
        <f>INDEX(Initiatives[],MATCH($A$1,Initiatives[Nr. initiatief],0), MATCH(Initiatives[[#Headers],[Proactief]],Initiatives[#Headers],0) )</f>
        <v>Proactief</v>
      </c>
      <c r="G1" s="195" t="str">
        <f>INDEX(Initiatives[], MATCH($A$1,Initiatives[Nr. initiatief],0), MATCH(Initiatives[[#Headers],[Specifieke veiligheidsinitiatieven]],Initiatives[#Headers],0) )</f>
        <v>Uitwisselen van veiligheidsinformatie over ongevalsscenario’s</v>
      </c>
      <c r="H1" s="195"/>
    </row>
    <row r="2" spans="1:23" ht="20.100000000000001" customHeight="1" thickBot="1" x14ac:dyDescent="0.3">
      <c r="B2" s="69"/>
      <c r="C2" s="69"/>
      <c r="D2" s="69"/>
      <c r="E2" s="69"/>
      <c r="F2" s="69"/>
      <c r="G2" s="69"/>
      <c r="H2" s="69"/>
      <c r="I2" s="69"/>
      <c r="J2" s="69"/>
      <c r="K2" s="69"/>
      <c r="L2" s="69"/>
      <c r="M2" s="69"/>
      <c r="N2" s="69"/>
      <c r="O2" s="69"/>
      <c r="P2" s="69"/>
      <c r="Q2" s="69"/>
      <c r="R2" s="69"/>
      <c r="S2" s="69"/>
      <c r="T2" s="69"/>
      <c r="U2" s="69"/>
      <c r="V2" s="69"/>
      <c r="W2" s="69"/>
    </row>
    <row r="3" spans="1:23" ht="35.1" customHeight="1" x14ac:dyDescent="0.25">
      <c r="C3" s="211" t="str">
        <f>EvalCriteria[[#Headers],[Criteria om de haalbaarheid van het veiligheidsinitiatief in the schatten]]</f>
        <v>Criteria om de haalbaarheid van het veiligheidsinitiatief in the schatten</v>
      </c>
      <c r="D3" s="211"/>
      <c r="E3" s="211"/>
      <c r="F3" s="211"/>
      <c r="G3" s="211" t="str">
        <f>_Inputs!R1</f>
        <v>Omschrijving criteria om de haalbaarheid van het veiligheidsinitiatief in the schatten</v>
      </c>
      <c r="H3" s="211"/>
      <c r="I3" s="211"/>
      <c r="J3" s="70" t="str">
        <f>AnswerScale[[#Headers],[Antwoord]]</f>
        <v>Antwoord</v>
      </c>
      <c r="K3" s="70" t="str">
        <f>AnswerScale[[#Headers],[Gewicht]]</f>
        <v>Gewicht</v>
      </c>
      <c r="O3" s="197" t="s">
        <v>291</v>
      </c>
      <c r="P3" s="198"/>
      <c r="Q3" s="198"/>
      <c r="R3" s="198"/>
      <c r="S3" s="198"/>
      <c r="T3" s="198"/>
      <c r="U3" s="199"/>
    </row>
    <row r="4" spans="1:23" ht="35.1" customHeight="1" x14ac:dyDescent="0.25">
      <c r="C4" s="71" t="str">
        <f>IFERROR(    INDEX(EvalCriteria[Criteria om de haalbaarheid van het veiligheidsinitiatief in the schatten],MATCH($M4, EvalCriteria[CriterionNumber],0) ), "")</f>
        <v>Kosten</v>
      </c>
      <c r="D4" s="72"/>
      <c r="E4" s="72"/>
      <c r="F4" s="72"/>
      <c r="G4" s="212" t="str">
        <f>IFERROR(    INDEX(EvalCriteria[Omschrijving criteria om de haalbaarheid van het veiligheidsinitiatief in the schatten],MATCH($M4, EvalCriteria[CriterionNumber],0)), "")</f>
        <v>Is het inzetten op dit veiligheidsinitiatief betaalbaar?</v>
      </c>
      <c r="H4" s="212"/>
      <c r="I4" s="213"/>
      <c r="J4" s="85"/>
      <c r="K4" s="86" t="s">
        <v>37</v>
      </c>
      <c r="L4" s="73">
        <f>IFERROR(INDEX(AnswerScale[], MATCH(1, INDEX(  (J4 = AnswerScale[Antwoord])*(K4 = AnswerScale[Gewicht]),0,1),0 ), MATCH(AnswerScale[[#Headers],[Geïntegreerde score ]],AnswerScale[#Headers],0) ), 100)</f>
        <v>100</v>
      </c>
      <c r="M4" s="74">
        <v>1</v>
      </c>
      <c r="N4" s="161" t="str">
        <f>IF(OR(ISBLANK(J4),ISBLANK(K4)),ErrorMsg[ErrorMessage],"")</f>
        <v>Selecteer een antwoord!</v>
      </c>
      <c r="O4" s="214" t="str">
        <f>INDEX(Initiatives[], MATCH($A$1,Initiatives[Nr. initiatief],0), MATCH(Initiatives[[#Headers],[Beschrijving]],Initiatives[#Headers],0) )</f>
        <v>Als er een domino-effect aanwijzing is tussen bedrijven volgens de BRZO-wetgeving, dan is het uitwisselen van informatie over ongevalsscenario’s die naburige bedrijven kunnen beïnvloeden wettelijk verplicht. Onderzoek toont echter aan dat, in geval van deze wettelijke verplichting, de informatie-uitwisseling vaak oppervlakkig plaatsvindt. Als er een wettelijke domino-effect aanwijzing is, zal dit bijgevolg (in het beste geval) bepalen of er reeds een vorm van informatie-uitwisseling aanwezig is, maar dit is geen garantie voor een kwaliteitsvolle informatie-uitwisseling. Bovendien is het uitwisselen van informatie over mogelijke ongevalsscenario’s niet enkel relevant in geval van een domino-effect aanwijzing. Ook voor BRZO-bedrijven zonder domino-effect aanwijzing, voor risicorelevante bedrijven (bedrijven die net onder de BRZO-drempel vallen), en zelfs voor niet-BRZO-bedrijven is deze informatie-uitwisseling nuttig, en in het kader van optimale veiligheid, nodig.
Het uitwisselen van informatie over ongevalsscenario’s kan leiden tot een beter begrip van: 
- Mogelijke ongevalsscenario's die in één bedrijf ontstaan, maar ook gevolgen kunnen hebben (schade/letsel) voor naburige bedrijven, denk hierbij bijvoorbeeld aan een toxische emissie of een explosie
- Mogelijke ongevalsscenario's die in één bedrijf ontstaan en leiden tot een secundair ongevalsscenario in een ander bedrijf (domino-effecten en keteneffecten)
Binnen een cluster van bedrijven is het dus nodig om goed op de hoogte te zijn van elkaars mogelijke ongevalsscenario’s (zowel safety als security gerelateerde scenario’s). Deze ongevalsscenario’s moeten ook op periodieke basis geëvalueerd worden, of wanneer er zich belangrijke wijzigingen voordoen binnen het bedrijf, bijvoorbeeld bij een wijziging in het proces.
Als volgende stap is het cruciaal dat er ook echt iets wordt gedaan met deze informatie-uitwisseling. Als naburige bedrijven goed geïnformeerd zijn over mogelijke ongevalsscenario’s die een invloed kunnen hebben op andere bedrijven binnen de cluster, dan kan het duidelijk worden of men (extra) veiligheidsmaatregelen moet nemen.</v>
      </c>
      <c r="P4" s="215"/>
      <c r="Q4" s="215"/>
      <c r="R4" s="215"/>
      <c r="S4" s="215"/>
      <c r="T4" s="215"/>
      <c r="U4" s="216"/>
    </row>
    <row r="5" spans="1:23" ht="35.1" customHeight="1" x14ac:dyDescent="0.25">
      <c r="C5" s="76" t="str">
        <f>IFERROR(    INDEX(EvalCriteria[Criteria om de haalbaarheid van het veiligheidsinitiatief in the schatten],MATCH($M5, EvalCriteria[CriterionNumber],0) ), "")</f>
        <v>Implementatie-tijd</v>
      </c>
      <c r="D5" s="77"/>
      <c r="E5" s="77"/>
      <c r="F5" s="77"/>
      <c r="G5" s="204" t="str">
        <f>IFERROR(    INDEX(EvalCriteria[Omschrijving criteria om de haalbaarheid van het veiligheidsinitiatief in the schatten],MATCH($M5, EvalCriteria[CriterionNumber],0)), "")</f>
        <v>Kan dit veiligheidsinitiatief op een redelijke termijn geïmplementeerd worden?</v>
      </c>
      <c r="H5" s="204"/>
      <c r="I5" s="205"/>
      <c r="J5" s="85"/>
      <c r="K5" s="86" t="s">
        <v>37</v>
      </c>
      <c r="L5" s="73">
        <f>IFERROR(INDEX(AnswerScale[], MATCH(1, INDEX(  (J5 = AnswerScale[Antwoord])*(K5 = AnswerScale[Gewicht]),0,1),0 ), MATCH(AnswerScale[[#Headers],[Geïntegreerde score ]],AnswerScale[#Headers],0) ), 100)</f>
        <v>100</v>
      </c>
      <c r="M5" s="74">
        <v>2</v>
      </c>
      <c r="N5" s="161" t="str">
        <f>IF(OR(ISBLANK(J5),ISBLANK(K5)),ErrorMsg[ErrorMessage],"")</f>
        <v>Selecteer een antwoord!</v>
      </c>
      <c r="O5" s="214"/>
      <c r="P5" s="215"/>
      <c r="Q5" s="215"/>
      <c r="R5" s="215"/>
      <c r="S5" s="215"/>
      <c r="T5" s="215"/>
      <c r="U5" s="216"/>
    </row>
    <row r="6" spans="1:23" ht="35.1" customHeight="1" x14ac:dyDescent="0.25">
      <c r="C6" s="78" t="str">
        <f>IFERROR(    INDEX(EvalCriteria[Criteria om de haalbaarheid van het veiligheidsinitiatief in the schatten],MATCH($M6, EvalCriteria[CriterionNumber],0) ), "")</f>
        <v>Kennis</v>
      </c>
      <c r="D6" s="79"/>
      <c r="E6" s="79"/>
      <c r="F6" s="79"/>
      <c r="G6" s="206" t="str">
        <f>IFERROR(    INDEX(EvalCriteria[Omschrijving criteria om de haalbaarheid van het veiligheidsinitiatief in the schatten],MATCH($M6, EvalCriteria[CriterionNumber],0)), "")</f>
        <v>Is de nodige knowhow beschikbaar om in te zetten op dit veiligheidsinitiatief? (Mogelijks kan er innovatie of (technische) kennis nodig zijn om in te zetten op een veiligheidsinitiatief)</v>
      </c>
      <c r="H6" s="206"/>
      <c r="I6" s="207"/>
      <c r="J6" s="85"/>
      <c r="K6" s="86" t="s">
        <v>37</v>
      </c>
      <c r="L6" s="73">
        <f>IFERROR(INDEX(AnswerScale[], MATCH(1, INDEX(  (J6 = AnswerScale[Antwoord])*(K6 = AnswerScale[Gewicht]),0,1),0 ), MATCH(AnswerScale[[#Headers],[Geïntegreerde score ]],AnswerScale[#Headers],0) ), 100)</f>
        <v>100</v>
      </c>
      <c r="M6" s="74">
        <v>3</v>
      </c>
      <c r="N6" s="161" t="str">
        <f>IF(OR(ISBLANK(J6),ISBLANK(K6)),ErrorMsg[ErrorMessage],"")</f>
        <v>Selecteer een antwoord!</v>
      </c>
      <c r="O6" s="214"/>
      <c r="P6" s="215"/>
      <c r="Q6" s="215"/>
      <c r="R6" s="215"/>
      <c r="S6" s="215"/>
      <c r="T6" s="215"/>
      <c r="U6" s="216"/>
    </row>
    <row r="7" spans="1:23" ht="35.1" customHeight="1" x14ac:dyDescent="0.25">
      <c r="C7" s="76" t="str">
        <f>IFERROR(    INDEX(EvalCriteria[Criteria om de haalbaarheid van het veiligheidsinitiatief in the schatten],MATCH($M7, EvalCriteria[CriterionNumber],0) ), "")</f>
        <v>Billijkheid</v>
      </c>
      <c r="D7" s="77"/>
      <c r="E7" s="77"/>
      <c r="F7" s="77"/>
      <c r="G7" s="204" t="str">
        <f>IFERROR(    INDEX(EvalCriteria[Omschrijving criteria om de haalbaarheid van het veiligheidsinitiatief in the schatten],MATCH($M7, EvalCriteria[CriterionNumber],0)), "")</f>
        <v>Als er op dit veiligheidsinitiatief wordt ingezet, betalen dan diegenen ervoor die ook het risico creëren?</v>
      </c>
      <c r="H7" s="204"/>
      <c r="I7" s="205"/>
      <c r="J7" s="85"/>
      <c r="K7" s="86" t="s">
        <v>37</v>
      </c>
      <c r="L7" s="73">
        <f>IFERROR(INDEX(AnswerScale[], MATCH(1, INDEX(  (J7 = AnswerScale[Antwoord])*(K7 = AnswerScale[Gewicht]),0,1),0 ), MATCH(AnswerScale[[#Headers],[Geïntegreerde score ]],AnswerScale[#Headers],0) ), 100)</f>
        <v>100</v>
      </c>
      <c r="M7" s="74">
        <v>4</v>
      </c>
      <c r="N7" s="161" t="str">
        <f>IF(OR(ISBLANK(J7),ISBLANK(K7)),ErrorMsg[ErrorMessage],"")</f>
        <v>Selecteer een antwoord!</v>
      </c>
      <c r="O7" s="214"/>
      <c r="P7" s="215"/>
      <c r="Q7" s="215"/>
      <c r="R7" s="215"/>
      <c r="S7" s="215"/>
      <c r="T7" s="215"/>
      <c r="U7" s="216"/>
    </row>
    <row r="8" spans="1:23" ht="35.1" customHeight="1" x14ac:dyDescent="0.25">
      <c r="C8" s="78" t="str">
        <f>IFERROR(    INDEX(EvalCriteria[Criteria om de haalbaarheid van het veiligheidsinitiatief in the schatten],MATCH($M8, EvalCriteria[CriterionNumber],0) ), "")</f>
        <v>Risicoreductie potentieel</v>
      </c>
      <c r="D8" s="79"/>
      <c r="E8" s="79"/>
      <c r="F8" s="79"/>
      <c r="G8" s="206" t="str">
        <f>IFERROR(    INDEX(EvalCriteria[Omschrijving criteria om de haalbaarheid van het veiligheidsinitiatief in the schatten],MATCH($M8, EvalCriteria[CriterionNumber],0)), "")</f>
        <v>Zijn de investeringen voor dit veiligheidsinitiatief niet disproportioneel met de potentiële veiligheidswinst die dit initiatief kan opleveren?</v>
      </c>
      <c r="H8" s="206"/>
      <c r="I8" s="207"/>
      <c r="J8" s="85"/>
      <c r="K8" s="86" t="s">
        <v>37</v>
      </c>
      <c r="L8" s="73">
        <f>IFERROR(INDEX(AnswerScale[], MATCH(1, INDEX(  (J8 = AnswerScale[Antwoord])*(K8 = AnswerScale[Gewicht]),0,1),0 ), MATCH(AnswerScale[[#Headers],[Geïntegreerde score ]],AnswerScale[#Headers],0) ), 100)</f>
        <v>100</v>
      </c>
      <c r="M8" s="74">
        <v>5</v>
      </c>
      <c r="N8" s="161" t="str">
        <f>IF(OR(ISBLANK(J8),ISBLANK(K8)),ErrorMsg[ErrorMessage],"")</f>
        <v>Selecteer een antwoord!</v>
      </c>
      <c r="O8" s="214"/>
      <c r="P8" s="215"/>
      <c r="Q8" s="215"/>
      <c r="R8" s="215"/>
      <c r="S8" s="215"/>
      <c r="T8" s="215"/>
      <c r="U8" s="216"/>
    </row>
    <row r="9" spans="1:23" ht="35.1" customHeight="1" x14ac:dyDescent="0.25">
      <c r="C9" s="76" t="str">
        <f>IFERROR(    INDEX(EvalCriteria[Criteria om de haalbaarheid van het veiligheidsinitiatief in the schatten],MATCH($M9, EvalCriteria[CriterionNumber],0) ), "")</f>
        <v>Afstand van elkaar</v>
      </c>
      <c r="D9" s="77"/>
      <c r="E9" s="77"/>
      <c r="F9" s="77"/>
      <c r="G9" s="204" t="str">
        <f>IFERROR(    INDEX(EvalCriteria[Omschrijving criteria om de haalbaarheid van het veiligheidsinitiatief in the schatten],MATCH($M9, EvalCriteria[CriterionNumber],0)), "")</f>
        <v>Laat de geografische afstand tussen de bedrijven toe om in te zetten op dit veiligheidsinitiatief? (Liggen de bedrijven bijvoorbeeld niet te ver van elkaar om te investeren in gezamenlijke schuilplaatsen)</v>
      </c>
      <c r="H9" s="204"/>
      <c r="I9" s="205"/>
      <c r="J9" s="85"/>
      <c r="K9" s="86" t="s">
        <v>37</v>
      </c>
      <c r="L9" s="73">
        <f>IFERROR(INDEX(AnswerScale[], MATCH(1, INDEX(  (J9 = AnswerScale[Antwoord])*(K9 = AnswerScale[Gewicht]),0,1),0 ), MATCH(AnswerScale[[#Headers],[Geïntegreerde score ]],AnswerScale[#Headers],0) ), 100)</f>
        <v>100</v>
      </c>
      <c r="M9" s="74">
        <v>6</v>
      </c>
      <c r="N9" s="161" t="str">
        <f>IF(OR(ISBLANK(J9),ISBLANK(K9)),ErrorMsg[ErrorMessage],"")</f>
        <v>Selecteer een antwoord!</v>
      </c>
      <c r="O9" s="214"/>
      <c r="P9" s="215"/>
      <c r="Q9" s="215"/>
      <c r="R9" s="215"/>
      <c r="S9" s="215"/>
      <c r="T9" s="215"/>
      <c r="U9" s="216"/>
    </row>
    <row r="10" spans="1:23" ht="35.1" customHeight="1" x14ac:dyDescent="0.25">
      <c r="C10" s="78" t="str">
        <f>IFERROR(    INDEX(EvalCriteria[Criteria om de haalbaarheid van het veiligheidsinitiatief in the schatten],MATCH($M10, EvalCriteria[CriterionNumber],0) ), "")</f>
        <v>Invloed beleid (moeder)bedrijven</v>
      </c>
      <c r="D10" s="79"/>
      <c r="E10" s="79"/>
      <c r="F10" s="79"/>
      <c r="G10" s="206" t="str">
        <f>IFERROR(    INDEX(EvalCriteria[Omschrijving criteria om de haalbaarheid van het veiligheidsinitiatief in the schatten],MATCH($M10, EvalCriteria[CriterionNumber],0)), "")</f>
        <v>Laat het beleid van de (moeder)bedrijven het toe om in te zetten op dit veiligheidsinitiatief?</v>
      </c>
      <c r="H10" s="206"/>
      <c r="I10" s="207"/>
      <c r="J10" s="85"/>
      <c r="K10" s="86" t="s">
        <v>37</v>
      </c>
      <c r="L10" s="73">
        <f>IFERROR(INDEX(AnswerScale[], MATCH(1, INDEX(  (J10 = AnswerScale[Antwoord])*(K10 = AnswerScale[Gewicht]),0,1),0 ), MATCH(AnswerScale[[#Headers],[Geïntegreerde score ]],AnswerScale[#Headers],0) ), 100)</f>
        <v>100</v>
      </c>
      <c r="M10" s="74">
        <v>7</v>
      </c>
      <c r="N10" s="161" t="str">
        <f>IF(OR(ISBLANK(J10),ISBLANK(K10)),ErrorMsg[ErrorMessage],"")</f>
        <v>Selecteer een antwoord!</v>
      </c>
      <c r="O10" s="214"/>
      <c r="P10" s="215"/>
      <c r="Q10" s="215"/>
      <c r="R10" s="215"/>
      <c r="S10" s="215"/>
      <c r="T10" s="215"/>
      <c r="U10" s="216"/>
    </row>
    <row r="11" spans="1:23" ht="35.1" customHeight="1" x14ac:dyDescent="0.25">
      <c r="C11" s="76" t="str">
        <f>IFERROR(    INDEX(EvalCriteria[Criteria om de haalbaarheid van het veiligheidsinitiatief in the schatten],MATCH($M11, EvalCriteria[CriterionNumber],0) ), "")</f>
        <v>Concurrentiegevoeligheid</v>
      </c>
      <c r="D11" s="77"/>
      <c r="E11" s="77"/>
      <c r="F11" s="77"/>
      <c r="G11" s="204" t="str">
        <f>IFERROR(    INDEX(EvalCriteria[Omschrijving criteria om de haalbaarheid van het veiligheidsinitiatief in the schatten],MATCH($M11, EvalCriteria[CriterionNumber],0)), "")</f>
        <v>Laat de concurrentiegevoeligheid van de informatie die gedeeld moet worden voor dit veiligheidsinitiatief het toe dat hierop wordt ingezet?</v>
      </c>
      <c r="H11" s="204"/>
      <c r="I11" s="205"/>
      <c r="J11" s="85"/>
      <c r="K11" s="86" t="s">
        <v>37</v>
      </c>
      <c r="L11" s="73">
        <f>IFERROR(INDEX(AnswerScale[], MATCH(1, INDEX(  (J11 = AnswerScale[Antwoord])*(K11 = AnswerScale[Gewicht]),0,1),0 ), MATCH(AnswerScale[[#Headers],[Geïntegreerde score ]],AnswerScale[#Headers],0) ), 100)</f>
        <v>100</v>
      </c>
      <c r="M11" s="74">
        <v>8</v>
      </c>
      <c r="N11" s="161" t="str">
        <f>IF(OR(ISBLANK(J11),ISBLANK(K11)),ErrorMsg[ErrorMessage],"")</f>
        <v>Selecteer een antwoord!</v>
      </c>
      <c r="O11" s="214"/>
      <c r="P11" s="215"/>
      <c r="Q11" s="215"/>
      <c r="R11" s="215"/>
      <c r="S11" s="215"/>
      <c r="T11" s="215"/>
      <c r="U11" s="216"/>
    </row>
    <row r="12" spans="1:23" ht="50.1" customHeight="1" thickBot="1" x14ac:dyDescent="0.3">
      <c r="C12" s="78" t="str">
        <f>IFERROR(    INDEX(EvalCriteria[Criteria om de haalbaarheid van het veiligheidsinitiatief in the schatten],MATCH($M12, EvalCriteria[CriterionNumber],0) ), "")</f>
        <v>Organisatorische context</v>
      </c>
      <c r="D12" s="79"/>
      <c r="E12" s="79"/>
      <c r="F12" s="79"/>
      <c r="G12" s="206" t="str">
        <f>IFERROR(    INDEX(EvalCriteria[Omschrijving criteria om de haalbaarheid van het veiligheidsinitiatief in the schatten],MATCH($M12, EvalCriteria[CriterionNumber],0)), "")</f>
        <v>Laat de organisatorische context het toe om in te zetten op dit veiligheidsinitiatief? (Zijn er bijvoorbeeld organisatiestructuren of Service Level Agreements (SLA’s) aanwezig die conflicteren met de opzet van het veiligheidsinitiatief)</v>
      </c>
      <c r="H12" s="206"/>
      <c r="I12" s="207"/>
      <c r="J12" s="85"/>
      <c r="K12" s="86" t="s">
        <v>37</v>
      </c>
      <c r="L12" s="73">
        <f>IFERROR(INDEX(AnswerScale[], MATCH(1, INDEX(  (J12 = AnswerScale[Antwoord])*(K12 = AnswerScale[Gewicht]),0,1),0 ), MATCH(AnswerScale[[#Headers],[Geïntegreerde score ]],AnswerScale[#Headers],0) ), 100)</f>
        <v>100</v>
      </c>
      <c r="M12" s="74">
        <v>9</v>
      </c>
      <c r="N12" s="161" t="str">
        <f>IF(OR(ISBLANK(J12),ISBLANK(K12)),ErrorMsg[ErrorMessage],"")</f>
        <v>Selecteer een antwoord!</v>
      </c>
      <c r="O12" s="217"/>
      <c r="P12" s="218"/>
      <c r="Q12" s="218"/>
      <c r="R12" s="218"/>
      <c r="S12" s="218"/>
      <c r="T12" s="218"/>
      <c r="U12" s="219"/>
    </row>
    <row r="13" spans="1:23" ht="35.1" customHeight="1" x14ac:dyDescent="0.25">
      <c r="C13" s="76" t="str">
        <f>IFERROR(    INDEX(EvalCriteria[Criteria om de haalbaarheid van het veiligheidsinitiatief in the schatten],MATCH($M13, EvalCriteria[CriterionNumber],0) ), "")</f>
        <v>Wettelijke context</v>
      </c>
      <c r="D13" s="77"/>
      <c r="E13" s="77"/>
      <c r="F13" s="77"/>
      <c r="G13" s="204" t="str">
        <f>IFERROR(    INDEX(EvalCriteria[Omschrijving criteria om de haalbaarheid van het veiligheidsinitiatief in the schatten],MATCH($M13, EvalCriteria[CriterionNumber],0)), "")</f>
        <v>Laat de wettelijke context het toe om in te zetten op dit veiligheidsinitiatief?</v>
      </c>
      <c r="H13" s="204"/>
      <c r="I13" s="205"/>
      <c r="J13" s="85"/>
      <c r="K13" s="86" t="s">
        <v>37</v>
      </c>
      <c r="L13" s="73">
        <f>IFERROR(INDEX(AnswerScale[], MATCH(1, INDEX(  (J13 = AnswerScale[Antwoord])*(K13 = AnswerScale[Gewicht]),0,1),0 ), MATCH(AnswerScale[[#Headers],[Geïntegreerde score ]],AnswerScale[#Headers],0) ), 100)</f>
        <v>100</v>
      </c>
      <c r="M13" s="74">
        <v>10</v>
      </c>
      <c r="N13" s="161" t="str">
        <f>IF(OR(ISBLANK(J13),ISBLANK(K13)),ErrorMsg[ErrorMessage],"")</f>
        <v>Selecteer een antwoord!</v>
      </c>
      <c r="O13" s="128"/>
      <c r="P13" s="128"/>
      <c r="Q13" s="128"/>
      <c r="R13" s="128"/>
      <c r="S13" s="128"/>
      <c r="T13" s="128"/>
      <c r="U13" s="128"/>
    </row>
    <row r="14" spans="1:23" ht="35.1" customHeight="1" x14ac:dyDescent="0.25">
      <c r="C14" s="78" t="str">
        <f>IFERROR(    INDEX(EvalCriteria[Criteria om de haalbaarheid van het veiligheidsinitiatief in the schatten],MATCH($M14, EvalCriteria[CriterionNumber],0) ), "")</f>
        <v>Compatibiliteit</v>
      </c>
      <c r="D14" s="79"/>
      <c r="E14" s="79"/>
      <c r="F14" s="79"/>
      <c r="G14" s="206" t="str">
        <f>IFERROR(    INDEX(EvalCriteria[Omschrijving criteria om de haalbaarheid van het veiligheidsinitiatief in the schatten],MATCH($M14, EvalCriteria[CriterionNumber],0)), "")</f>
        <v>Is dit veiligheidsinitiatief verenigbaar met andere (veiligheids)initiatieven die geïmplementeerd zijn binnen de cluster?</v>
      </c>
      <c r="H14" s="206"/>
      <c r="I14" s="207"/>
      <c r="J14" s="85"/>
      <c r="K14" s="86" t="s">
        <v>37</v>
      </c>
      <c r="L14" s="73">
        <f>IFERROR(INDEX(AnswerScale[], MATCH(1, INDEX(  (J14 = AnswerScale[Antwoord])*(K14 = AnswerScale[Gewicht]),0,1),0 ), MATCH(AnswerScale[[#Headers],[Geïntegreerde score ]],AnswerScale[#Headers],0) ), 100)</f>
        <v>100</v>
      </c>
      <c r="M14" s="74">
        <v>11</v>
      </c>
      <c r="N14" s="161" t="str">
        <f>IF(OR(ISBLANK(J14),ISBLANK(K14)),ErrorMsg[ErrorMessage],"")</f>
        <v>Selecteer een antwoord!</v>
      </c>
    </row>
    <row r="15" spans="1:23" ht="69.900000000000006" customHeight="1" x14ac:dyDescent="0.25">
      <c r="C15" s="76" t="str">
        <f>IFERROR(    INDEX(EvalCriteria[Criteria om de haalbaarheid van het veiligheidsinitiatief in the schatten],MATCH($M15, EvalCriteria[CriterionNumber],0) ), "")</f>
        <v>Ondersteuning door relevante stakeholders</v>
      </c>
      <c r="D15" s="77"/>
      <c r="E15" s="77"/>
      <c r="F15" s="77"/>
      <c r="G15" s="204" t="str">
        <f>IFERROR(    INDEX(EvalCriteria[Omschrijving criteria om de haalbaarheid van het veiligheidsinitiatief in the schatten],MATCH($M15, EvalCriteria[CriterionNumber],0)), "")</f>
        <v>Is het waarschijnlijk dat dit veiligheidsinitiatief zal worden gesteund door relevante stakeholders, zoals bijvoorbeeld autoriteiten, de omwonenden of sectorverenigingen? (Zo kan een veiligheidsinitiatief een speerpunt zijn van een sectorvereniging, of kan een veiligheidsinitiatief leiden tot een verbeterde veiligheidsbeleving van omwonenden)</v>
      </c>
      <c r="H15" s="204"/>
      <c r="I15" s="205"/>
      <c r="J15" s="85"/>
      <c r="K15" s="86" t="s">
        <v>37</v>
      </c>
      <c r="L15" s="73">
        <f>IFERROR(INDEX(AnswerScale[], MATCH(1, INDEX(  (J15 = AnswerScale[Antwoord])*(K15 = AnswerScale[Gewicht]),0,1),0 ), MATCH(AnswerScale[[#Headers],[Geïntegreerde score ]],AnswerScale[#Headers],0) ), 100)</f>
        <v>100</v>
      </c>
      <c r="M15" s="74">
        <v>12</v>
      </c>
      <c r="N15" s="161" t="str">
        <f>IF(OR(ISBLANK(J15),ISBLANK(K15)),ErrorMsg[ErrorMessage],"")</f>
        <v>Selecteer een antwoord!</v>
      </c>
    </row>
    <row r="16" spans="1:23" ht="69.900000000000006" customHeight="1" x14ac:dyDescent="0.25">
      <c r="C16" s="78" t="str">
        <f>IFERROR(    INDEX(EvalCriteria[Criteria om de haalbaarheid van het veiligheidsinitiatief in the schatten],MATCH($M16, EvalCriteria[CriterionNumber],0) ), "")</f>
        <v>Erkenning van het verkleinen van het risico</v>
      </c>
      <c r="D16" s="79"/>
      <c r="E16" s="79"/>
      <c r="F16" s="79"/>
      <c r="G16" s="206" t="str">
        <f>IFERROR(    INDEX(EvalCriteria[Omschrijving criteria om de haalbaarheid van het veiligheidsinitiatief in the schatten],MATCH($M16, EvalCriteria[CriterionNumber],0)), "")</f>
        <v>Wordt het inzetten op dit veiligheidsinitiatief erkend als een verkleining van het risico (door bijvoorbeeld de toezichthouder of de verzekeraar)? (Zo kan bijvoorbeeld het gezamenlijk investeren in een technische maatregel leiden tot een verkleining van de veiligheidscontour, een verandering in de vergunning, of een lagere verzekeringspremie)</v>
      </c>
      <c r="H16" s="206"/>
      <c r="I16" s="207"/>
      <c r="J16" s="85"/>
      <c r="K16" s="86" t="s">
        <v>37</v>
      </c>
      <c r="L16" s="73">
        <f>IFERROR(INDEX(AnswerScale[], MATCH(1, INDEX(  (J16 = AnswerScale[Antwoord])*(K16 = AnswerScale[Gewicht]),0,1),0 ), MATCH(AnswerScale[[#Headers],[Geïntegreerde score ]],AnswerScale[#Headers],0) ), 100)</f>
        <v>100</v>
      </c>
      <c r="M16" s="74">
        <v>13</v>
      </c>
      <c r="N16" s="161" t="str">
        <f>IF(OR(ISBLANK(J16),ISBLANK(K16)),ErrorMsg[ErrorMessage],"")</f>
        <v>Selecteer een antwoord!</v>
      </c>
    </row>
    <row r="17" spans="3:14" ht="50.1" customHeight="1" x14ac:dyDescent="0.25">
      <c r="C17" s="76" t="str">
        <f>IFERROR(    INDEX(EvalCriteria[Criteria om de haalbaarheid van het veiligheidsinitiatief in the schatten],MATCH($M17, EvalCriteria[CriterionNumber],0) ), "")</f>
        <v>Bijkomende voordelen</v>
      </c>
      <c r="D17" s="77"/>
      <c r="E17" s="77"/>
      <c r="F17" s="77"/>
      <c r="G17" s="204" t="str">
        <f>IFERROR(    INDEX(EvalCriteria[Omschrijving criteria om de haalbaarheid van het veiligheidsinitiatief in the schatten],MATCH($M17, EvalCriteria[CriterionNumber],0)), "")</f>
        <v>Levert het inzetten op dit veiligheidsinitiatief ook voordelen op niet_x0002_veiligheidsgerelateerde vlakken? (Zo kan een veiligheidsinitiatief ook voordelen opleveren opoperationeel vlak of ten aanzien van de bedrijfsvoering)</v>
      </c>
      <c r="H17" s="204"/>
      <c r="I17" s="205"/>
      <c r="J17" s="85"/>
      <c r="K17" s="86" t="s">
        <v>37</v>
      </c>
      <c r="L17" s="73">
        <f>IFERROR(INDEX(AnswerScale[], MATCH(1, INDEX(  (J17 = AnswerScale[Antwoord])*(K17 = AnswerScale[Gewicht]),0,1),0 ), MATCH(AnswerScale[[#Headers],[Geïntegreerde score ]],AnswerScale[#Headers],0) ), 100)</f>
        <v>100</v>
      </c>
      <c r="M17" s="74">
        <v>14</v>
      </c>
      <c r="N17" s="161" t="str">
        <f>IF(OR(ISBLANK(J17),ISBLANK(K17)),ErrorMsg[ErrorMessage],"")</f>
        <v>Selecteer een antwoord!</v>
      </c>
    </row>
    <row r="18" spans="3:14" ht="35.1" customHeight="1" x14ac:dyDescent="0.25">
      <c r="C18" s="78" t="str">
        <f>IFERROR(    INDEX(EvalCriteria[Criteria om de haalbaarheid van het veiligheidsinitiatief in the schatten],MATCH($M18, EvalCriteria[CriterionNumber],0) ), "")</f>
        <v>Risicocreatie</v>
      </c>
      <c r="D18" s="79"/>
      <c r="E18" s="79"/>
      <c r="F18" s="79"/>
      <c r="G18" s="206" t="str">
        <f>IFERROR(    INDEX(EvalCriteria[Omschrijving criteria om de haalbaarheid van het veiligheidsinitiatief in the schatten],MATCH($M18, EvalCriteria[CriterionNumber],0)), "")</f>
        <v>Kan er gegarandeerd worden dat door het inzetten op dit veiligheidsinitiatief er geen andere / nieuwe veiligheidsrisico’s (of risico’s op andere gebieden zoals milieu) geïntroduceerd worden binnen de bedrijven?</v>
      </c>
      <c r="H18" s="206"/>
      <c r="I18" s="207"/>
      <c r="J18" s="85"/>
      <c r="K18" s="86" t="s">
        <v>37</v>
      </c>
      <c r="L18" s="73">
        <f>IFERROR(INDEX(AnswerScale[], MATCH(1, INDEX(  (J18 = AnswerScale[Antwoord])*(K18 = AnswerScale[Gewicht]),0,1),0 ), MATCH(AnswerScale[[#Headers],[Geïntegreerde score ]],AnswerScale[#Headers],0) ), 100)</f>
        <v>100</v>
      </c>
      <c r="M18" s="74">
        <v>15</v>
      </c>
      <c r="N18" s="161" t="str">
        <f>IF(OR(ISBLANK(J18),ISBLANK(K18)),ErrorMsg[ErrorMessage],"")</f>
        <v>Selecteer een antwoord!</v>
      </c>
    </row>
    <row r="19" spans="3:14" ht="35.1" customHeight="1" x14ac:dyDescent="0.25">
      <c r="C19" s="76" t="str">
        <f>IFERROR(    INDEX(EvalCriteria[Criteria om de haalbaarheid van het veiligheidsinitiatief in the schatten],MATCH($M19, EvalCriteria[CriterionNumber],0) ), "")</f>
        <v>Hefboomwerking</v>
      </c>
      <c r="D19" s="77"/>
      <c r="E19" s="77"/>
      <c r="F19" s="77"/>
      <c r="G19" s="204" t="str">
        <f>IFERROR(    INDEX(EvalCriteria[Omschrijving criteria om de haalbaarheid van het veiligheidsinitiatief in the schatten],MATCH($M19, EvalCriteria[CriterionNumber],0)), "")</f>
        <v>Kan er gegarandeerd worden dat door het inzetten op dit veiligheidsinitiatief er geen andere / nieuwe veiligheidsrisico’s geïntroduceerd worden bij andere stakeholders?</v>
      </c>
      <c r="H19" s="204"/>
      <c r="I19" s="205"/>
      <c r="J19" s="85"/>
      <c r="K19" s="86" t="s">
        <v>37</v>
      </c>
      <c r="L19" s="73">
        <f>IFERROR(INDEX(AnswerScale[], MATCH(1, INDEX(  (J19 = AnswerScale[Antwoord])*(K19 = AnswerScale[Gewicht]),0,1),0 ), MATCH(AnswerScale[[#Headers],[Geïntegreerde score ]],AnswerScale[#Headers],0) ), 100)</f>
        <v>100</v>
      </c>
      <c r="M19" s="74">
        <v>16</v>
      </c>
      <c r="N19" s="161" t="str">
        <f>IF(OR(ISBLANK(J19),ISBLANK(K19)),ErrorMsg[ErrorMessage],"")</f>
        <v>Selecteer een antwoord!</v>
      </c>
    </row>
    <row r="20" spans="3:14" ht="35.1" customHeight="1" x14ac:dyDescent="0.25">
      <c r="C20" s="80" t="str">
        <f>IFERROR(    INDEX(EvalCriteria[Criteria om de haalbaarheid van het veiligheidsinitiatief in the schatten],MATCH($M20, EvalCriteria[CriterionNumber],0) ), "")</f>
        <v>Continuïteit</v>
      </c>
      <c r="D20" s="81"/>
      <c r="E20" s="81"/>
      <c r="F20" s="81"/>
      <c r="G20" s="208" t="str">
        <f>IFERROR(    INDEX(EvalCriteria[Omschrijving criteria om de haalbaarheid van het veiligheidsinitiatief in the schatten],MATCH($M20, EvalCriteria[CriterionNumber],0)), "")</f>
        <v>Kan er een lange-termijn commitment worden aangegaan tussen de bedrijven om in te zetten op dit veiligheidsinitiatief?</v>
      </c>
      <c r="H20" s="209"/>
      <c r="I20" s="210"/>
      <c r="J20" s="92"/>
      <c r="K20" s="93" t="s">
        <v>37</v>
      </c>
      <c r="L20" s="73">
        <f>IFERROR(INDEX(AnswerScale[], MATCH(1, INDEX(  (J20 = AnswerScale[Antwoord])*(K20 = AnswerScale[Gewicht]),0,1),0 ), MATCH(AnswerScale[[#Headers],[Geïntegreerde score ]],AnswerScale[#Headers],0) ), 100)</f>
        <v>100</v>
      </c>
      <c r="M20" s="74">
        <v>17</v>
      </c>
      <c r="N20" s="161" t="str">
        <f>IF(OR(ISBLANK(J20),ISBLANK(K20)),ErrorMsg[ErrorMessage],"")</f>
        <v>Selecteer een antwoord!</v>
      </c>
    </row>
    <row r="21" spans="3:14" ht="35.1" customHeight="1" x14ac:dyDescent="0.25">
      <c r="C21" s="68" t="str">
        <f>IFERROR(    INDEX(EvalCriteria[Criteria om de haalbaarheid van het veiligheidsinitiatief in the schatten],MATCH($M21, EvalCriteria[CriterionNumber],0) ), "")</f>
        <v/>
      </c>
      <c r="D21" s="82"/>
      <c r="E21" s="82"/>
      <c r="F21" s="82"/>
      <c r="G21" s="203" t="str">
        <f>IFERROR(    INDEX(EvalCriteria[Omschrijving criteria om de haalbaarheid van het veiligheidsinitiatief in the schatten],MATCH($M21, EvalCriteria[CriterionNumber],0)), "")</f>
        <v/>
      </c>
      <c r="H21" s="203"/>
      <c r="I21" s="203"/>
      <c r="J21" s="91"/>
      <c r="K21" s="91"/>
      <c r="N21" s="75"/>
    </row>
    <row r="22" spans="3:14" ht="15" customHeight="1" x14ac:dyDescent="0.25">
      <c r="D22" s="84"/>
      <c r="E22" s="84"/>
      <c r="F22" s="84"/>
      <c r="G22" s="84"/>
      <c r="H22" s="84" t="str">
        <f>IFERROR(    INDEX(EvalCriteria[Omschrijving criteria om de haalbaarheid van het veiligheidsinitiatief in the schatten], $M22 ), "")</f>
        <v/>
      </c>
      <c r="J22" s="91"/>
      <c r="K22" s="91"/>
    </row>
    <row r="23" spans="3:14" ht="15" customHeight="1" x14ac:dyDescent="0.25">
      <c r="C23" s="65" t="str">
        <f>HYPERLINK(HelpLink[HelpLink], HelpBtn[ButtonTxt])</f>
        <v>Terug naar de intro</v>
      </c>
      <c r="D23" s="66"/>
      <c r="E23" s="65" t="str">
        <f ca="1">HYPERLINK(INDEX(ButtonRefs[], MATCH($A$1,ButtonRefs[StartingRef],0), MATCH(ButtonRefs[[#Headers],[BackButtonRef]],ButtonRefs[#Headers],0)), BackBtn[ButtonTxt])</f>
        <v>Vorige</v>
      </c>
      <c r="F23" s="66"/>
      <c r="G23" s="65" t="str">
        <f>IF(SUM($L$4:$L$39)&lt;18, HYPERLINK(INDEX(ButtonRefs[], MATCH($A$1,ButtonRefs[StartingRef],0), MATCH(ButtonRefs[[#Headers],[NextButtonRef]],ButtonRefs[#Headers],0)), NextBtn[ButtonTxt]), "")</f>
        <v/>
      </c>
      <c r="H23" s="83"/>
      <c r="J23" s="91"/>
      <c r="K23" s="91"/>
    </row>
    <row r="24" spans="3:14" ht="15" customHeight="1" x14ac:dyDescent="0.25">
      <c r="H24" s="83"/>
    </row>
    <row r="25" spans="3:14" ht="15" customHeight="1" x14ac:dyDescent="0.25">
      <c r="H25" s="83"/>
    </row>
    <row r="26" spans="3:14" ht="15" customHeight="1" x14ac:dyDescent="0.25">
      <c r="H26" s="83"/>
    </row>
    <row r="27" spans="3:14" ht="15" customHeight="1" x14ac:dyDescent="0.25">
      <c r="H27" s="83"/>
    </row>
    <row r="28" spans="3:14" ht="15" customHeight="1" x14ac:dyDescent="0.25">
      <c r="H28" s="83"/>
    </row>
    <row r="29" spans="3:14" ht="15" customHeight="1" x14ac:dyDescent="0.25">
      <c r="H29" s="83"/>
    </row>
    <row r="30" spans="3:14" ht="15" customHeight="1" x14ac:dyDescent="0.25">
      <c r="H30" s="83"/>
    </row>
    <row r="31" spans="3:14" ht="15" customHeight="1" x14ac:dyDescent="0.25">
      <c r="H31" s="83"/>
    </row>
    <row r="32" spans="3:14" ht="15" customHeight="1" x14ac:dyDescent="0.25">
      <c r="H32" s="83"/>
    </row>
    <row r="33" spans="8:8" ht="15" customHeight="1" x14ac:dyDescent="0.25">
      <c r="H33" s="83"/>
    </row>
    <row r="34" spans="8:8" ht="15" customHeight="1" x14ac:dyDescent="0.25">
      <c r="H34" s="83"/>
    </row>
    <row r="35" spans="8:8" ht="15" customHeight="1" x14ac:dyDescent="0.25">
      <c r="H35" s="83"/>
    </row>
    <row r="36" spans="8:8" ht="15" customHeight="1" x14ac:dyDescent="0.25">
      <c r="H36" s="83"/>
    </row>
    <row r="37" spans="8:8" ht="15" customHeight="1" x14ac:dyDescent="0.25">
      <c r="H37" s="83"/>
    </row>
    <row r="38" spans="8:8" ht="15" customHeight="1" x14ac:dyDescent="0.25">
      <c r="H38" s="83"/>
    </row>
    <row r="39" spans="8:8" ht="15" customHeight="1" x14ac:dyDescent="0.25">
      <c r="H39" s="83"/>
    </row>
    <row r="40" spans="8:8" ht="15" customHeight="1" x14ac:dyDescent="0.25">
      <c r="H40" s="83"/>
    </row>
    <row r="41" spans="8:8" ht="15" customHeight="1" x14ac:dyDescent="0.25">
      <c r="H41" s="83"/>
    </row>
    <row r="42" spans="8:8" ht="15" customHeight="1" x14ac:dyDescent="0.25">
      <c r="H42" s="83"/>
    </row>
    <row r="43" spans="8:8" ht="15" customHeight="1" x14ac:dyDescent="0.25">
      <c r="H43" s="83"/>
    </row>
    <row r="44" spans="8:8" ht="15" customHeight="1" x14ac:dyDescent="0.25">
      <c r="H44" s="83"/>
    </row>
    <row r="45" spans="8:8" ht="15" customHeight="1" x14ac:dyDescent="0.25">
      <c r="H45" s="83"/>
    </row>
    <row r="46" spans="8:8" ht="15" customHeight="1" x14ac:dyDescent="0.25">
      <c r="H46" s="83"/>
    </row>
    <row r="47" spans="8:8" ht="15" customHeight="1" x14ac:dyDescent="0.25"/>
    <row r="48" spans="8: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sheetData>
  <sheetProtection sheet="1" objects="1" scenarios="1" selectLockedCells="1"/>
  <mergeCells count="23">
    <mergeCell ref="G1:H1"/>
    <mergeCell ref="G19:I19"/>
    <mergeCell ref="G20:I20"/>
    <mergeCell ref="G21:I21"/>
    <mergeCell ref="G7:I7"/>
    <mergeCell ref="G8:I8"/>
    <mergeCell ref="G9:I9"/>
    <mergeCell ref="G10:I10"/>
    <mergeCell ref="G11:I11"/>
    <mergeCell ref="G12:I12"/>
    <mergeCell ref="G13:I13"/>
    <mergeCell ref="G14:I14"/>
    <mergeCell ref="G15:I15"/>
    <mergeCell ref="G16:I16"/>
    <mergeCell ref="G17:I17"/>
    <mergeCell ref="O3:U3"/>
    <mergeCell ref="O4:U12"/>
    <mergeCell ref="G18:I18"/>
    <mergeCell ref="C3:F3"/>
    <mergeCell ref="G3:I3"/>
    <mergeCell ref="G4:I4"/>
    <mergeCell ref="G5:I5"/>
    <mergeCell ref="G6:I6"/>
  </mergeCells>
  <conditionalFormatting sqref="G23">
    <cfRule type="containsBlanks" dxfId="346" priority="4">
      <formula>LEN(TRIM(G23))=0</formula>
    </cfRule>
  </conditionalFormatting>
  <dataValidations xWindow="1309" yWindow="548" count="6">
    <dataValidation allowBlank="1" showInputMessage="1" showErrorMessage="1" promptTitle="Initiative ID" prompt="Reference to specific initiative _x000a_Based on this input, the sheet is created _x000a_" sqref="A1"/>
    <dataValidation type="list" allowBlank="1" showInputMessage="1" showErrorMessage="1" sqref="J25:J46">
      <formula1>$T$7:$T$8</formula1>
    </dataValidation>
    <dataValidation type="list" allowBlank="1" showInputMessage="1" showErrorMessage="1" sqref="K25:K46">
      <formula1>$U$7:$U$8</formula1>
    </dataValidation>
    <dataValidation allowBlank="1" showInputMessage="1" showErrorMessage="1" promptTitle="Score" prompt="Score calculated for given criterion" sqref="L4:L21"/>
    <dataValidation allowBlank="1" showInputMessage="1" showErrorMessage="1" promptTitle="Enumerator of criteria" prompt="Ordinal number of the criterion_x000a_Used to compile the list of criterions in Column C" sqref="M4:M21"/>
    <dataValidation allowBlank="1" showErrorMessage="1" sqref="J21:K24"/>
  </dataValidations>
  <pageMargins left="0.7" right="0.7" top="0.75" bottom="0.75" header="0.3" footer="0.3"/>
  <pageSetup paperSize="9" orientation="portrait" r:id="rId1"/>
  <ignoredErrors>
    <ignoredError sqref="C3" formula="1"/>
  </ignoredErrors>
  <extLst>
    <ext xmlns:x14="http://schemas.microsoft.com/office/spreadsheetml/2009/9/main" uri="{CCE6A557-97BC-4b89-ADB6-D9C93CAAB3DF}">
      <x14:dataValidations xmlns:xm="http://schemas.microsoft.com/office/excel/2006/main" xWindow="1309" yWindow="548" count="2">
        <x14:dataValidation type="list" allowBlank="1" showInputMessage="1" showErrorMessage="1">
          <x14:formula1>
            <xm:f>_Inputs!$T$3:$T$4</xm:f>
          </x14:formula1>
          <xm:sqref>J4:J20</xm:sqref>
        </x14:dataValidation>
        <x14:dataValidation type="list" allowBlank="1" showInputMessage="1" showErrorMessage="1">
          <x14:formula1>
            <xm:f>_Inputs!$U$3:$U$4</xm:f>
          </x14:formula1>
          <xm:sqref>K4:K20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S a n d b o x N o n E m p t y " > < C u s t o m C o n t e n t > < ! [ C D A T A [ 1 ] ] > < / 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T a b l e X M L _ R e s u l t s S u m m a r y " > < C u s t o m C o n t e n t > < ! [ C D A T A [ < T a b l e W i d g e t G r i d S e r i a l i z a t i o n   x m l n s : x s i = " h t t p : / / w w w . w 3 . o r g / 2 0 0 1 / X M L S c h e m a - i n s t a n c e "   x m l n s : x s d = " h t t p : / / w w w . w 3 . o r g / 2 0 0 1 / X M L S c h e m a " > < C o l u m n S u g g e s t e d T y p e   / > < C o l u m n F o r m a t   / > < C o l u m n A c c u r a c y   / > < C o l u m n C u r r e n c y S y m b o l   / > < C o l u m n P o s i t i v e P a t t e r n   / > < C o l u m n N e g a t i v e P a t t e r n   / > < C o l u m n W i d t h s > < i t e m > < k e y > < s t r i n g > C a t e g o r i e < / s t r i n g > < / k e y > < v a l u e > < i n t > 9 6 < / i n t > < / v a l u e > < / i t e m > < i t e m > < k e y > < s t r i n g > C a t e g o r i e N u m e r i c < / s t r i n g > < / k e y > < v a l u e > < i n t > 1 4 9 < / i n t > < / v a l u e > < / i t e m > < i t e m > < k e y > < s t r i n g > C a t e g o r i e F u l l N a m e < / s t r i n g > < / k e y > < v a l u e > < i n t > 1 5 6 < / i n t > < / v a l u e > < / i t e m > < i t e m > < k e y > < s t r i n g > I n i t i a t i v e I D < / s t r i n g > < / k e y > < v a l u e > < i n t > 1 0 3 < / i n t > < / v a l u e > < / i t e m > < i t e m > < k e y > < s t r i n g > O v e r z i c h t   v e i l i g h e i d s p a r a m e t e r < / s t r i n g > < / k e y > < v a l u e > < i n t > 2 3 1 < / i n t > < / v a l u e > < / i t e m > < i t e m > < k e y > < s t r i n g > I n i t i a t i v e F u l l N a m e < / s t r i n g > < / k e y > < v a l u e > < i n t > 1 5 0 < / i n t > < / v a l u e > < / i t e m > < i t e m > < k e y > < s t r i n g > I n i t i a t i v e C a t I D < / s t r i n g > < / k e y > < v a l u e > < i n t > 1 2 3 < / i n t > < / v a l u e > < / i t e m > < i t e m > < k e y > < s t r i n g > C e l l A d d r e s s F e a s i a b i l i t y < / s t r i n g > < / k e y > < v a l u e > < i n t > 1 8 1 < / i n t > < / v a l u e > < / i t e m > < i t e m > < k e y > < s t r i n g > C e l l A d d r e s s P e r f o r m a n c e 1 < / s t r i n g > < / k e y > < v a l u e > < i n t > 1 9 7 < / i n t > < / v a l u e > < / i t e m > < i t e m > < k e y > < s t r i n g > C e l l A d d r e s s P e r f o r m a n c e 2 < / s t r i n g > < / k e y > < v a l u e > < i n t > 1 9 7 < / i n t > < / v a l u e > < / i t e m > < i t e m > < k e y > < s t r i n g > F e a s i b i l i t y S c o r e < / s t r i n g > < / k e y > < v a l u e > < i n t > 1 3 4 < / i n t > < / v a l u e > < / i t e m > < i t e m > < k e y > < s t r i n g > P e r f o r m a n c e S c o r e < / s t r i n g > < / k e y > < v a l u e > < i n t > 1 5 0 < / i n t > < / v a l u e > < / i t e m > < / C o l u m n W i d t h s > < C o l u m n D i s p l a y I n d e x > < i t e m > < k e y > < s t r i n g > C a t e g o r i e < / s t r i n g > < / k e y > < v a l u e > < i n t > 0 < / i n t > < / v a l u e > < / i t e m > < i t e m > < k e y > < s t r i n g > C a t e g o r i e N u m e r i c < / s t r i n g > < / k e y > < v a l u e > < i n t > 1 < / i n t > < / v a l u e > < / i t e m > < i t e m > < k e y > < s t r i n g > C a t e g o r i e F u l l N a m e < / s t r i n g > < / k e y > < v a l u e > < i n t > 2 < / i n t > < / v a l u e > < / i t e m > < i t e m > < k e y > < s t r i n g > I n i t i a t i v e I D < / s t r i n g > < / k e y > < v a l u e > < i n t > 3 < / i n t > < / v a l u e > < / i t e m > < i t e m > < k e y > < s t r i n g > O v e r z i c h t   v e i l i g h e i d s p a r a m e t e r < / s t r i n g > < / k e y > < v a l u e > < i n t > 4 < / i n t > < / v a l u e > < / i t e m > < i t e m > < k e y > < s t r i n g > I n i t i a t i v e F u l l N a m e < / s t r i n g > < / k e y > < v a l u e > < i n t > 5 < / i n t > < / v a l u e > < / i t e m > < i t e m > < k e y > < s t r i n g > I n i t i a t i v e C a t I D < / s t r i n g > < / k e y > < v a l u e > < i n t > 6 < / i n t > < / v a l u e > < / i t e m > < i t e m > < k e y > < s t r i n g > C e l l A d d r e s s F e a s i a b i l i t y < / s t r i n g > < / k e y > < v a l u e > < i n t > 7 < / i n t > < / v a l u e > < / i t e m > < i t e m > < k e y > < s t r i n g > C e l l A d d r e s s P e r f o r m a n c e 1 < / s t r i n g > < / k e y > < v a l u e > < i n t > 8 < / i n t > < / v a l u e > < / i t e m > < i t e m > < k e y > < s t r i n g > C e l l A d d r e s s P e r f o r m a n c e 2 < / s t r i n g > < / k e y > < v a l u e > < i n t > 9 < / i n t > < / v a l u e > < / i t e m > < i t e m > < k e y > < s t r i n g > F e a s i b i l i t y S c o r e < / s t r i n g > < / k e y > < v a l u e > < i n t > 1 0 < / i n t > < / v a l u e > < / i t e m > < i t e m > < k e y > < s t r i n g > P e r f o r m a n c e S c o r e < / s t r i n g > < / k e y > < v a l u e > < i n t > 1 1 < / i n t > < / v a l u e > < / i t e m > < / C o l u m n D i s p l a y I n d e x > < C o l u m n F r o z e n   / > < C o l u m n C h e c k e d   / > < C o l u m n F i l t e r   / > < S e l e c t i o n F i l t e r   / > < F i l t e r P a r a m e t e r s   / > < I s S o r t D e s c e n d i n g > f a l s e < / I s S o r t D e s c e n d i n g > < / T a b l e W i d g e t G r i d S e r i a l i z a t i o n > ] ] > < / 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2D4C26F1451D0A44ABB73FA2C8A0D54B" ma:contentTypeVersion="4" ma:contentTypeDescription="Een nieuw document maken." ma:contentTypeScope="" ma:versionID="00bd52ba394653fb056f67ff3d38d3ec">
  <xsd:schema xmlns:xsd="http://www.w3.org/2001/XMLSchema" xmlns:xs="http://www.w3.org/2001/XMLSchema" xmlns:p="http://schemas.microsoft.com/office/2006/metadata/properties" xmlns:ns2="4579a138-ffa5-4c01-a0fc-376e398031c3" targetNamespace="http://schemas.microsoft.com/office/2006/metadata/properties" ma:root="true" ma:fieldsID="653c5136f7a23a9c5f10859137d65101" ns2:_="">
    <xsd:import namespace="4579a138-ffa5-4c01-a0fc-376e398031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79a138-ffa5-4c01-a0fc-376e398031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8"?>
<p:properties xmlns:p="http://schemas.microsoft.com/office/2006/metadata/properties" xmlns:xsi="http://www.w3.org/2001/XMLSchema-instance" xmlns:pc="http://schemas.microsoft.com/office/infopath/2007/PartnerControls">
  <documentManagement/>
</p:properties>
</file>

<file path=customXml/item17.xml>��< ? x m l   v e r s i o n = " 1 . 0 "   e n c o d i n g = " U T F - 1 6 " ? > < G e m i n i   x m l n s = " h t t p : / / g e m i n i / p i v o t c u s t o m i z a t i o n / S h o w H i d d e n " > < C u s t o m C o n t e n t > < ! [ C D A T A [ T r u e ] ] > < / C u s t o m C o n t e n t > < / G e m i n i > 
</file>

<file path=customXml/item18.xml>��< ? x m l   v e r s i o n = " 1 . 0 "   e n c o d i n g = " U T F - 1 6 " ? > < G e m i n i   x m l n s = " h t t p : / / g e m i n i / p i v o t c u s t o m i z a t i o n / T a b l e C o u n t I n S a n d b o x " > < C u s t o m C o n t e n t > 3 < / C u s t o m C o n t e n t > < / G e m i n i > 
</file>

<file path=customXml/item1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I n i t i a t i v e s & l t ; / K e y & g t ; & l t ; V a l u e   x m l n s : a = " h t t p : / / s c h e m a s . d a t a c o n t r a c t . o r g / 2 0 0 4 / 0 7 / M i c r o s o f t . A n a l y s i s S e r v i c e s . C o m m o n " & g t ; & l t ; a : H a s F o c u s & g t ; t r u e & l t ; / a : H a s F o c u s & g t ; & l t ; a : S i z e A t D p i 9 6 & g t ; 1 5 5 & l t ; / a : S i z e A t D p i 9 6 & g t ; & l t ; a : V i s i b l e & g t ; t r u e & l t ; / a : V i s i b l e & g t ; & l t ; / V a l u e & g t ; & l t ; / K e y V a l u e O f s t r i n g S a n d b o x E d i t o r . M e a s u r e G r i d S t a t e S c d E 3 5 R y & g t ; & l t ; K e y V a l u e O f s t r i n g S a n d b o x E d i t o r . M e a s u r e G r i d S t a t e S c d E 3 5 R y & g t ; & l t ; K e y & g t ; R e s u l t s S u m m a r y & 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I n i t i a t i v 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 i : t y p e = " S a n d b o x E d i t o r T a b l e W i d g e t V i e w M o d e l K e y " & g t ; & l t ; T a b l e N a m e & g t ; I n i t i a t i v e s & l t ; / T a b l e N a m e & g t ; & l t ; / K e y & g t ; & l t ; M a i n t a i n e r 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n i t i a t i v e C a t I D & l t ; / K e y & g t ; & l t ; / a : K e y & g t ; & l t ; a : V a l u e   i : t y p e = " T a b l e W i d g e t B a s e V i e w S t a t e " / & g t ; & l t ; / a : K e y V a l u e O f D i a g r a m O b j e c t K e y a n y T y p e z b w N T n L X & g t ; & l t ; a : K e y V a l u e O f D i a g r a m O b j e c t K e y a n y T y p e z b w N T n L X & g t ; & l t ; a : K e y & g t ; & l t ; K e y & g t ; C o l u m n s \ P r o a c t i e f & l t ; / K e y & g t ; & l t ; / a : K e y & g t ; & l t ; a : V a l u e   i : t y p e = " T a b l e W i d g e t B a s e V i e w S t a t e " / & g t ; & l t ; / a : K e y V a l u e O f D i a g r a m O b j e c t K e y a n y T y p e z b w N T n L X & g t ; & l t ; a : K e y V a l u e O f D i a g r a m O b j e c t K e y a n y T y p e z b w N T n L X & g t ; & l t ; a : K e y & g t ; & l t ; K e y & g t ; C o l u m n s \ O v e r z i c h t   v e i l i g h e i d s p a r a m e t e r s & l t ; / K e y & g t ; & l t ; / a : K e y & g t ; & l t ; a : V a l u e   i : t y p e = " T a b l e W i d g e t B a s e V i e w S t a t e " / & g t ; & l t ; / a : K e y V a l u e O f D i a g r a m O b j e c t K e y a n y T y p e z b w N T n L X & g t ; & l t ; a : K e y V a l u e O f D i a g r a m O b j e c t K e y a n y T y p e z b w N T n L X & g t ; & l t ; a : K e y & g t ; & l t ; K e y & g t ; C o l u m n s \ I n i t i a t i v e N u m b e r & l t ; / K e y & g t ; & l t ; / a : K e y & g t ; & l t ; a : V a l u e   i : t y p e = " T a b l e W i d g e t B a s e V i e w S t a t e " / & g t ; & l t ; / a : K e y V a l u e O f D i a g r a m O b j e c t K e y a n y T y p e z b w N T n L X & g t ; & l t ; a : K e y V a l u e O f D i a g r a m O b j e c t K e y a n y T y p e z b w N T n L X & g t ; & l t ; a : K e y & g t ; & l t ; K e y & g t ; C o l u m n s \ I n i t i a t i v e I D & l t ; / K e y & g t ; & l t ; / a : K e y & g t ; & l t ; a : V a l u e   i : t y p e = " T a b l e W i d g e t B a s e V i e w S t a t e " / & g t ; & l t ; / a : K e y V a l u e O f D i a g r a m O b j e c t K e y a n y T y p e z b w N T n L X & g t ; & l t ; a : K e y V a l u e O f D i a g r a m O b j e c t K e y a n y T y p e z b w N T n L X & g t ; & l t ; a : K e y & g t ; & l t ; K e y & g t ; C o l u m n s \ S p e c i f i e k e   v e i l i g h e i d s i n i t i a t i e v e n & l t ; / K e y & g t ; & l t ; / a : K e y & g t ; & l t ; a : V a l u e   i : t y p e = " T a b l e W i d g e t B a s e V i e w S t a t e " / & g t ; & l t ; / a : K e y V a l u e O f D i a g r a m O b j e c t K e y a n y T y p e z b w N T n L X & g t ; & l t ; a : K e y V a l u e O f D i a g r a m O b j e c t K e y a n y T y p e z b w N T n L X & g t ; & l t ; a : K e y & g t ; & l t ; K e y & g t ; C o l u m n s \ B e s c h r i j v i n g & 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e s u l t s S u m m a 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 i : t y p e = " S a n d b o x E d i t o r T a b l e W i d g e t V i e w M o d e l K e y " & g t ; & l t ; T a b l e N a m e & g t ; R e s u l t s S u m m a r y & l t ; / T a b l e N a m e & g t ; & l t ; / K e y & g t ; & l t ; M a i n t a i n e r 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i e & l t ; / K e y & g t ; & l t ; / a : K e y & g t ; & l t ; a : V a l u e   i : t y p e = " T a b l e W i d g e t B a s e V i e w S t a t e " / & g t ; & l t ; / a : K e y V a l u e O f D i a g r a m O b j e c t K e y a n y T y p e z b w N T n L X & g t ; & l t ; a : K e y V a l u e O f D i a g r a m O b j e c t K e y a n y T y p e z b w N T n L X & g t ; & l t ; a : K e y & g t ; & l t ; K e y & g t ; C o l u m n s \ C a t e g o r i e N u m e r i c & l t ; / K e y & g t ; & l t ; / a : K e y & g t ; & l t ; a : V a l u e   i : t y p e = " T a b l e W i d g e t B a s e V i e w S t a t e " / & g t ; & l t ; / a : K e y V a l u e O f D i a g r a m O b j e c t K e y a n y T y p e z b w N T n L X & g t ; & l t ; a : K e y V a l u e O f D i a g r a m O b j e c t K e y a n y T y p e z b w N T n L X & g t ; & l t ; a : K e y & g t ; & l t ; K e y & g t ; C o l u m n s \ C a t e g o r i e F u l l N a m e & l t ; / K e y & g t ; & l t ; / a : K e y & g t ; & l t ; a : V a l u e   i : t y p e = " T a b l e W i d g e t B a s e V i e w S t a t e " / & g t ; & l t ; / a : K e y V a l u e O f D i a g r a m O b j e c t K e y a n y T y p e z b w N T n L X & g t ; & l t ; a : K e y V a l u e O f D i a g r a m O b j e c t K e y a n y T y p e z b w N T n L X & g t ; & l t ; a : K e y & g t ; & l t ; K e y & g t ; C o l u m n s \ I n i t i a t i v e I D & l t ; / K e y & g t ; & l t ; / a : K e y & g t ; & l t ; a : V a l u e   i : t y p e = " T a b l e W i d g e t B a s e V i e w S t a t e " / & g t ; & l t ; / a : K e y V a l u e O f D i a g r a m O b j e c t K e y a n y T y p e z b w N T n L X & g t ; & l t ; a : K e y V a l u e O f D i a g r a m O b j e c t K e y a n y T y p e z b w N T n L X & g t ; & l t ; a : K e y & g t ; & l t ; K e y & g t ; C o l u m n s \ O v e r z i c h t   v e i l i g h e i d s p a r a m e t e r & l t ; / K e y & g t ; & l t ; / a : K e y & g t ; & l t ; a : V a l u e   i : t y p e = " T a b l e W i d g e t B a s e V i e w S t a t e " / & g t ; & l t ; / a : K e y V a l u e O f D i a g r a m O b j e c t K e y a n y T y p e z b w N T n L X & g t ; & l t ; a : K e y V a l u e O f D i a g r a m O b j e c t K e y a n y T y p e z b w N T n L X & g t ; & l t ; a : K e y & g t ; & l t ; K e y & g t ; C o l u m n s \ I n i t i a t i v e F u l l N a m e & l t ; / K e y & g t ; & l t ; / a : K e y & g t ; & l t ; a : V a l u e   i : t y p e = " T a b l e W i d g e t B a s e V i e w S t a t e " / & g t ; & l t ; / a : K e y V a l u e O f D i a g r a m O b j e c t K e y a n y T y p e z b w N T n L X & g t ; & l t ; a : K e y V a l u e O f D i a g r a m O b j e c t K e y a n y T y p e z b w N T n L X & g t ; & l t ; a : K e y & g t ; & l t ; K e y & g t ; C o l u m n s \ I n i t i a t i v e C a t I D & l t ; / K e y & g t ; & l t ; / a : K e y & g t ; & l t ; a : V a l u e   i : t y p e = " T a b l e W i d g e t B a s e V i e w S t a t e " / & g t ; & l t ; / a : K e y V a l u e O f D i a g r a m O b j e c t K e y a n y T y p e z b w N T n L X & g t ; & l t ; a : K e y V a l u e O f D i a g r a m O b j e c t K e y a n y T y p e z b w N T n L X & g t ; & l t ; a : K e y & g t ; & l t ; K e y & g t ; C o l u m n s \ C e l l A d d r e s s F e a s i a b i l i t y & l t ; / K e y & g t ; & l t ; / a : K e y & g t ; & l t ; a : V a l u e   i : t y p e = " T a b l e W i d g e t B a s e V i e w S t a t e " / & g t ; & l t ; / a : K e y V a l u e O f D i a g r a m O b j e c t K e y a n y T y p e z b w N T n L X & g t ; & l t ; a : K e y V a l u e O f D i a g r a m O b j e c t K e y a n y T y p e z b w N T n L X & g t ; & l t ; a : K e y & g t ; & l t ; K e y & g t ; C o l u m n s \ C e l l A d d r e s s P e r f o r m a n c e 1 & l t ; / K e y & g t ; & l t ; / a : K e y & g t ; & l t ; a : V a l u e   i : t y p e = " T a b l e W i d g e t B a s e V i e w S t a t e " / & g t ; & l t ; / a : K e y V a l u e O f D i a g r a m O b j e c t K e y a n y T y p e z b w N T n L X & g t ; & l t ; a : K e y V a l u e O f D i a g r a m O b j e c t K e y a n y T y p e z b w N T n L X & g t ; & l t ; a : K e y & g t ; & l t ; K e y & g t ; C o l u m n s \ C e l l A d d r e s s P e r f o r m a n c e 2 & l t ; / K e y & g t ; & l t ; / a : K e y & g t ; & l t ; a : V a l u e   i : t y p e = " T a b l e W i d g e t B a s e V i e w S t a t e " / & g t ; & l t ; / a : K e y V a l u e O f D i a g r a m O b j e c t K e y a n y T y p e z b w N T n L X & g t ; & l t ; a : K e y V a l u e O f D i a g r a m O b j e c t K e y a n y T y p e z b w N T n L X & g t ; & l t ; a : K e y & g t ; & l t ; K e y & g t ; C o l u m n s \ F e a s i b i l i t y S c o r e & l t ; / K e y & g t ; & l t ; / a : K e y & g t ; & l t ; a : V a l u e   i : t y p e = " T a b l e W i d g e t B a s e V i e w S t a t e " / & g t ; & l t ; / a : K e y V a l u e O f D i a g r a m O b j e c t K e y a n y T y p e z b w N T n L X & g t ; & l t ; a : K e y V a l u e O f D i a g r a m O b j e c t K e y a n y T y p e z b w N T n L X & g t ; & l t ; a : K e y & g t ; & l t ; K e y & g t ; C o l u m n s \ P e r f o r m a n c e S c o 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 2 0 2 2 - 0 4 - 2 9 T 1 3 : 0 1 : 3 5 . 1 5 2 5 7 4 8 + 0 2 : 0 0 < / L a s t P r o c e s s e d T i m e > < / D a t a M o d e l i n g S a n d b o x . S e r i a l i z e d S a n d b o x E r r o r C a c h e > ] ] > < / C u s t o m C o n t e n t > < / G e m i n i > 
</file>

<file path=customXml/item21.xml>��< ? x m l   v e r s i o n = " 1 . 0 "   e n c o d i n g = " U T F - 1 6 " ? > < G e m i n i   x m l n s = " h t t p : / / g e m i n i / p i v o t c u s t o m i z a t i o n / C l i e n t W i n d o w X M L " > < C u s t o m C o n t e n t > R e s u l t s S u m m a r y < / C u s t o m C o n t e n t > < / G e m i n i > 
</file>

<file path=customXml/item3.xml>��< ? x m l   v e r s i o n = " 1 . 0 "   e n c o d i n g = " U T F - 1 6 " ? > < G e m i n i   x m l n s = " h t t p : / / g e m i n i / p i v o t c u s t o m i z a t i o n / P o w e r P i v o t V e r s i o n " > < C u s t o m C o n t e n t > < ! [ C D A T A [ 1 1 . 0 . 9 1 6 6 . 1 8 8 ] ] > < / 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n i t i a t i v 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 i : t y p e = " S a n d b o x E d i t o r M e a s u r e G r i d K e y " & g t ; & l t ; T a b l e N a m e & g t ; I n i t i a t i v e s & l t ; / T a b l e N a m e & g t ; & l t ; / K e y & g t ; & l t ; M a i n t a i n e r 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 B e s c h r i j v i n g & l t ; / K e y & g t ; & l t ; / D i a g r a m O b j e c t K e y & g t ; & l t ; D i a g r a m O b j e c t K e y & g t ; & l t ; K e y & g t ; M e a s u r e s \ C o u n t   o f   B e s c h r i j v i n g \ T a g I n f o \ F o r m u l a & l t ; / K e y & g t ; & l t ; / D i a g r a m O b j e c t K e y & g t ; & l t ; D i a g r a m O b j e c t K e y & g t ; & l t ; K e y & g t ; M e a s u r e s \ C o u n t   o f   B e s c h r i j v i n g \ T a g I n f o \ V a l u e & l t ; / K e y & g t ; & l t ; / D i a g r a m O b j e c t K e y & g t ; & l t ; D i a g r a m O b j e c t K e y & g t ; & l t ; K e y & g t ; C o l u m n s \ I n i t i a t i v e C a t I D & l t ; / K e y & g t ; & l t ; / D i a g r a m O b j e c t K e y & g t ; & l t ; D i a g r a m O b j e c t K e y & g t ; & l t ; K e y & g t ; C o l u m n s \ P r o a c t i e f & l t ; / K e y & g t ; & l t ; / D i a g r a m O b j e c t K e y & g t ; & l t ; D i a g r a m O b j e c t K e y & g t ; & l t ; K e y & g t ; C o l u m n s \ O v e r z i c h t   v e i l i g h e i d s p a r a m e t e r s & l t ; / K e y & g t ; & l t ; / D i a g r a m O b j e c t K e y & g t ; & l t ; D i a g r a m O b j e c t K e y & g t ; & l t ; K e y & g t ; C o l u m n s \ I n i t i a t i v e N u m b e r & l t ; / K e y & g t ; & l t ; / D i a g r a m O b j e c t K e y & g t ; & l t ; D i a g r a m O b j e c t K e y & g t ; & l t ; K e y & g t ; C o l u m n s \ I n i t i a t i v e I D & l t ; / K e y & g t ; & l t ; / D i a g r a m O b j e c t K e y & g t ; & l t ; D i a g r a m O b j e c t K e y & g t ; & l t ; K e y & g t ; C o l u m n s \ S p e c i f i e k e   v e i l i g h e i d s i n i t i a t i e v e n & l t ; / K e y & g t ; & l t ; / D i a g r a m O b j e c t K e y & g t ; & l t ; D i a g r a m O b j e c t K e y & g t ; & l t ; K e y & g t ; C o l u m n s \ B e s c h r i j v i n g & l t ; / K e y & g t ; & l t ; / D i a g r a m O b j e c t K e y & g t ; & l t ; D i a g r a m O b j e c t K e y & g t ; & l t ; K e y & g t ; L i n k s \ & a m p ; l t ; C o l u m n s \ C o u n t   o f   B e s c h r i j v i n g & a m p ; g t ; - & a m p ; l t ; M e a s u r e s \ B e s c h r i j v i n g & a m p ; g t ; & l t ; / K e y & g t ; & l t ; / D i a g r a m O b j e c t K e y & g t ; & l t ; D i a g r a m O b j e c t K e y & g t ; & l t ; K e y & g t ; L i n k s \ & a m p ; l t ; C o l u m n s \ C o u n t   o f   B e s c h r i j v i n g & a m p ; g t ; - & a m p ; l t ; M e a s u r e s \ B e s c h r i j v i n g & a m p ; g t ; \ C O L U M N & l t ; / K e y & g t ; & l t ; / D i a g r a m O b j e c t K e y & g t ; & l t ; D i a g r a m O b j e c t K e y & g t ; & l t ; K e y & g t ; L i n k s \ & a m p ; l t ; C o l u m n s \ C o u n t   o f   B e s c h r i j v i n g & a m p ; g t ; - & a m p ; l t ; M e a s u r e s \ B e s c h r i j v i n g & 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 B e s c h r i j v i n g & l t ; / K e y & g t ; & l t ; / a : K e y & g t ; & l t ; a : V a l u e   i : t y p e = " M e a s u r e G r i d N o d e V i e w S t a t e " & g t ; & l t ; C o l u m n & g t ; 3 & l t ; / C o l u m n & g t ; & l t ; L a y e d O u t & g t ; t r u e & l t ; / L a y e d O u t & g t ; & l t ; W a s U I I n v i s i b l e & g t ; t r u e & l t ; / W a s U I I n v i s i b l e & g t ; & l t ; / a : V a l u e & g t ; & l t ; / a : K e y V a l u e O f D i a g r a m O b j e c t K e y a n y T y p e z b w N T n L X & g t ; & l t ; a : K e y V a l u e O f D i a g r a m O b j e c t K e y a n y T y p e z b w N T n L X & g t ; & l t ; a : K e y & g t ; & l t ; K e y & g t ; M e a s u r e s \ C o u n t   o f   B e s c h r i j v i n g \ T a g I n f o \ F o r m u l a & l t ; / K e y & g t ; & l t ; / a : K e y & g t ; & l t ; a : V a l u e   i : t y p e = " M e a s u r e G r i d V i e w S t a t e I D i a g r a m T a g A d d i t i o n a l I n f o " / & g t ; & l t ; / a : K e y V a l u e O f D i a g r a m O b j e c t K e y a n y T y p e z b w N T n L X & g t ; & l t ; a : K e y V a l u e O f D i a g r a m O b j e c t K e y a n y T y p e z b w N T n L X & g t ; & l t ; a : K e y & g t ; & l t ; K e y & g t ; M e a s u r e s \ C o u n t   o f   B e s c h r i j v i n g \ T a g I n f o \ V a l u e & l t ; / K e y & g t ; & l t ; / a : K e y & g t ; & l t ; a : V a l u e   i : t y p e = " M e a s u r e G r i d V i e w S t a t e I D i a g r a m T a g A d d i t i o n a l I n f o " / & g t ; & l t ; / a : K e y V a l u e O f D i a g r a m O b j e c t K e y a n y T y p e z b w N T n L X & g t ; & l t ; a : K e y V a l u e O f D i a g r a m O b j e c t K e y a n y T y p e z b w N T n L X & g t ; & l t ; a : K e y & g t ; & l t ; K e y & g t ; C o l u m n s \ I n i t i a t i v e C a t I D & l t ; / K e y & g t ; & l t ; / a : K e y & g t ; & l t ; a : V a l u e   i : t y p e = " M e a s u r e G r i d N o d e V i e w S t a t e " & g t ; & l t ; L a y e d O u t & g t ; t r u e & l t ; / L a y e d O u t & g t ; & l t ; / a : V a l u e & g t ; & l t ; / a : K e y V a l u e O f D i a g r a m O b j e c t K e y a n y T y p e z b w N T n L X & g t ; & l t ; a : K e y V a l u e O f D i a g r a m O b j e c t K e y a n y T y p e z b w N T n L X & g t ; & l t ; a : K e y & g t ; & l t ; K e y & g t ; C o l u m n s \ P r o a c t i e f & l t ; / K e y & g t ; & l t ; / a : K e y & g t ; & l t ; a : V a l u e   i : t y p e = " M e a s u r e G r i d N o d e V i e w S t a t e " & g t ; & l t ; C o l u m n & g t ; 4 & l t ; / C o l u m n & g t ; & l t ; L a y e d O u t & g t ; t r u e & l t ; / L a y e d O u t & g t ; & l t ; / a : V a l u e & g t ; & l t ; / a : K e y V a l u e O f D i a g r a m O b j e c t K e y a n y T y p e z b w N T n L X & g t ; & l t ; a : K e y V a l u e O f D i a g r a m O b j e c t K e y a n y T y p e z b w N T n L X & g t ; & l t ; a : K e y & g t ; & l t ; K e y & g t ; C o l u m n s \ O v e r z i c h t   v e i l i g h e i d s p a r a m e t e r s & l t ; / K e y & g t ; & l t ; / a : K e y & g t ; & l t ; a : V a l u e   i : t y p e = " M e a s u r e G r i d N o d e V i e w S t a t e " & g t ; & l t ; C o l u m n & g t ; 5 & l t ; / C o l u m n & g t ; & l t ; L a y e d O u t & g t ; t r u e & l t ; / L a y e d O u t & g t ; & l t ; / a : V a l u e & g t ; & l t ; / a : K e y V a l u e O f D i a g r a m O b j e c t K e y a n y T y p e z b w N T n L X & g t ; & l t ; a : K e y V a l u e O f D i a g r a m O b j e c t K e y a n y T y p e z b w N T n L X & g t ; & l t ; a : K e y & g t ; & l t ; K e y & g t ; C o l u m n s \ I n i t i a t i v e N u m b e r & l t ; / K e y & g t ; & l t ; / a : K e y & g t ; & l t ; a : V a l u e   i : t y p e = " M e a s u r e G r i d N o d e V i e w S t a t e " & g t ; & l t ; C o l u m n & g t ; 6 & l t ; / C o l u m n & g t ; & l t ; L a y e d O u t & g t ; t r u e & l t ; / L a y e d O u t & g t ; & l t ; / a : V a l u e & g t ; & l t ; / a : K e y V a l u e O f D i a g r a m O b j e c t K e y a n y T y p e z b w N T n L X & g t ; & l t ; a : K e y V a l u e O f D i a g r a m O b j e c t K e y a n y T y p e z b w N T n L X & g t ; & l t ; a : K e y & g t ; & l t ; K e y & g t ; C o l u m n s \ I n i t i a t i v e I D & l t ; / K e y & g t ; & l t ; / a : K e y & g t ; & l t ; a : V a l u e   i : t y p e = " M e a s u r e G r i d N o d e V i e w S t a t e " & g t ; & l t ; C o l u m n & g t ; 1 & l t ; / C o l u m n & g t ; & l t ; L a y e d O u t & g t ; t r u e & l t ; / L a y e d O u t & g t ; & l t ; / a : V a l u e & g t ; & l t ; / a : K e y V a l u e O f D i a g r a m O b j e c t K e y a n y T y p e z b w N T n L X & g t ; & l t ; a : K e y V a l u e O f D i a g r a m O b j e c t K e y a n y T y p e z b w N T n L X & g t ; & l t ; a : K e y & g t ; & l t ; K e y & g t ; C o l u m n s \ S p e c i f i e k e   v e i l i g h e i d s i n i t i a t i e v e n & l t ; / K e y & g t ; & l t ; / a : K e y & g t ; & l t ; a : V a l u e   i : t y p e = " M e a s u r e G r i d N o d e V i e w S t a t e " & g t ; & l t ; C o l u m n & g t ; 2 & l t ; / C o l u m n & g t ; & l t ; L a y e d O u t & g t ; t r u e & l t ; / L a y e d O u t & g t ; & l t ; / a : V a l u e & g t ; & l t ; / a : K e y V a l u e O f D i a g r a m O b j e c t K e y a n y T y p e z b w N T n L X & g t ; & l t ; a : K e y V a l u e O f D i a g r a m O b j e c t K e y a n y T y p e z b w N T n L X & g t ; & l t ; a : K e y & g t ; & l t ; K e y & g t ; C o l u m n s \ B e s c h r i j v i n g & l t ; / K e y & g t ; & l t ; / a : K e y & g t ; & l t ; a : V a l u e   i : t y p e = " M e a s u r e G r i d N o d e V i e w S t a t e " & g t ; & l t ; C o l u m n & g t ; 3 & l t ; / C o l u m n & g t ; & l t ; L a y e d O u t & g t ; t r u e & l t ; / L a y e d O u t & g t ; & l t ; / a : V a l u e & g t ; & l t ; / a : K e y V a l u e O f D i a g r a m O b j e c t K e y a n y T y p e z b w N T n L X & g t ; & l t ; a : K e y V a l u e O f D i a g r a m O b j e c t K e y a n y T y p e z b w N T n L X & g t ; & l t ; a : K e y & g t ; & l t ; K e y & g t ; L i n k s \ & a m p ; l t ; C o l u m n s \ C o u n t   o f   B e s c h r i j v i n g & a m p ; g t ; - & a m p ; l t ; M e a s u r e s \ B e s c h r i j v i n g & a m p ; g t ; & l t ; / K e y & g t ; & l t ; / a : K e y & g t ; & l t ; a : V a l u e   i : t y p e = " M e a s u r e G r i d V i e w S t a t e I D i a g r a m L i n k " / & g t ; & l t ; / a : K e y V a l u e O f D i a g r a m O b j e c t K e y a n y T y p e z b w N T n L X & g t ; & l t ; a : K e y V a l u e O f D i a g r a m O b j e c t K e y a n y T y p e z b w N T n L X & g t ; & l t ; a : K e y & g t ; & l t ; K e y & g t ; L i n k s \ & a m p ; l t ; C o l u m n s \ C o u n t   o f   B e s c h r i j v i n g & a m p ; g t ; - & a m p ; l t ; M e a s u r e s \ B e s c h r i j v i n g & a m p ; g t ; \ C O L U M N & l t ; / K e y & g t ; & l t ; / a : K e y & g t ; & l t ; a : V a l u e   i : t y p e = " M e a s u r e G r i d V i e w S t a t e I D i a g r a m L i n k E n d p o i n t " / & g t ; & l t ; / a : K e y V a l u e O f D i a g r a m O b j e c t K e y a n y T y p e z b w N T n L X & g t ; & l t ; a : K e y V a l u e O f D i a g r a m O b j e c t K e y a n y T y p e z b w N T n L X & g t ; & l t ; a : K e y & g t ; & l t ; K e y & g t ; L i n k s \ & a m p ; l t ; C o l u m n s \ C o u n t   o f   B e s c h r i j v i n g & a m p ; g t ; - & a m p ; l t ; M e a s u r e s \ B e s c h r i j v i n g & a m p ; g t ; \ M E A S U R E & l t ; / K e y & g t ; & l t ; / a : K e y & g t ; & l t ; a : V a l u e   i : t y p e = " M e a s u r e G r i d V i e w S t a t e I D i a g r a m L i n k E n d p o i n t " / & g t ; & l t ; / a : K e y V a l u e O f D i a g r a m O b j e c t K e y a n y T y p e z b w N T n L X & g t ; & l t ; / V i e w S t a t e s & g t ; & l t ; / D i a g r a m M a n a g e r . S e r i a l i z a b l e D i a g r a m & g t ; & l t ; D i a g r a m M a n a g e r . S e r i a l i z a b l e D i a g r a m & g t ; & l t ; A d a p t e r   i : t y p e = " M e a s u r e D i a g r a m S a n d b o x A d a p t e r " & g t ; & l t ; T a b l e N a m e & g t ; R e s u l t s S u m m 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 i : t y p e = " S a n d b o x E d i t o r M e a s u r e G r i d K e y " & g t ; & l t ; T a b l e N a m e & g t ; R e s u l t s S u m m a r y & l t ; / T a b l e N a m e & g t ; & l t ; / K e y & g t ; & l t ; M a i n t a i n e r 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i e & l t ; / K e y & g t ; & l t ; / D i a g r a m O b j e c t K e y & g t ; & l t ; D i a g r a m O b j e c t K e y & g t ; & l t ; K e y & g t ; C o l u m n s \ C a t e g o r i e N u m e r i c & l t ; / K e y & g t ; & l t ; / D i a g r a m O b j e c t K e y & g t ; & l t ; D i a g r a m O b j e c t K e y & g t ; & l t ; K e y & g t ; C o l u m n s \ C a t e g o r i e F u l l N a m e & l t ; / K e y & g t ; & l t ; / D i a g r a m O b j e c t K e y & g t ; & l t ; D i a g r a m O b j e c t K e y & g t ; & l t ; K e y & g t ; C o l u m n s \ I n i t i a t i v e I D & l t ; / K e y & g t ; & l t ; / D i a g r a m O b j e c t K e y & g t ; & l t ; D i a g r a m O b j e c t K e y & g t ; & l t ; K e y & g t ; C o l u m n s \ O v e r z i c h t   v e i l i g h e i d s p a r a m e t e r & l t ; / K e y & g t ; & l t ; / D i a g r a m O b j e c t K e y & g t ; & l t ; D i a g r a m O b j e c t K e y & g t ; & l t ; K e y & g t ; C o l u m n s \ I n i t i a t i v e F u l l N a m e & l t ; / K e y & g t ; & l t ; / D i a g r a m O b j e c t K e y & g t ; & l t ; D i a g r a m O b j e c t K e y & g t ; & l t ; K e y & g t ; C o l u m n s \ I n i t i a t i v e C a t I D & l t ; / K e y & g t ; & l t ; / D i a g r a m O b j e c t K e y & g t ; & l t ; D i a g r a m O b j e c t K e y & g t ; & l t ; K e y & g t ; C o l u m n s \ C e l l A d d r e s s F e a s i a b i l i t y & l t ; / K e y & g t ; & l t ; / D i a g r a m O b j e c t K e y & g t ; & l t ; D i a g r a m O b j e c t K e y & g t ; & l t ; K e y & g t ; C o l u m n s \ C e l l A d d r e s s P e r f o r m a n c e 1 & l t ; / K e y & g t ; & l t ; / D i a g r a m O b j e c t K e y & g t ; & l t ; D i a g r a m O b j e c t K e y & g t ; & l t ; K e y & g t ; C o l u m n s \ C e l l A d d r e s s P e r f o r m a n c e 2 & l t ; / K e y & g t ; & l t ; / D i a g r a m O b j e c t K e y & g t ; & l t ; D i a g r a m O b j e c t K e y & g t ; & l t ; K e y & g t ; C o l u m n s \ F e a s i b i l i t y S c o r e & l t ; / K e y & g t ; & l t ; / D i a g r a m O b j e c t K e y & g t ; & l t ; D i a g r a m O b j e c t K e y & g t ; & l t ; K e y & g t ; C o l u m n s \ P e r f o r m a n c e S c o 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i e & l t ; / K e y & g t ; & l t ; / a : K e y & g t ; & l t ; a : V a l u e   i : t y p e = " M e a s u r e G r i d N o d e V i e w S t a t e " & g t ; & l t ; L a y e d O u t & g t ; t r u e & l t ; / L a y e d O u t & g t ; & l t ; / a : V a l u e & g t ; & l t ; / a : K e y V a l u e O f D i a g r a m O b j e c t K e y a n y T y p e z b w N T n L X & g t ; & l t ; a : K e y V a l u e O f D i a g r a m O b j e c t K e y a n y T y p e z b w N T n L X & g t ; & l t ; a : K e y & g t ; & l t ; K e y & g t ; C o l u m n s \ C a t e g o r i e N u m e r i c & l t ; / K e y & g t ; & l t ; / a : K e y & g t ; & l t ; a : V a l u e   i : t y p e = " M e a s u r e G r i d N o d e V i e w S t a t e " & g t ; & l t ; C o l u m n & g t ; 1 & l t ; / C o l u m n & g t ; & l t ; L a y e d O u t & g t ; t r u e & l t ; / L a y e d O u t & g t ; & l t ; / a : V a l u e & g t ; & l t ; / a : K e y V a l u e O f D i a g r a m O b j e c t K e y a n y T y p e z b w N T n L X & g t ; & l t ; a : K e y V a l u e O f D i a g r a m O b j e c t K e y a n y T y p e z b w N T n L X & g t ; & l t ; a : K e y & g t ; & l t ; K e y & g t ; C o l u m n s \ C a t e g o r i e F u l l N a m e & l t ; / K e y & g t ; & l t ; / a : K e y & g t ; & l t ; a : V a l u e   i : t y p e = " M e a s u r e G r i d N o d e V i e w S t a t e " & g t ; & l t ; C o l u m n & g t ; 2 & l t ; / C o l u m n & g t ; & l t ; L a y e d O u t & g t ; t r u e & l t ; / L a y e d O u t & g t ; & l t ; / a : V a l u e & g t ; & l t ; / a : K e y V a l u e O f D i a g r a m O b j e c t K e y a n y T y p e z b w N T n L X & g t ; & l t ; a : K e y V a l u e O f D i a g r a m O b j e c t K e y a n y T y p e z b w N T n L X & g t ; & l t ; a : K e y & g t ; & l t ; K e y & g t ; C o l u m n s \ I n i t i a t i v e I D & l t ; / K e y & g t ; & l t ; / a : K e y & g t ; & l t ; a : V a l u e   i : t y p e = " M e a s u r e G r i d N o d e V i e w S t a t e " & g t ; & l t ; C o l u m n & g t ; 3 & l t ; / C o l u m n & g t ; & l t ; L a y e d O u t & g t ; t r u e & l t ; / L a y e d O u t & g t ; & l t ; / a : V a l u e & g t ; & l t ; / a : K e y V a l u e O f D i a g r a m O b j e c t K e y a n y T y p e z b w N T n L X & g t ; & l t ; a : K e y V a l u e O f D i a g r a m O b j e c t K e y a n y T y p e z b w N T n L X & g t ; & l t ; a : K e y & g t ; & l t ; K e y & g t ; C o l u m n s \ O v e r z i c h t   v e i l i g h e i d s p a r a m e t e r & l t ; / K e y & g t ; & l t ; / a : K e y & g t ; & l t ; a : V a l u e   i : t y p e = " M e a s u r e G r i d N o d e V i e w S t a t e " & g t ; & l t ; C o l u m n & g t ; 4 & l t ; / C o l u m n & g t ; & l t ; L a y e d O u t & g t ; t r u e & l t ; / L a y e d O u t & g t ; & l t ; / a : V a l u e & g t ; & l t ; / a : K e y V a l u e O f D i a g r a m O b j e c t K e y a n y T y p e z b w N T n L X & g t ; & l t ; a : K e y V a l u e O f D i a g r a m O b j e c t K e y a n y T y p e z b w N T n L X & g t ; & l t ; a : K e y & g t ; & l t ; K e y & g t ; C o l u m n s \ I n i t i a t i v e F u l l N a m e & l t ; / K e y & g t ; & l t ; / a : K e y & g t ; & l t ; a : V a l u e   i : t y p e = " M e a s u r e G r i d N o d e V i e w S t a t e " & g t ; & l t ; C o l u m n & g t ; 5 & l t ; / C o l u m n & g t ; & l t ; L a y e d O u t & g t ; t r u e & l t ; / L a y e d O u t & g t ; & l t ; / a : V a l u e & g t ; & l t ; / a : K e y V a l u e O f D i a g r a m O b j e c t K e y a n y T y p e z b w N T n L X & g t ; & l t ; a : K e y V a l u e O f D i a g r a m O b j e c t K e y a n y T y p e z b w N T n L X & g t ; & l t ; a : K e y & g t ; & l t ; K e y & g t ; C o l u m n s \ I n i t i a t i v e C a t I D & l t ; / K e y & g t ; & l t ; / a : K e y & g t ; & l t ; a : V a l u e   i : t y p e = " M e a s u r e G r i d N o d e V i e w S t a t e " & g t ; & l t ; C o l u m n & g t ; 6 & l t ; / C o l u m n & g t ; & l t ; L a y e d O u t & g t ; t r u e & l t ; / L a y e d O u t & g t ; & l t ; / a : V a l u e & g t ; & l t ; / a : K e y V a l u e O f D i a g r a m O b j e c t K e y a n y T y p e z b w N T n L X & g t ; & l t ; a : K e y V a l u e O f D i a g r a m O b j e c t K e y a n y T y p e z b w N T n L X & g t ; & l t ; a : K e y & g t ; & l t ; K e y & g t ; C o l u m n s \ C e l l A d d r e s s F e a s i a b i l i t y & l t ; / K e y & g t ; & l t ; / a : K e y & g t ; & l t ; a : V a l u e   i : t y p e = " M e a s u r e G r i d N o d e V i e w S t a t e " & g t ; & l t ; C o l u m n & g t ; 7 & l t ; / C o l u m n & g t ; & l t ; L a y e d O u t & g t ; t r u e & l t ; / L a y e d O u t & g t ; & l t ; / a : V a l u e & g t ; & l t ; / a : K e y V a l u e O f D i a g r a m O b j e c t K e y a n y T y p e z b w N T n L X & g t ; & l t ; a : K e y V a l u e O f D i a g r a m O b j e c t K e y a n y T y p e z b w N T n L X & g t ; & l t ; a : K e y & g t ; & l t ; K e y & g t ; C o l u m n s \ C e l l A d d r e s s P e r f o r m a n c e 1 & l t ; / K e y & g t ; & l t ; / a : K e y & g t ; & l t ; a : V a l u e   i : t y p e = " M e a s u r e G r i d N o d e V i e w S t a t e " & g t ; & l t ; C o l u m n & g t ; 8 & l t ; / C o l u m n & g t ; & l t ; L a y e d O u t & g t ; t r u e & l t ; / L a y e d O u t & g t ; & l t ; / a : V a l u e & g t ; & l t ; / a : K e y V a l u e O f D i a g r a m O b j e c t K e y a n y T y p e z b w N T n L X & g t ; & l t ; a : K e y V a l u e O f D i a g r a m O b j e c t K e y a n y T y p e z b w N T n L X & g t ; & l t ; a : K e y & g t ; & l t ; K e y & g t ; C o l u m n s \ C e l l A d d r e s s P e r f o r m a n c e 2 & l t ; / K e y & g t ; & l t ; / a : K e y & g t ; & l t ; a : V a l u e   i : t y p e = " M e a s u r e G r i d N o d e V i e w S t a t e " & g t ; & l t ; C o l u m n & g t ; 9 & l t ; / C o l u m n & g t ; & l t ; L a y e d O u t & g t ; t r u e & l t ; / L a y e d O u t & g t ; & l t ; / a : V a l u e & g t ; & l t ; / a : K e y V a l u e O f D i a g r a m O b j e c t K e y a n y T y p e z b w N T n L X & g t ; & l t ; a : K e y V a l u e O f D i a g r a m O b j e c t K e y a n y T y p e z b w N T n L X & g t ; & l t ; a : K e y & g t ; & l t ; K e y & g t ; C o l u m n s \ F e a s i b i l i t y S c o r e & l t ; / K e y & g t ; & l t ; / a : K e y & g t ; & l t ; a : V a l u e   i : t y p e = " M e a s u r e G r i d N o d e V i e w S t a t e " & g t ; & l t ; C o l u m n & g t ; 1 0 & l t ; / C o l u m n & g t ; & l t ; L a y e d O u t & g t ; t r u e & l t ; / L a y e d O u t & g t ; & l t ; / a : V a l u e & g t ; & l t ; / a : K e y V a l u e O f D i a g r a m O b j e c t K e y a n y T y p e z b w N T n L X & g t ; & l t ; a : K e y V a l u e O f D i a g r a m O b j e c t K e y a n y T y p e z b w N T n L X & g t ; & l t ; a : K e y & g t ; & l t ; K e y & g t ; C o l u m n s \ P e r f o r m a n c e S c o r e & l t ; / K e y & g t ; & l t ; / a : K e y & g t ; & l t ; a : V a l u e   i : t y p e = " M e a s u r e G r i d N o d e V i e w S t a t e " & g t ; & l t ; C o l u m n & g t ; 1 1 & 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T a b l e O r d e r " > < C u s t o m C o n t e n t > I n i t i a t i v e s , I n i t i a t i v e C a t , R e s u l t s S u m m a r y < / C u s t o m C o n t e n t > < / G e m i n i > 
</file>

<file path=customXml/item7.xml>��< ? x m l   v e r s i o n = " 1 . 0 "   e n c o d i n g = " U T F - 1 6 " ? > < G e m i n i   x m l n s = " h t t p : / / g e m i n i / p i v o t c u s t o m i z a t i o n / T a b l e X M L _ I n i t i a t i v e 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I n i t i a t i v e C a t I D & l t ; / s t r i n g & g t ; & l t ; / k e y & g t ; & l t ; v a l u e & g t ; & l t ; i n t & g t ; 1 7 8 & l t ; / i n t & g t ; & l t ; / v a l u e & g t ; & l t ; / i t e m & g t ; & l t ; i t e m & g t ; & l t ; k e y & g t ; & l t ; s t r i n g & g t ; I n i t i a t i v e I D & l t ; / s t r i n g & g t ; & l t ; / k e y & g t ; & l t ; v a l u e & g t ; & l t ; i n t & g t ; 1 4 8 & l t ; / i n t & g t ; & l t ; / v a l u e & g t ; & l t ; / i t e m & g t ; & l t ; i t e m & g t ; & l t ; k e y & g t ; & l t ; s t r i n g & g t ; S p e c i f i e k e   v e i l i g h e i d s i n i t i a t i e v e n & l t ; / s t r i n g & g t ; & l t ; / k e y & g t ; & l t ; v a l u e & g t ; & l t ; i n t & g t ; 3 4 0 & l t ; / i n t & g t ; & l t ; / v a l u e & g t ; & l t ; / i t e m & g t ; & l t ; i t e m & g t ; & l t ; k e y & g t ; & l t ; s t r i n g & g t ; B e s c h r i j v i n g & l t ; / s t r i n g & g t ; & l t ; / k e y & g t ; & l t ; v a l u e & g t ; & l t ; i n t & g t ; 1 5 7 & l t ; / i n t & g t ; & l t ; / v a l u e & g t ; & l t ; / i t e m & g t ; & l t ; i t e m & g t ; & l t ; k e y & g t ; & l t ; s t r i n g & g t ; P r o a c t i e f & l t ; / s t r i n g & g t ; & l t ; / k e y & g t ; & l t ; v a l u e & g t ; & l t ; i n t & g t ; 9 1 & l t ; / i n t & g t ; & l t ; / v a l u e & g t ; & l t ; / i t e m & g t ; & l t ; i t e m & g t ; & l t ; k e y & g t ; & l t ; s t r i n g & g t ; O v e r z i c h t   v e i l i g h e i d s p a r a m e t e r s & l t ; / s t r i n g & g t ; & l t ; / k e y & g t ; & l t ; v a l u e & g t ; & l t ; i n t & g t ; 2 3 7 & l t ; / i n t & g t ; & l t ; / v a l u e & g t ; & l t ; / i t e m & g t ; & l t ; i t e m & g t ; & l t ; k e y & g t ; & l t ; s t r i n g & g t ; I n i t i a t i v e N u m b e r & l t ; / s t r i n g & g t ; & l t ; / k e y & g t ; & l t ; v a l u e & g t ; & l t ; i n t & g t ; 1 4 1 & l t ; / i n t & g t ; & l t ; / v a l u e & g t ; & l t ; / i t e m & g t ; & l t ; / C o l u m n W i d t h s & g t ; & l t ; C o l u m n D i s p l a y I n d e x & g t ; & l t ; i t e m & g t ; & l t ; k e y & g t ; & l t ; s t r i n g & g t ; I n i t i a t i v e C a t I D & l t ; / s t r i n g & g t ; & l t ; / k e y & g t ; & l t ; v a l u e & g t ; & l t ; i n t & g t ; 0 & l t ; / i n t & g t ; & l t ; / v a l u e & g t ; & l t ; / i t e m & g t ; & l t ; i t e m & g t ; & l t ; k e y & g t ; & l t ; s t r i n g & g t ; I n i t i a t i v e I D & l t ; / s t r i n g & g t ; & l t ; / k e y & g t ; & l t ; v a l u e & g t ; & l t ; i n t & g t ; 1 & l t ; / i n t & g t ; & l t ; / v a l u e & g t ; & l t ; / i t e m & g t ; & l t ; i t e m & g t ; & l t ; k e y & g t ; & l t ; s t r i n g & g t ; S p e c i f i e k e   v e i l i g h e i d s i n i t i a t i e v e n & l t ; / s t r i n g & g t ; & l t ; / k e y & g t ; & l t ; v a l u e & g t ; & l t ; i n t & g t ; 2 & l t ; / i n t & g t ; & l t ; / v a l u e & g t ; & l t ; / i t e m & g t ; & l t ; i t e m & g t ; & l t ; k e y & g t ; & l t ; s t r i n g & g t ; B e s c h r i j v i n g & l t ; / s t r i n g & g t ; & l t ; / k e y & g t ; & l t ; v a l u e & g t ; & l t ; i n t & g t ; 3 & l t ; / i n t & g t ; & l t ; / v a l u e & g t ; & l t ; / i t e m & g t ; & l t ; i t e m & g t ; & l t ; k e y & g t ; & l t ; s t r i n g & g t ; P r o a c t i e f & l t ; / s t r i n g & g t ; & l t ; / k e y & g t ; & l t ; v a l u e & g t ; & l t ; i n t & g t ; 4 & l t ; / i n t & g t ; & l t ; / v a l u e & g t ; & l t ; / i t e m & g t ; & l t ; i t e m & g t ; & l t ; k e y & g t ; & l t ; s t r i n g & g t ; O v e r z i c h t   v e i l i g h e i d s p a r a m e t e r s & l t ; / s t r i n g & g t ; & l t ; / k e y & g t ; & l t ; v a l u e & g t ; & l t ; i n t & g t ; 5 & l t ; / i n t & g t ; & l t ; / v a l u e & g t ; & l t ; / i t e m & g t ; & l t ; i t e m & g t ; & l t ; k e y & g t ; & l t ; s t r i n g & g t ; I n i t i a t i v e N u m b e r & 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M a n u a l C a l c M o d e " > < 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503364B-AA36-44CA-981C-18302A5EB2E3}">
  <ds:schemaRefs/>
</ds:datastoreItem>
</file>

<file path=customXml/itemProps10.xml><?xml version="1.0" encoding="utf-8"?>
<ds:datastoreItem xmlns:ds="http://schemas.openxmlformats.org/officeDocument/2006/customXml" ds:itemID="{DABC60B2-6677-402A-86CF-5B69C874CBC3}">
  <ds:schemaRefs/>
</ds:datastoreItem>
</file>

<file path=customXml/itemProps11.xml><?xml version="1.0" encoding="utf-8"?>
<ds:datastoreItem xmlns:ds="http://schemas.openxmlformats.org/officeDocument/2006/customXml" ds:itemID="{6FF75838-2703-4059-AE98-826D2D690995}">
  <ds:schemaRefs>
    <ds:schemaRef ds:uri="http://schemas.microsoft.com/sharepoint/v3/contenttype/forms"/>
  </ds:schemaRefs>
</ds:datastoreItem>
</file>

<file path=customXml/itemProps12.xml><?xml version="1.0" encoding="utf-8"?>
<ds:datastoreItem xmlns:ds="http://schemas.openxmlformats.org/officeDocument/2006/customXml" ds:itemID="{578C1D04-04F5-4873-BD71-6E3CC93A349B}">
  <ds:schemaRefs/>
</ds:datastoreItem>
</file>

<file path=customXml/itemProps13.xml><?xml version="1.0" encoding="utf-8"?>
<ds:datastoreItem xmlns:ds="http://schemas.openxmlformats.org/officeDocument/2006/customXml" ds:itemID="{BE36FD68-D027-4D2A-9193-0CF7087D7B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79a138-ffa5-4c01-a0fc-376e398031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4D292A6A-E4A2-4221-B7D5-C3BF3EC8DAE1}">
  <ds:schemaRefs/>
</ds:datastoreItem>
</file>

<file path=customXml/itemProps15.xml><?xml version="1.0" encoding="utf-8"?>
<ds:datastoreItem xmlns:ds="http://schemas.openxmlformats.org/officeDocument/2006/customXml" ds:itemID="{9F683547-049E-4FDE-8189-1AEC5CB7F5B4}">
  <ds:schemaRefs/>
</ds:datastoreItem>
</file>

<file path=customXml/itemProps16.xml><?xml version="1.0" encoding="utf-8"?>
<ds:datastoreItem xmlns:ds="http://schemas.openxmlformats.org/officeDocument/2006/customXml" ds:itemID="{A4A4F0B3-1CA7-442C-8514-8F869385C779}">
  <ds:schemaRefs>
    <ds:schemaRef ds:uri="4579a138-ffa5-4c01-a0fc-376e398031c3"/>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17.xml><?xml version="1.0" encoding="utf-8"?>
<ds:datastoreItem xmlns:ds="http://schemas.openxmlformats.org/officeDocument/2006/customXml" ds:itemID="{08843D22-3350-4416-8EC0-FFB8F8698006}">
  <ds:schemaRefs/>
</ds:datastoreItem>
</file>

<file path=customXml/itemProps18.xml><?xml version="1.0" encoding="utf-8"?>
<ds:datastoreItem xmlns:ds="http://schemas.openxmlformats.org/officeDocument/2006/customXml" ds:itemID="{99C43658-FD23-4BAB-9EB3-FB12644AB0DC}">
  <ds:schemaRefs/>
</ds:datastoreItem>
</file>

<file path=customXml/itemProps19.xml><?xml version="1.0" encoding="utf-8"?>
<ds:datastoreItem xmlns:ds="http://schemas.openxmlformats.org/officeDocument/2006/customXml" ds:itemID="{92427B62-1C6A-4103-82D7-155517405B1A}">
  <ds:schemaRefs/>
</ds:datastoreItem>
</file>

<file path=customXml/itemProps2.xml><?xml version="1.0" encoding="utf-8"?>
<ds:datastoreItem xmlns:ds="http://schemas.openxmlformats.org/officeDocument/2006/customXml" ds:itemID="{51F52B64-52C8-4180-9FDD-55C70AA738E4}">
  <ds:schemaRefs/>
</ds:datastoreItem>
</file>

<file path=customXml/itemProps20.xml><?xml version="1.0" encoding="utf-8"?>
<ds:datastoreItem xmlns:ds="http://schemas.openxmlformats.org/officeDocument/2006/customXml" ds:itemID="{1703136E-07C9-4D64-B831-C84F07C0214A}">
  <ds:schemaRefs/>
</ds:datastoreItem>
</file>

<file path=customXml/itemProps21.xml><?xml version="1.0" encoding="utf-8"?>
<ds:datastoreItem xmlns:ds="http://schemas.openxmlformats.org/officeDocument/2006/customXml" ds:itemID="{3636CB43-F13F-43FD-AD5B-0AA6687BDE83}">
  <ds:schemaRefs/>
</ds:datastoreItem>
</file>

<file path=customXml/itemProps3.xml><?xml version="1.0" encoding="utf-8"?>
<ds:datastoreItem xmlns:ds="http://schemas.openxmlformats.org/officeDocument/2006/customXml" ds:itemID="{F39600AC-39E8-43CF-AB84-3EC08CCC4D83}">
  <ds:schemaRefs/>
</ds:datastoreItem>
</file>

<file path=customXml/itemProps4.xml><?xml version="1.0" encoding="utf-8"?>
<ds:datastoreItem xmlns:ds="http://schemas.openxmlformats.org/officeDocument/2006/customXml" ds:itemID="{605D5FBE-D833-45C1-8CF7-9DAF37FE21D0}">
  <ds:schemaRefs/>
</ds:datastoreItem>
</file>

<file path=customXml/itemProps5.xml><?xml version="1.0" encoding="utf-8"?>
<ds:datastoreItem xmlns:ds="http://schemas.openxmlformats.org/officeDocument/2006/customXml" ds:itemID="{17000F2C-C008-4ACF-8FB9-E8508961AFFA}">
  <ds:schemaRefs/>
</ds:datastoreItem>
</file>

<file path=customXml/itemProps6.xml><?xml version="1.0" encoding="utf-8"?>
<ds:datastoreItem xmlns:ds="http://schemas.openxmlformats.org/officeDocument/2006/customXml" ds:itemID="{5C4AF978-387F-402B-B91D-7CDDCEA3D8C5}">
  <ds:schemaRefs/>
</ds:datastoreItem>
</file>

<file path=customXml/itemProps7.xml><?xml version="1.0" encoding="utf-8"?>
<ds:datastoreItem xmlns:ds="http://schemas.openxmlformats.org/officeDocument/2006/customXml" ds:itemID="{206EE7D3-71E4-41D3-BE4E-71BD19861107}">
  <ds:schemaRefs/>
</ds:datastoreItem>
</file>

<file path=customXml/itemProps8.xml><?xml version="1.0" encoding="utf-8"?>
<ds:datastoreItem xmlns:ds="http://schemas.openxmlformats.org/officeDocument/2006/customXml" ds:itemID="{275A6797-1C64-4C04-ADE6-7EC5A7D358CC}">
  <ds:schemaRefs/>
</ds:datastoreItem>
</file>

<file path=customXml/itemProps9.xml><?xml version="1.0" encoding="utf-8"?>
<ds:datastoreItem xmlns:ds="http://schemas.openxmlformats.org/officeDocument/2006/customXml" ds:itemID="{3484159A-1773-401A-9F0E-3BC946D6CE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43</vt:i4>
      </vt:variant>
    </vt:vector>
  </HeadingPairs>
  <TitlesOfParts>
    <vt:vector size="43" baseType="lpstr">
      <vt:lpstr>Summary_result1</vt:lpstr>
      <vt:lpstr>_Template_Cat</vt:lpstr>
      <vt:lpstr>_Template_Initiative</vt:lpstr>
      <vt:lpstr>_Inputs</vt:lpstr>
      <vt:lpstr>_Functions</vt:lpstr>
      <vt:lpstr>_Intro</vt:lpstr>
      <vt:lpstr>_Omschrijving_initiatieven</vt:lpstr>
      <vt:lpstr>_A</vt:lpstr>
      <vt:lpstr>_a1</vt:lpstr>
      <vt:lpstr>_a2</vt:lpstr>
      <vt:lpstr>_a3</vt:lpstr>
      <vt:lpstr>_a4</vt:lpstr>
      <vt:lpstr>_B</vt:lpstr>
      <vt:lpstr>_b1</vt:lpstr>
      <vt:lpstr>_b2</vt:lpstr>
      <vt:lpstr>_C</vt:lpstr>
      <vt:lpstr>_c1</vt:lpstr>
      <vt:lpstr>_c2</vt:lpstr>
      <vt:lpstr>_c3</vt:lpstr>
      <vt:lpstr>_c4</vt:lpstr>
      <vt:lpstr>_c5</vt:lpstr>
      <vt:lpstr>_D</vt:lpstr>
      <vt:lpstr>_d1</vt:lpstr>
      <vt:lpstr>_d2</vt:lpstr>
      <vt:lpstr>_d3</vt:lpstr>
      <vt:lpstr>_d4</vt:lpstr>
      <vt:lpstr>_E</vt:lpstr>
      <vt:lpstr>_e1</vt:lpstr>
      <vt:lpstr>_e2</vt:lpstr>
      <vt:lpstr>_e3</vt:lpstr>
      <vt:lpstr>_F</vt:lpstr>
      <vt:lpstr>_f1</vt:lpstr>
      <vt:lpstr>_f2</vt:lpstr>
      <vt:lpstr>_f3</vt:lpstr>
      <vt:lpstr>_f4</vt:lpstr>
      <vt:lpstr>_G</vt:lpstr>
      <vt:lpstr>_g1</vt:lpstr>
      <vt:lpstr>_g2</vt:lpstr>
      <vt:lpstr>_g3</vt:lpstr>
      <vt:lpstr>_g4</vt:lpstr>
      <vt:lpstr>_g5</vt:lpstr>
      <vt:lpstr>_RESULT_1</vt:lpstr>
      <vt:lpstr>_RESULT_2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Karolien van Nunen - TBM</dc:creator>
  <cp:keywords/>
  <dc:description/>
  <cp:lastModifiedBy>Karolien van Nunen - TBM</cp:lastModifiedBy>
  <cp:revision/>
  <dcterms:created xsi:type="dcterms:W3CDTF">2015-06-05T18:17:00Z</dcterms:created>
  <dcterms:modified xsi:type="dcterms:W3CDTF">2022-06-20T11:03:41Z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415E9C6EAC8D4473AF5423F701805971</vt:lpwstr>
  </property>
  <property fmtid="{D5CDD505-2E9C-101B-9397-08002B2CF9AE}" pid="3" name="KSOProductBuildVer">
    <vt:lpwstr>2052-11.1.0.10938</vt:lpwstr>
  </property>
  <property fmtid="{D5CDD505-2E9C-101B-9397-08002B2CF9AE}" pid="4" name="KSOReadingLayout">
    <vt:bool>false</vt:bool>
  </property>
  <property fmtid="{D5CDD505-2E9C-101B-9397-08002B2CF9AE}" pid="5" name="ContentTypeId">
    <vt:lpwstr>0x0101002D4C26F1451D0A44ABB73FA2C8A0D54B</vt:lpwstr>
  </property>
</Properties>
</file>