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 - 2\003.- PTY4614 - CAPSTONE\FASE 3 - 009D\Grupo (8)\"/>
    </mc:Choice>
  </mc:AlternateContent>
  <xr:revisionPtr revIDLastSave="0" documentId="8_{3111F25C-744B-FF4F-96F8-10998F5CC0BC}" xr6:coauthVersionLast="47" xr6:coauthVersionMax="47" xr10:uidLastSave="{00000000-0000-0000-0000-000000000000}"/>
  <bookViews>
    <workbookView xWindow="20370" yWindow="-120" windowWidth="15600" windowHeight="111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1" l="1"/>
  <c r="G84" i="1"/>
  <c r="D84" i="1"/>
  <c r="E84" i="1"/>
  <c r="F83" i="1"/>
  <c r="G83" i="1"/>
  <c r="D83" i="1"/>
  <c r="E83" i="1"/>
  <c r="F82" i="1"/>
  <c r="G82" i="1"/>
  <c r="D82" i="1"/>
  <c r="E82" i="1"/>
  <c r="G81" i="1"/>
  <c r="E81" i="1"/>
  <c r="G80" i="1"/>
  <c r="E80" i="1"/>
  <c r="G79" i="1"/>
  <c r="E79" i="1"/>
  <c r="F78" i="1"/>
  <c r="G78" i="1"/>
  <c r="D78" i="1"/>
  <c r="E78" i="1"/>
  <c r="F71" i="1"/>
  <c r="G71" i="1"/>
  <c r="D71" i="1"/>
  <c r="E71" i="1"/>
  <c r="F70" i="1"/>
  <c r="G70" i="1"/>
  <c r="D70" i="1"/>
  <c r="E70" i="1"/>
  <c r="F69" i="1"/>
  <c r="G69" i="1"/>
  <c r="D69" i="1"/>
  <c r="E69" i="1"/>
  <c r="G68" i="1"/>
  <c r="E68" i="1"/>
  <c r="G67" i="1"/>
  <c r="E67" i="1"/>
  <c r="G66" i="1"/>
  <c r="E66" i="1"/>
  <c r="F65" i="1"/>
  <c r="G65" i="1"/>
  <c r="D65" i="1"/>
  <c r="E65" i="1"/>
  <c r="F45" i="1"/>
  <c r="G45" i="1"/>
  <c r="D45" i="1"/>
  <c r="E45" i="1"/>
  <c r="F44" i="1"/>
  <c r="G44" i="1"/>
  <c r="D44" i="1"/>
  <c r="E44" i="1"/>
  <c r="F43" i="1"/>
  <c r="G43" i="1"/>
  <c r="D43" i="1"/>
  <c r="E43" i="1"/>
  <c r="F42" i="1"/>
  <c r="G42" i="1"/>
  <c r="D42" i="1"/>
  <c r="E42" i="1"/>
  <c r="G41" i="1"/>
  <c r="E41" i="1"/>
  <c r="G40" i="1"/>
  <c r="E40" i="1"/>
  <c r="G39" i="1"/>
  <c r="E39" i="1"/>
  <c r="F32" i="1"/>
  <c r="G32" i="1"/>
  <c r="D32" i="1"/>
  <c r="E32" i="1"/>
  <c r="F31" i="1"/>
  <c r="G31" i="1"/>
  <c r="D31" i="1"/>
  <c r="E31" i="1"/>
  <c r="F30" i="1"/>
  <c r="G30" i="1"/>
  <c r="D30" i="1"/>
  <c r="E30" i="1"/>
  <c r="F29" i="1"/>
  <c r="G29" i="1"/>
  <c r="D29" i="1"/>
  <c r="E29" i="1"/>
  <c r="G28" i="1"/>
  <c r="E28" i="1"/>
  <c r="G27" i="1"/>
  <c r="E27" i="1"/>
  <c r="G26" i="1"/>
  <c r="E26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/>
  <c r="H84" i="1"/>
  <c r="I84" i="1"/>
  <c r="J83" i="1"/>
  <c r="K83" i="1"/>
  <c r="H83" i="1"/>
  <c r="I83" i="1"/>
  <c r="J82" i="1"/>
  <c r="K82" i="1"/>
  <c r="H82" i="1"/>
  <c r="I82" i="1"/>
  <c r="J81" i="1"/>
  <c r="K81" i="1"/>
  <c r="H81" i="1"/>
  <c r="I81" i="1"/>
  <c r="J80" i="1"/>
  <c r="K80" i="1"/>
  <c r="H80" i="1"/>
  <c r="I80" i="1"/>
  <c r="J79" i="1"/>
  <c r="K79" i="1"/>
  <c r="H79" i="1"/>
  <c r="I79" i="1"/>
  <c r="J78" i="1"/>
  <c r="K78" i="1"/>
  <c r="H78" i="1"/>
  <c r="I78" i="1"/>
  <c r="J71" i="1"/>
  <c r="K71" i="1"/>
  <c r="H71" i="1"/>
  <c r="I71" i="1"/>
  <c r="J70" i="1"/>
  <c r="K70" i="1"/>
  <c r="H70" i="1"/>
  <c r="I70" i="1"/>
  <c r="J69" i="1"/>
  <c r="K69" i="1"/>
  <c r="H69" i="1"/>
  <c r="I69" i="1"/>
  <c r="J68" i="1"/>
  <c r="K68" i="1"/>
  <c r="H68" i="1"/>
  <c r="I68" i="1"/>
  <c r="J67" i="1"/>
  <c r="K67" i="1"/>
  <c r="H67" i="1"/>
  <c r="I67" i="1"/>
  <c r="J66" i="1"/>
  <c r="K66" i="1"/>
  <c r="H66" i="1"/>
  <c r="I66" i="1"/>
  <c r="J65" i="1"/>
  <c r="K65" i="1"/>
  <c r="H65" i="1"/>
  <c r="I65" i="1"/>
  <c r="B37" i="1"/>
  <c r="B24" i="1"/>
  <c r="B11" i="1"/>
  <c r="B53" i="1"/>
  <c r="B54" i="1"/>
  <c r="B55" i="1"/>
  <c r="B56" i="1"/>
  <c r="B57" i="1"/>
  <c r="B58" i="1"/>
  <c r="B52" i="1"/>
  <c r="J58" i="1"/>
  <c r="K58" i="1"/>
  <c r="H58" i="1"/>
  <c r="I58" i="1"/>
  <c r="F58" i="1"/>
  <c r="G58" i="1"/>
  <c r="D58" i="1"/>
  <c r="E58" i="1"/>
  <c r="J57" i="1"/>
  <c r="K57" i="1"/>
  <c r="H57" i="1"/>
  <c r="I57" i="1"/>
  <c r="F57" i="1"/>
  <c r="G57" i="1"/>
  <c r="D57" i="1"/>
  <c r="E57" i="1"/>
  <c r="J56" i="1"/>
  <c r="K56" i="1"/>
  <c r="H56" i="1"/>
  <c r="I56" i="1"/>
  <c r="F56" i="1"/>
  <c r="G56" i="1"/>
  <c r="D56" i="1"/>
  <c r="E56" i="1"/>
  <c r="J55" i="1"/>
  <c r="K55" i="1"/>
  <c r="H55" i="1"/>
  <c r="I55" i="1"/>
  <c r="G55" i="1"/>
  <c r="E55" i="1"/>
  <c r="J54" i="1"/>
  <c r="K54" i="1"/>
  <c r="H54" i="1"/>
  <c r="I54" i="1"/>
  <c r="G54" i="1"/>
  <c r="E54" i="1"/>
  <c r="J53" i="1"/>
  <c r="K53" i="1"/>
  <c r="H53" i="1"/>
  <c r="I53" i="1"/>
  <c r="G53" i="1"/>
  <c r="E53" i="1"/>
  <c r="J52" i="1"/>
  <c r="K52" i="1"/>
  <c r="H52" i="1"/>
  <c r="I52" i="1"/>
  <c r="F52" i="1"/>
  <c r="G52" i="1"/>
  <c r="D52" i="1"/>
  <c r="E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/>
  <c r="H45" i="1"/>
  <c r="I45" i="1"/>
  <c r="J44" i="1"/>
  <c r="K44" i="1"/>
  <c r="H44" i="1"/>
  <c r="I44" i="1"/>
  <c r="J43" i="1"/>
  <c r="K43" i="1"/>
  <c r="H43" i="1"/>
  <c r="I43" i="1"/>
  <c r="J42" i="1"/>
  <c r="K42" i="1"/>
  <c r="H42" i="1"/>
  <c r="I42" i="1"/>
  <c r="J41" i="1"/>
  <c r="K41" i="1"/>
  <c r="H41" i="1"/>
  <c r="I41" i="1"/>
  <c r="J40" i="1"/>
  <c r="K40" i="1"/>
  <c r="H40" i="1"/>
  <c r="I40" i="1"/>
  <c r="J39" i="1"/>
  <c r="K39" i="1"/>
  <c r="H39" i="1"/>
  <c r="I39" i="1"/>
  <c r="J32" i="1"/>
  <c r="K32" i="1"/>
  <c r="H32" i="1"/>
  <c r="I32" i="1"/>
  <c r="J31" i="1"/>
  <c r="K31" i="1"/>
  <c r="H31" i="1"/>
  <c r="I31" i="1"/>
  <c r="J30" i="1"/>
  <c r="K30" i="1"/>
  <c r="H30" i="1"/>
  <c r="I30" i="1"/>
  <c r="J29" i="1"/>
  <c r="K29" i="1"/>
  <c r="H29" i="1"/>
  <c r="I29" i="1"/>
  <c r="J28" i="1"/>
  <c r="K28" i="1"/>
  <c r="H28" i="1"/>
  <c r="I28" i="1"/>
  <c r="J27" i="1"/>
  <c r="K27" i="1"/>
  <c r="H27" i="1"/>
  <c r="I27" i="1"/>
  <c r="J26" i="1"/>
  <c r="K26" i="1"/>
  <c r="H26" i="1"/>
  <c r="I26" i="1"/>
  <c r="E72" i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/>
  <c r="C34" i="1"/>
  <c r="C5" i="1"/>
  <c r="C46" i="1"/>
  <c r="C47" i="1"/>
  <c r="C6" i="1"/>
  <c r="C72" i="1"/>
  <c r="C73" i="1"/>
  <c r="D5" i="1"/>
  <c r="C59" i="1"/>
  <c r="C60" i="1"/>
  <c r="D4" i="1"/>
  <c r="C85" i="1"/>
  <c r="C86" i="1"/>
  <c r="D6" i="1"/>
  <c r="B14" i="1"/>
  <c r="B15" i="1"/>
  <c r="B16" i="1"/>
  <c r="B17" i="1"/>
  <c r="B18" i="1"/>
  <c r="B19" i="1"/>
  <c r="E13" i="1"/>
  <c r="E14" i="1"/>
  <c r="E15" i="1"/>
  <c r="D16" i="1"/>
  <c r="E16" i="1"/>
  <c r="D17" i="1"/>
  <c r="E17" i="1"/>
  <c r="D18" i="1"/>
  <c r="E18" i="1"/>
  <c r="D19" i="1"/>
  <c r="E19" i="1"/>
  <c r="F17" i="1"/>
  <c r="G17" i="1"/>
  <c r="H17" i="1"/>
  <c r="I17" i="1"/>
  <c r="J17" i="1"/>
  <c r="K17" i="1"/>
  <c r="J19" i="1"/>
  <c r="K19" i="1"/>
  <c r="H19" i="1"/>
  <c r="I19" i="1"/>
  <c r="F19" i="1"/>
  <c r="G19" i="1"/>
  <c r="J18" i="1"/>
  <c r="K18" i="1"/>
  <c r="H18" i="1"/>
  <c r="I18" i="1"/>
  <c r="F18" i="1"/>
  <c r="G18" i="1"/>
  <c r="J16" i="1"/>
  <c r="K16" i="1"/>
  <c r="H16" i="1"/>
  <c r="I16" i="1"/>
  <c r="F16" i="1"/>
  <c r="G16" i="1"/>
  <c r="J15" i="1"/>
  <c r="K15" i="1"/>
  <c r="H15" i="1"/>
  <c r="I15" i="1"/>
  <c r="G15" i="1"/>
  <c r="J14" i="1"/>
  <c r="H14" i="1"/>
  <c r="I14" i="1"/>
  <c r="G14" i="1"/>
  <c r="J13" i="1"/>
  <c r="K13" i="1"/>
  <c r="H13" i="1"/>
  <c r="I13" i="1"/>
  <c r="G13" i="1"/>
  <c r="E20" i="1"/>
  <c r="G20" i="1"/>
  <c r="I20" i="1"/>
  <c r="K14" i="1"/>
  <c r="K20" i="1"/>
  <c r="C20" i="1"/>
  <c r="C21" i="1"/>
  <c r="C4" i="1"/>
  <c r="E6" i="1"/>
  <c r="E5" i="1"/>
  <c r="E4" i="1"/>
</calcChain>
</file>

<file path=xl/sharedStrings.xml><?xml version="1.0" encoding="utf-8"?>
<sst xmlns="http://schemas.openxmlformats.org/spreadsheetml/2006/main" count="182" uniqueCount="67">
  <si>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</si>
  <si>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</si>
  <si>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</si>
  <si>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</si>
  <si>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</si>
  <si>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</si>
  <si>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</si>
  <si>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</si>
  <si>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</si>
  <si>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</si>
  <si>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</si>
  <si>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</si>
  <si>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</si>
  <si>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</si>
  <si>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</si>
  <si>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</si>
  <si>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</si>
  <si>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</si>
  <si>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</si>
  <si>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</si>
  <si>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</si>
  <si>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</si>
  <si>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</si>
  <si>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</si>
  <si>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</si>
  <si>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</si>
  <si>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</si>
  <si>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</si>
  <si>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</si>
  <si>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</si>
  <si>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</si>
  <si>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</si>
  <si>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</si>
  <si>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</si>
  <si>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</si>
  <si>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</si>
  <si>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</si>
  <si>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</si>
  <si>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</si>
  <si>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</si>
  <si>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</si>
  <si>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</si>
  <si>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</si>
  <si>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</si>
  <si>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</si>
  <si>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</si>
  <si>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</si>
  <si>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</si>
  <si>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</si>
  <si>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</si>
  <si>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</si>
  <si>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</si>
  <si>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</si>
  <si>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</si>
  <si>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</si>
  <si>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</si>
  <si>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</si>
  <si>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</si>
  <si>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</si>
  <si>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</si>
  <si>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</si>
  <si>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</si>
  <si>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</si>
  <si>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CANALES RODRIGUEZ CAMILO</t>
  </si>
  <si>
    <t>ECHEVERRIA ORELLANA ALAIN</t>
  </si>
  <si>
    <t>VILLANUEVA PALMA BENJAMIN ANDRIU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</si>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</sst>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3" fillId="0" borderId="16" xfId="0" applyFont="1" applyBorder="1"/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topLeftCell="A24" zoomScale="85" zoomScaleNormal="85" workbookViewId="0">
      <selection activeCell="A24" sqref="A24:A34"/>
    </sheetView>
  </sheetViews>
  <sheetFormatPr defaultColWidth="14.390625" defaultRowHeight="15" customHeight="1" outlineLevelRow="1" x14ac:dyDescent="0.2"/>
  <cols>
    <col min="1" max="1" width="10.76171875" customWidth="1"/>
    <col min="2" max="2" width="66.85546875" customWidth="1"/>
    <col min="3" max="3" width="22.05859375" bestFit="1" customWidth="1"/>
    <col min="4" max="4" width="14.9296875" customWidth="1"/>
    <col min="5" max="7" width="11.703125" customWidth="1"/>
    <col min="8" max="8" width="7.6640625" customWidth="1"/>
    <col min="9" max="9" width="11.703125" customWidth="1"/>
    <col min="10" max="10" width="7.6640625" customWidth="1"/>
    <col min="11" max="11" width="11.703125" customWidth="1"/>
    <col min="12" max="24" width="10.76171875" customWidth="1"/>
  </cols>
  <sheetData>
    <row r="2" spans="1:11" x14ac:dyDescent="0.2">
      <c r="C2" s="28">
        <v>0.7</v>
      </c>
      <c r="D2" s="31">
        <v>0.3</v>
      </c>
      <c r="E2" s="32">
        <v>1</v>
      </c>
    </row>
    <row r="3" spans="1:11" x14ac:dyDescent="0.2">
      <c r="B3" s="2" t="s">
        <v>0</v>
      </c>
      <c r="C3" s="29" t="s">
        <v>1</v>
      </c>
      <c r="D3" s="33" t="s">
        <v>2</v>
      </c>
      <c r="E3" s="34" t="s">
        <v>3</v>
      </c>
    </row>
    <row r="4" spans="1:11" x14ac:dyDescent="0.2">
      <c r="A4" s="3">
        <v>1</v>
      </c>
      <c r="B4" s="38" t="s">
        <v>63</v>
      </c>
      <c r="C4" s="30">
        <f>C21</f>
        <v>5.2</v>
      </c>
      <c r="D4" s="36">
        <f>C60</f>
        <v>5.5</v>
      </c>
      <c r="E4" s="35">
        <f>C4*C$2+D4*D$2</f>
        <v>5.2899999999999991</v>
      </c>
    </row>
    <row r="5" spans="1:11" x14ac:dyDescent="0.2">
      <c r="A5" s="3">
        <v>2</v>
      </c>
      <c r="B5" s="38" t="s">
        <v>64</v>
      </c>
      <c r="C5" s="30">
        <f>C34</f>
        <v>5.2</v>
      </c>
      <c r="D5" s="36">
        <f>C73</f>
        <v>5.5</v>
      </c>
      <c r="E5" s="35">
        <f t="shared" ref="E5:E6" si="0">C5*C$2+D5*D$2</f>
        <v>5.2899999999999991</v>
      </c>
    </row>
    <row r="6" spans="1:11" x14ac:dyDescent="0.2">
      <c r="A6" s="3">
        <v>3</v>
      </c>
      <c r="B6" s="38" t="s">
        <v>65</v>
      </c>
      <c r="C6" s="30">
        <f>C47</f>
        <v>5.2</v>
      </c>
      <c r="D6" s="36">
        <f>C86</f>
        <v>5.5</v>
      </c>
      <c r="E6" s="35">
        <f t="shared" si="0"/>
        <v>5.2899999999999991</v>
      </c>
    </row>
    <row r="11" spans="1:11" ht="18.75" outlineLevel="1" x14ac:dyDescent="0.2">
      <c r="A11" s="48" t="s">
        <v>4</v>
      </c>
      <c r="B11" s="11" t="str">
        <f>B4</f>
        <v>CANALES RODRIGUEZ CAMILO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3.25" outlineLevel="1" x14ac:dyDescent="0.2">
      <c r="A13" s="41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/>
      <c r="E13" s="12" t="str">
        <f>IF(D13="X",100*0.15,"")</f>
        <v/>
      </c>
      <c r="F13" s="12" t="s">
        <v>66</v>
      </c>
      <c r="G13" s="12">
        <f>IF(F13="X",60*0.15,"")</f>
        <v>9</v>
      </c>
      <c r="H13" s="12" t="str">
        <f t="shared" ref="H13:H17" si="1">IF($C13=ML,"X","")</f>
        <v/>
      </c>
      <c r="I13" s="12" t="str">
        <f>IF(H13="X",30*0.15,"")</f>
        <v/>
      </c>
      <c r="J13" s="12" t="str">
        <f t="shared" ref="J13:J17" si="2">IF($C13=NL,"X","")</f>
        <v/>
      </c>
      <c r="K13" s="12" t="str">
        <f t="shared" ref="K13:K17" si="3">IF($J13="X",0,"")</f>
        <v/>
      </c>
    </row>
    <row r="14" spans="1:11" ht="26.45" customHeight="1" outlineLevel="1" x14ac:dyDescent="0.2">
      <c r="A14" s="41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/>
      <c r="E14" s="12" t="str">
        <f>IF(D14="X",100*0.25,"")</f>
        <v/>
      </c>
      <c r="F14" s="12" t="s">
        <v>66</v>
      </c>
      <c r="G14" s="12">
        <f>IF(F14="X",60*0.25,"")</f>
        <v>15</v>
      </c>
      <c r="H14" s="12" t="str">
        <f t="shared" si="1"/>
        <v/>
      </c>
      <c r="I14" s="12" t="str">
        <f>IF(H14="X",30*0.25,"")</f>
        <v/>
      </c>
      <c r="J14" s="12" t="str">
        <f t="shared" si="2"/>
        <v/>
      </c>
      <c r="K14" s="12" t="str">
        <f t="shared" si="3"/>
        <v/>
      </c>
    </row>
    <row r="15" spans="1:11" ht="23.25" outlineLevel="1" x14ac:dyDescent="0.2">
      <c r="A15" s="41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/>
      <c r="E15" s="12" t="str">
        <f>IF(D15="X",100*0.2,"")</f>
        <v/>
      </c>
      <c r="F15" s="12" t="s">
        <v>66</v>
      </c>
      <c r="G15" s="12">
        <f>IF(F15="X",60*0.2,"")</f>
        <v>12</v>
      </c>
      <c r="H15" s="12" t="str">
        <f t="shared" si="1"/>
        <v/>
      </c>
      <c r="I15" s="12" t="str">
        <f>IF(H15="X",30*0.2,"")</f>
        <v/>
      </c>
      <c r="J15" s="12" t="str">
        <f t="shared" si="2"/>
        <v/>
      </c>
      <c r="K15" s="12" t="str">
        <f t="shared" si="3"/>
        <v/>
      </c>
    </row>
    <row r="16" spans="1:11" outlineLevel="1" x14ac:dyDescent="0.2">
      <c r="A16" s="41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ref="D13:D17" si="4">IF($C16=CL,"X","")</f>
        <v>X</v>
      </c>
      <c r="E16" s="12">
        <f>IF(D16="X",100*0.05,"")</f>
        <v>5</v>
      </c>
      <c r="F16" s="12" t="str">
        <f t="shared" ref="F13:F17" si="5">IF($C16=L,"X","")</f>
        <v/>
      </c>
      <c r="G16" s="12" t="str">
        <f>IF(F16="X",60*0.05,"")</f>
        <v/>
      </c>
      <c r="H16" s="12" t="str">
        <f t="shared" si="1"/>
        <v/>
      </c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3.25" outlineLevel="1" x14ac:dyDescent="0.2">
      <c r="A17" s="41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tr">
        <f t="shared" si="4"/>
        <v>X</v>
      </c>
      <c r="E17" s="12">
        <f>IF(D17="X",100*0.05,"")</f>
        <v>5</v>
      </c>
      <c r="F17" s="12" t="str">
        <f t="shared" si="5"/>
        <v/>
      </c>
      <c r="G17" s="12" t="str">
        <f>IF(F17="X",60*0.05,"")</f>
        <v/>
      </c>
      <c r="H17" s="12" t="str">
        <f t="shared" si="1"/>
        <v/>
      </c>
      <c r="I17" s="12" t="str">
        <f>IF(H17="X",30*0.05,"")</f>
        <v/>
      </c>
      <c r="J17" s="12" t="str">
        <f t="shared" si="2"/>
        <v/>
      </c>
      <c r="K17" s="12" t="str">
        <f t="shared" si="3"/>
        <v/>
      </c>
    </row>
    <row r="18" spans="1:11" ht="23.25" outlineLevel="1" x14ac:dyDescent="0.2">
      <c r="A18" s="41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3.25" outlineLevel="1" x14ac:dyDescent="0.2">
      <c r="A19" s="41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25">
      <c r="A20" s="40"/>
      <c r="B20" s="17" t="s">
        <v>12</v>
      </c>
      <c r="C20" s="21">
        <f>E20+G20+I20+K20</f>
        <v>76</v>
      </c>
      <c r="D20" s="13"/>
      <c r="E20" s="13">
        <f>SUM(E13:E19)</f>
        <v>40</v>
      </c>
      <c r="F20" s="13"/>
      <c r="G20" s="13">
        <f>SUM(G13:G19)</f>
        <v>36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25">
      <c r="A21" s="42"/>
      <c r="B21" s="20" t="s">
        <v>13</v>
      </c>
      <c r="C21" s="14">
        <f>VLOOKUP(C20,ESCALA_IEP!A2:B202,2,FALSE)</f>
        <v>5.2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48" t="s">
        <v>4</v>
      </c>
      <c r="B24" s="11" t="str">
        <f>B5</f>
        <v>ECHEVERRIA ORELLANA ALAIN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">
      <c r="A26" s="41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/>
      <c r="E26" s="12" t="str">
        <f>IF(D26="X",100*0.15,"")</f>
        <v/>
      </c>
      <c r="F26" s="12" t="s">
        <v>66</v>
      </c>
      <c r="G26" s="12">
        <f>IF(F26="X",60*0.15,"")</f>
        <v>9</v>
      </c>
      <c r="H26" s="12" t="str">
        <f t="shared" ref="H26:H30" si="7">IF($C26=ML,"X","")</f>
        <v/>
      </c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2">
      <c r="A27" s="41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/>
      <c r="E27" s="12" t="str">
        <f>IF(D27="X",100*0.25,"")</f>
        <v/>
      </c>
      <c r="F27" s="12" t="s">
        <v>66</v>
      </c>
      <c r="G27" s="12">
        <f>IF(F27="X",60*0.25,"")</f>
        <v>15</v>
      </c>
      <c r="H27" s="12" t="str">
        <f t="shared" si="7"/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2">
      <c r="A28" s="41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/>
      <c r="E28" s="12" t="str">
        <f>IF(D28="X",100*0.2,"")</f>
        <v/>
      </c>
      <c r="F28" s="12" t="s">
        <v>66</v>
      </c>
      <c r="G28" s="12">
        <f>IF(F28="X",60*0.2,"")</f>
        <v>12</v>
      </c>
      <c r="H28" s="12" t="str">
        <f t="shared" si="7"/>
        <v/>
      </c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2">
      <c r="A29" s="41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ref="D29:D32" si="10">IF($C29=CL,"X","")</f>
        <v>X</v>
      </c>
      <c r="E29" s="12">
        <f>IF(D29="X",100*0.05,"")</f>
        <v>5</v>
      </c>
      <c r="F29" s="12" t="str">
        <f t="shared" ref="F29:F32" si="11">IF($C29=L,"X","")</f>
        <v/>
      </c>
      <c r="G29" s="12" t="str">
        <f>IF(F29="X",60*0.05,"")</f>
        <v/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2">
      <c r="A30" s="41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10"/>
        <v>X</v>
      </c>
      <c r="E30" s="12">
        <f>IF(D30="X",100*0.05,"")</f>
        <v>5</v>
      </c>
      <c r="F30" s="12" t="str">
        <f t="shared" si="11"/>
        <v/>
      </c>
      <c r="G30" s="12" t="str">
        <f>IF(F30="X",60*0.05,"")</f>
        <v/>
      </c>
      <c r="H30" s="12" t="str">
        <f t="shared" si="7"/>
        <v/>
      </c>
      <c r="I30" s="12" t="str">
        <f>IF(H30="X",30*0.05,"")</f>
        <v/>
      </c>
      <c r="J30" s="12" t="str">
        <f t="shared" si="8"/>
        <v/>
      </c>
      <c r="K30" s="12" t="str">
        <f t="shared" si="9"/>
        <v/>
      </c>
    </row>
    <row r="31" spans="1:11" ht="24" customHeight="1" x14ac:dyDescent="0.2">
      <c r="A31" s="41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2">
      <c r="A32" s="41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25">
      <c r="A33" s="40"/>
      <c r="B33" s="17" t="s">
        <v>12</v>
      </c>
      <c r="C33" s="21">
        <f>E33+G33+I33+K33</f>
        <v>76</v>
      </c>
      <c r="D33" s="13"/>
      <c r="E33" s="13">
        <f>SUM(E26:E32)</f>
        <v>40</v>
      </c>
      <c r="F33" s="13"/>
      <c r="G33" s="13">
        <f>SUM(G26:G32)</f>
        <v>36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25">
      <c r="A34" s="42"/>
      <c r="B34" s="20" t="s">
        <v>13</v>
      </c>
      <c r="C34" s="14">
        <f>VLOOKUP(C33,ESCALA_IEP!A15:B215,2,FALSE)</f>
        <v>5.2</v>
      </c>
    </row>
    <row r="35" spans="1:11" ht="16.149999999999999" customHeight="1" x14ac:dyDescent="0.2"/>
    <row r="36" spans="1:11" ht="13.9" customHeight="1" x14ac:dyDescent="0.2"/>
    <row r="37" spans="1:11" ht="24" customHeight="1" x14ac:dyDescent="0.2">
      <c r="A37" s="48" t="s">
        <v>4</v>
      </c>
      <c r="B37" s="11" t="str">
        <f>B6</f>
        <v>VILLANUEVA PALMA BENJAMIN ANDRIU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">
      <c r="A39" s="41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/>
      <c r="E39" s="12" t="str">
        <f>IF(D39="X",100*0.15,"")</f>
        <v/>
      </c>
      <c r="F39" s="12" t="s">
        <v>66</v>
      </c>
      <c r="G39" s="12">
        <f>IF(F39="X",60*0.15,"")</f>
        <v>9</v>
      </c>
      <c r="H39" s="12" t="str">
        <f t="shared" ref="H39:H43" si="12">IF($C39=ML,"X","")</f>
        <v/>
      </c>
      <c r="I39" s="12" t="str">
        <f>IF(H39="X",30*0.15,"")</f>
        <v/>
      </c>
      <c r="J39" s="12" t="str">
        <f t="shared" ref="J39:J43" si="13">IF($C39=NL,"X","")</f>
        <v/>
      </c>
      <c r="K39" s="12" t="str">
        <f t="shared" ref="K39:K45" si="14">IF($J39="X",0,"")</f>
        <v/>
      </c>
    </row>
    <row r="40" spans="1:11" ht="24" customHeight="1" x14ac:dyDescent="0.2">
      <c r="A40" s="41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/>
      <c r="E40" s="12" t="str">
        <f>IF(D40="X",100*0.25,"")</f>
        <v/>
      </c>
      <c r="F40" s="12" t="s">
        <v>66</v>
      </c>
      <c r="G40" s="12">
        <f>IF(F40="X",60*0.25,"")</f>
        <v>15</v>
      </c>
      <c r="H40" s="12" t="str">
        <f t="shared" si="12"/>
        <v/>
      </c>
      <c r="I40" s="12" t="str">
        <f>IF(H40="X",30*0.25,"")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2">
      <c r="A41" s="41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/>
      <c r="E41" s="12" t="str">
        <f>IF(D41="X",100*0.2,"")</f>
        <v/>
      </c>
      <c r="F41" s="12" t="s">
        <v>66</v>
      </c>
      <c r="G41" s="12">
        <f>IF(F41="X",60*0.2,"")</f>
        <v>12</v>
      </c>
      <c r="H41" s="12" t="str">
        <f t="shared" si="12"/>
        <v/>
      </c>
      <c r="I41" s="12" t="str">
        <f>IF(H41="X",30*0.2,"")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2">
      <c r="A42" s="41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ref="D42:D45" si="15">IF($C42=CL,"X","")</f>
        <v>X</v>
      </c>
      <c r="E42" s="12">
        <f>IF(D42="X",100*0.05,"")</f>
        <v>5</v>
      </c>
      <c r="F42" s="12" t="str">
        <f t="shared" ref="F42:F45" si="16">IF($C42=L,"X","")</f>
        <v/>
      </c>
      <c r="G42" s="12" t="str">
        <f>IF(F42="X",60*0.05,"")</f>
        <v/>
      </c>
      <c r="H42" s="12" t="str">
        <f t="shared" si="12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2">
      <c r="A43" s="41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5"/>
        <v>X</v>
      </c>
      <c r="E43" s="12">
        <f>IF(D43="X",100*0.05,"")</f>
        <v>5</v>
      </c>
      <c r="F43" s="12" t="str">
        <f t="shared" si="16"/>
        <v/>
      </c>
      <c r="G43" s="12" t="str">
        <f>IF(F43="X",60*0.05,"")</f>
        <v/>
      </c>
      <c r="H43" s="12" t="str">
        <f t="shared" si="12"/>
        <v/>
      </c>
      <c r="I43" s="12" t="str">
        <f>IF(H43="X",30*0.05,"")</f>
        <v/>
      </c>
      <c r="J43" s="12" t="str">
        <f t="shared" si="13"/>
        <v/>
      </c>
      <c r="K43" s="12" t="str">
        <f t="shared" si="14"/>
        <v/>
      </c>
    </row>
    <row r="44" spans="1:11" ht="24" customHeight="1" x14ac:dyDescent="0.2">
      <c r="A44" s="41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2">
      <c r="A45" s="41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4"/>
        <v/>
      </c>
    </row>
    <row r="46" spans="1:11" ht="24" customHeight="1" x14ac:dyDescent="0.25">
      <c r="A46" s="40"/>
      <c r="B46" s="17" t="s">
        <v>12</v>
      </c>
      <c r="C46" s="21">
        <f>E46+G46+I46+K46</f>
        <v>76</v>
      </c>
      <c r="D46" s="13"/>
      <c r="E46" s="13">
        <f>SUM(E39:E45)</f>
        <v>40</v>
      </c>
      <c r="F46" s="13"/>
      <c r="G46" s="13">
        <f>SUM(G39:G45)</f>
        <v>36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25">
      <c r="A47" s="42"/>
      <c r="B47" s="20" t="s">
        <v>13</v>
      </c>
      <c r="C47" s="14">
        <f>VLOOKUP(C46,ESCALA_IEP!A28:B228,2,FALSE)</f>
        <v>5.2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39" t="s">
        <v>14</v>
      </c>
      <c r="B50" s="11" t="str">
        <f>B4</f>
        <v>CANALES RODRIGUEZ CAMILO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">
      <c r="A52" s="41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">
      <c r="A53" s="41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/>
      <c r="E53" s="12" t="str">
        <f>IF(D53="X",100*0.25,"")</f>
        <v/>
      </c>
      <c r="F53" s="12" t="s">
        <v>66</v>
      </c>
      <c r="G53" s="12">
        <f>IF(F53="X",60*0.25,"")</f>
        <v>15</v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2">
      <c r="A54" s="41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/>
      <c r="E54" s="12" t="str">
        <f>IF(D54="X",100*0.2,"")</f>
        <v/>
      </c>
      <c r="F54" s="12" t="s">
        <v>66</v>
      </c>
      <c r="G54" s="12">
        <f>IF(F54="X",60*0.2,"")</f>
        <v>12</v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">
      <c r="A55" s="41"/>
      <c r="B55" s="18" t="str">
        <f>RUBRICA!A7</f>
        <v>4. Expone el Proyecto APT, considerando el formato y el tiempo establecido para la presentación.</v>
      </c>
      <c r="C55" s="16" t="s">
        <v>8</v>
      </c>
      <c r="D55" s="12"/>
      <c r="E55" s="12" t="str">
        <f>IF(D55="X",100*0.05,"")</f>
        <v/>
      </c>
      <c r="F55" s="12" t="s">
        <v>66</v>
      </c>
      <c r="G55" s="12">
        <f>IF(F55="X",60*0.05,"")</f>
        <v>3</v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">
      <c r="A56" s="41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">
      <c r="A57" s="41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">
      <c r="A58" s="41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25">
      <c r="A59" s="40"/>
      <c r="B59" s="17" t="s">
        <v>12</v>
      </c>
      <c r="C59" s="21">
        <f>E59+G59+I59+K59</f>
        <v>80</v>
      </c>
      <c r="D59" s="13"/>
      <c r="E59" s="13">
        <f>SUM(E52:E58)</f>
        <v>50</v>
      </c>
      <c r="F59" s="13"/>
      <c r="G59" s="13">
        <f>SUM(G52:G58)</f>
        <v>30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25">
      <c r="A60" s="42"/>
      <c r="B60" s="20" t="s">
        <v>13</v>
      </c>
      <c r="C60" s="14">
        <f>VLOOKUP(C59,ESCALA_IEP!A41:B241,2,FALSE)</f>
        <v>5.5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39" t="s">
        <v>15</v>
      </c>
      <c r="B63" s="11" t="str">
        <f>B5</f>
        <v>ECHEVERRIA ORELLANA ALAIN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">
      <c r="A65" s="41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2">
      <c r="A66" s="41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8</v>
      </c>
      <c r="D66" s="12"/>
      <c r="E66" s="12" t="str">
        <f>IF(D66="X",100*0.25,"")</f>
        <v/>
      </c>
      <c r="F66" s="12" t="s">
        <v>66</v>
      </c>
      <c r="G66" s="12">
        <f>IF(F66="X",60*0.25,"")</f>
        <v>15</v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2">
      <c r="A67" s="41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/>
      <c r="E67" s="12" t="str">
        <f>IF(D67="X",100*0.2,"")</f>
        <v/>
      </c>
      <c r="F67" s="12" t="s">
        <v>66</v>
      </c>
      <c r="G67" s="12">
        <f>IF(F67="X",60*0.2,"")</f>
        <v>12</v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2">
      <c r="A68" s="41"/>
      <c r="B68" s="18" t="str">
        <f>RUBRICA!A7</f>
        <v>4. Expone el Proyecto APT, considerando el formato y el tiempo establecido para la presentación.</v>
      </c>
      <c r="C68" s="16" t="s">
        <v>8</v>
      </c>
      <c r="D68" s="12"/>
      <c r="E68" s="12" t="str">
        <f>IF(D68="X",100*0.05,"")</f>
        <v/>
      </c>
      <c r="F68" s="12" t="s">
        <v>66</v>
      </c>
      <c r="G68" s="12">
        <f>IF(F68="X",60*0.05,"")</f>
        <v>3</v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">
      <c r="A69" s="41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">
      <c r="A70" s="41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2">
      <c r="A71" s="41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25">
      <c r="A72" s="40"/>
      <c r="B72" s="17" t="s">
        <v>12</v>
      </c>
      <c r="C72" s="21">
        <f>E72+G72+I72+K72</f>
        <v>80</v>
      </c>
      <c r="D72" s="13"/>
      <c r="E72" s="13">
        <f>SUM(E65:E71)</f>
        <v>50</v>
      </c>
      <c r="F72" s="13"/>
      <c r="G72" s="13">
        <f>SUM(G65:G71)</f>
        <v>30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25">
      <c r="A73" s="42"/>
      <c r="B73" s="20" t="s">
        <v>13</v>
      </c>
      <c r="C73" s="14">
        <f>VLOOKUP(C72,ESCALA_IEP!A54:B254,2,FALSE)</f>
        <v>5.5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39" t="s">
        <v>16</v>
      </c>
      <c r="B76" s="11" t="str">
        <f>B6</f>
        <v>VILLANUEVA PALMA BENJAMIN ANDRIU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">
      <c r="A78" s="41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2">
      <c r="A79" s="41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8</v>
      </c>
      <c r="D79" s="12"/>
      <c r="E79" s="12" t="str">
        <f>IF(D79="X",100*0.25,"")</f>
        <v/>
      </c>
      <c r="F79" s="12" t="s">
        <v>66</v>
      </c>
      <c r="G79" s="12">
        <f>IF(F79="X",60*0.25,"")</f>
        <v>15</v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2">
      <c r="A80" s="41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/>
      <c r="E80" s="12" t="str">
        <f>IF(D80="X",100*0.2,"")</f>
        <v/>
      </c>
      <c r="F80" s="12" t="s">
        <v>66</v>
      </c>
      <c r="G80" s="12">
        <f>IF(F80="X",60*0.2,"")</f>
        <v>12</v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2">
      <c r="A81" s="41"/>
      <c r="B81" s="18" t="str">
        <f>RUBRICA!A7</f>
        <v>4. Expone el Proyecto APT, considerando el formato y el tiempo establecido para la presentación.</v>
      </c>
      <c r="C81" s="16" t="s">
        <v>8</v>
      </c>
      <c r="D81" s="12"/>
      <c r="E81" s="12" t="str">
        <f>IF(D81="X",100*0.05,"")</f>
        <v/>
      </c>
      <c r="F81" s="12" t="s">
        <v>66</v>
      </c>
      <c r="G81" s="12">
        <f>IF(F81="X",60*0.05,"")</f>
        <v>3</v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">
      <c r="A82" s="41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">
      <c r="A83" s="41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2">
      <c r="A84" s="41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25">
      <c r="A85" s="40"/>
      <c r="B85" s="17" t="s">
        <v>12</v>
      </c>
      <c r="C85" s="21">
        <f>E85+G85+I85+K85</f>
        <v>80</v>
      </c>
      <c r="D85" s="13"/>
      <c r="E85" s="13">
        <f>SUM(E78:E84)</f>
        <v>50</v>
      </c>
      <c r="F85" s="13"/>
      <c r="G85" s="13">
        <f>SUM(G78:G84)</f>
        <v>30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25">
      <c r="A86" s="42"/>
      <c r="B86" s="20" t="s">
        <v>13</v>
      </c>
      <c r="C86" s="14">
        <f>VLOOKUP(C85,ESCALA_IEP!A67:B267,2,FALSE)</f>
        <v>5.5</v>
      </c>
    </row>
    <row r="87" spans="1:11" ht="15.75" customHeight="1" x14ac:dyDescent="0.2"/>
    <row r="88" spans="1:11" ht="15.75" customHeight="1" x14ac:dyDescent="0.2"/>
    <row r="89" spans="1:11" ht="15.75" customHeight="1" x14ac:dyDescent="0.2"/>
    <row r="90" spans="1:11" ht="15.75" customHeight="1" x14ac:dyDescent="0.2"/>
    <row r="91" spans="1:11" ht="15.75" customHeight="1" x14ac:dyDescent="0.2"/>
    <row r="92" spans="1:11" ht="15.75" customHeight="1" x14ac:dyDescent="0.2"/>
    <row r="93" spans="1:11" ht="15.75" customHeight="1" x14ac:dyDescent="0.2"/>
    <row r="94" spans="1:11" ht="15.75" customHeight="1" x14ac:dyDescent="0.2"/>
    <row r="95" spans="1:11" ht="15.75" customHeight="1" x14ac:dyDescent="0.2"/>
    <row r="96" spans="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defaultColWidth="11.43359375" defaultRowHeight="15" x14ac:dyDescent="0.2"/>
  <cols>
    <col min="1" max="1" width="45.6015625" customWidth="1"/>
    <col min="2" max="2" width="31.34375" customWidth="1"/>
    <col min="3" max="3" width="24.078125" customWidth="1"/>
    <col min="4" max="4" width="29.86328125" customWidth="1"/>
    <col min="5" max="5" width="30.66796875" customWidth="1"/>
    <col min="6" max="6" width="15.33203125" customWidth="1"/>
  </cols>
  <sheetData>
    <row r="1" spans="1:6" ht="15.75" thickBot="1" x14ac:dyDescent="0.2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2">
      <c r="A2" s="50"/>
      <c r="B2" s="54" t="s">
        <v>20</v>
      </c>
      <c r="C2" s="54" t="s">
        <v>21</v>
      </c>
      <c r="D2" s="24" t="s">
        <v>22</v>
      </c>
      <c r="E2" s="25" t="s">
        <v>11</v>
      </c>
      <c r="F2" s="50"/>
    </row>
    <row r="3" spans="1:6" x14ac:dyDescent="0.2">
      <c r="A3" s="50"/>
      <c r="B3" s="55"/>
      <c r="C3" s="55"/>
      <c r="D3" s="26">
        <v>0.3</v>
      </c>
      <c r="E3" s="26">
        <v>0</v>
      </c>
      <c r="F3" s="50"/>
    </row>
    <row r="4" spans="1:6" ht="98.25" x14ac:dyDescent="0.2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6.9" customHeight="1" x14ac:dyDescent="0.2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86.25" x14ac:dyDescent="0.2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86.25" x14ac:dyDescent="0.2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86.25" x14ac:dyDescent="0.2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defaultColWidth="14.390625" defaultRowHeight="15" customHeight="1" x14ac:dyDescent="0.2"/>
  <cols>
    <col min="1" max="26" width="10.7617187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390625" defaultRowHeight="15" customHeight="1" x14ac:dyDescent="0.2"/>
  <cols>
    <col min="1" max="26" width="10.76171875" customWidth="1"/>
  </cols>
  <sheetData>
    <row r="1" spans="1:2" x14ac:dyDescent="0.2">
      <c r="A1" t="s">
        <v>58</v>
      </c>
      <c r="B1" t="s">
        <v>59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defaultColWidth="14.390625" defaultRowHeight="15" customHeight="1" x14ac:dyDescent="0.2"/>
  <cols>
    <col min="1" max="26" width="10.7617187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defaultColWidth="14.390625" defaultRowHeight="15" customHeight="1" x14ac:dyDescent="0.2"/>
  <cols>
    <col min="1" max="25" width="10.76171875" customWidth="1"/>
  </cols>
  <sheetData>
    <row r="1" spans="1:5" x14ac:dyDescent="0.2">
      <c r="A1" s="56" t="s">
        <v>60</v>
      </c>
      <c r="B1" s="4" t="s">
        <v>12</v>
      </c>
      <c r="C1" s="5"/>
      <c r="D1" s="5"/>
      <c r="E1" s="6"/>
    </row>
    <row r="2" spans="1:5" ht="42" thickBot="1" x14ac:dyDescent="0.25">
      <c r="A2" s="57"/>
      <c r="B2" s="7" t="s">
        <v>8</v>
      </c>
      <c r="C2" s="8" t="s">
        <v>9</v>
      </c>
      <c r="D2" s="19" t="s">
        <v>61</v>
      </c>
      <c r="E2" s="37" t="s">
        <v>11</v>
      </c>
    </row>
    <row r="3" spans="1:5" ht="28.5" thickBot="1" x14ac:dyDescent="0.2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25">
      <c r="A4" s="9"/>
      <c r="B4" s="10"/>
      <c r="C4" s="10"/>
      <c r="D4" s="10"/>
      <c r="E4" s="10"/>
    </row>
    <row r="5" spans="1:5" ht="15.75" thickBot="1" x14ac:dyDescent="0.25">
      <c r="A5" s="9"/>
      <c r="B5" s="10"/>
      <c r="C5" s="10"/>
      <c r="D5" s="10"/>
      <c r="E5" s="1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Fabian Alejandro Alvarez Montenegro</cp:lastModifiedBy>
  <cp:revision/>
  <dcterms:created xsi:type="dcterms:W3CDTF">2023-08-07T04:08:01Z</dcterms:created>
  <dcterms:modified xsi:type="dcterms:W3CDTF">2024-12-13T15:18:49Z</dcterms:modified>
  <cp:category/>
  <cp:contentStatus/>
</cp:coreProperties>
</file>