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- 2\003.- PTY4614 - CAPSTONE\FASE 3 - 009D\Grupo (9)\"/>
    </mc:Choice>
  </mc:AlternateContent>
  <xr:revisionPtr revIDLastSave="0" documentId="13_ncr:1_{E7276764-C286-4A14-98C6-7CED2B3B3822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G67" i="1"/>
  <c r="E67" i="1"/>
  <c r="J66" i="1"/>
  <c r="K66" i="1" s="1"/>
  <c r="H66" i="1"/>
  <c r="I66" i="1" s="1"/>
  <c r="G66" i="1"/>
  <c r="E66" i="1"/>
  <c r="J65" i="1"/>
  <c r="K65" i="1" s="1"/>
  <c r="H65" i="1"/>
  <c r="I65" i="1" s="1"/>
  <c r="G65" i="1"/>
  <c r="E65" i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G40" i="1"/>
  <c r="E40" i="1"/>
  <c r="J39" i="1"/>
  <c r="K39" i="1" s="1"/>
  <c r="H39" i="1"/>
  <c r="I39" i="1" s="1"/>
  <c r="G39" i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G28" i="1"/>
  <c r="E28" i="1"/>
  <c r="J27" i="1"/>
  <c r="K27" i="1" s="1"/>
  <c r="H27" i="1"/>
  <c r="I27" i="1" s="1"/>
  <c r="G27" i="1"/>
  <c r="E27" i="1"/>
  <c r="J26" i="1"/>
  <c r="K26" i="1" s="1"/>
  <c r="H26" i="1"/>
  <c r="I26" i="1" s="1"/>
  <c r="G26" i="1"/>
  <c r="E26" i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E13" i="1" l="1"/>
  <c r="E14" i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G14" i="1"/>
  <c r="J13" i="1"/>
  <c r="K13" i="1" s="1"/>
  <c r="H13" i="1"/>
  <c r="I13" i="1" s="1"/>
  <c r="G13" i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<sst xmlns="http://schemas.openxmlformats.org/spreadsheetml/2006/main" count="176" uniqueCount="66">
  <si>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</si>
  <si>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</si>
  <si>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</si>
  <si>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</si>
  <si>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</si>
  <si>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</si>
  <si>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</si>
  <si>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</si>
  <si>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</si>
  <si>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</si>
  <si>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</si>
  <si>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</si>
  <si>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</si>
  <si>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</si>
  <si>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</si>
  <si>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</si>
  <si>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</si>
  <si>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</si>
  <si>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</si>
  <si>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</si>
  <si>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</si>
  <si>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</si>
  <si>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</si>
  <si>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</si>
  <si>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</si>
  <si>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</si>
  <si>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</si>
  <si>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</si>
  <si>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</si>
  <si>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</si>
  <si>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</si>
  <si>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</si>
  <si>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</si>
  <si>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</si>
  <si>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</si>
  <si>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</si>
  <si>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</si>
  <si>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</si>
  <si>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</si>
  <si>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</si>
  <si>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</si>
  <si>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</si>
  <si>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</si>
  <si>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</si>
  <si>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</si>
  <si>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</si>
  <si>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</si>
  <si>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</si>
  <si>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</si>
  <si>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</si>
  <si>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</si>
  <si>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</si>
  <si>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</si>
  <si>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</si>
  <si>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</si>
  <si>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</si>
  <si>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</si>
  <si>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</si>
  <si>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</si>
  <si>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</si>
  <si>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</si>
  <si>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</si>
  <si>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</si>
  <si>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GUERRA AGUAYO CAMILA</t>
  </si>
  <si>
    <t>LAGOS SUAREZ ANAIS GERALDY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</si>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</sst>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3" fillId="0" borderId="24" xfId="0" applyFont="1" applyBorder="1" applyAlignment="1">
      <alignment horizontal="left"/>
    </xf>
    <xf numFmtId="0" fontId="13" fillId="0" borderId="16" xfId="0" applyFont="1" applyBorder="1"/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70" zoomScaleNormal="70" workbookViewId="0">
      <selection activeCell="F39" sqref="F39:F40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28">
        <v>0.7</v>
      </c>
      <c r="D2" s="31">
        <v>0.3</v>
      </c>
      <c r="E2" s="32">
        <v>1</v>
      </c>
    </row>
    <row r="3" spans="1:11" ht="30" x14ac:dyDescent="0.25">
      <c r="B3" s="2" t="s">
        <v>0</v>
      </c>
      <c r="C3" s="29" t="s">
        <v>1</v>
      </c>
      <c r="D3" s="33" t="s">
        <v>2</v>
      </c>
      <c r="E3" s="34" t="s">
        <v>3</v>
      </c>
    </row>
    <row r="4" spans="1:11" x14ac:dyDescent="0.25">
      <c r="A4" s="3">
        <v>1</v>
      </c>
      <c r="B4" s="39" t="s">
        <v>63</v>
      </c>
      <c r="C4" s="30">
        <f>C21</f>
        <v>5.8</v>
      </c>
      <c r="D4" s="36">
        <f>C60</f>
        <v>5.2</v>
      </c>
      <c r="E4" s="35">
        <f>C4*C$2+D4*D$2</f>
        <v>5.6199999999999992</v>
      </c>
    </row>
    <row r="5" spans="1:11" x14ac:dyDescent="0.25">
      <c r="A5" s="3">
        <v>2</v>
      </c>
      <c r="B5" s="39" t="s">
        <v>64</v>
      </c>
      <c r="C5" s="30">
        <f>C34</f>
        <v>5.8</v>
      </c>
      <c r="D5" s="36">
        <f>C73</f>
        <v>5.2</v>
      </c>
      <c r="E5" s="35">
        <f t="shared" ref="E5:E6" si="0">C5*C$2+D5*D$2</f>
        <v>5.6199999999999992</v>
      </c>
    </row>
    <row r="6" spans="1:11" x14ac:dyDescent="0.25">
      <c r="A6" s="3">
        <v>3</v>
      </c>
      <c r="B6" s="38"/>
      <c r="C6" s="30">
        <f>C47</f>
        <v>7</v>
      </c>
      <c r="D6" s="36">
        <f>C86</f>
        <v>7</v>
      </c>
      <c r="E6" s="35">
        <f t="shared" si="0"/>
        <v>7</v>
      </c>
    </row>
    <row r="11" spans="1:11" ht="18.75" outlineLevel="1" x14ac:dyDescent="0.25">
      <c r="A11" s="40" t="s">
        <v>4</v>
      </c>
      <c r="B11" s="11" t="str">
        <f>B4</f>
        <v>GUERRA AGUAYO CAMILA</v>
      </c>
      <c r="C11" s="44" t="s">
        <v>5</v>
      </c>
      <c r="D11" s="45" t="s">
        <v>6</v>
      </c>
      <c r="E11" s="46"/>
      <c r="F11" s="46"/>
      <c r="G11" s="46"/>
      <c r="H11" s="46"/>
      <c r="I11" s="46"/>
      <c r="J11" s="46"/>
      <c r="K11" s="47"/>
    </row>
    <row r="12" spans="1:11" outlineLevel="1" x14ac:dyDescent="0.25">
      <c r="A12" s="41"/>
      <c r="B12" s="15" t="s">
        <v>7</v>
      </c>
      <c r="C12" s="43"/>
      <c r="D12" s="45" t="s">
        <v>8</v>
      </c>
      <c r="E12" s="47"/>
      <c r="F12" s="45" t="s">
        <v>9</v>
      </c>
      <c r="G12" s="47"/>
      <c r="H12" s="48" t="s">
        <v>10</v>
      </c>
      <c r="I12" s="47"/>
      <c r="J12" s="45" t="s">
        <v>11</v>
      </c>
      <c r="K12" s="47"/>
    </row>
    <row r="13" spans="1:11" ht="24" outlineLevel="1" x14ac:dyDescent="0.25">
      <c r="A13" s="42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8</v>
      </c>
      <c r="D13" s="12"/>
      <c r="E13" s="12" t="str">
        <f>IF(D13="X",100*0.15,"")</f>
        <v/>
      </c>
      <c r="F13" s="12" t="s">
        <v>65</v>
      </c>
      <c r="G13" s="12">
        <f>IF(F13="X",60*0.15,"")</f>
        <v>9</v>
      </c>
      <c r="H13" s="12" t="str">
        <f t="shared" ref="H13:H17" si="1">IF($C13=ML,"X","")</f>
        <v/>
      </c>
      <c r="I13" s="12" t="str">
        <f>IF(H13="X",30*0.15,"")</f>
        <v/>
      </c>
      <c r="J13" s="12" t="str">
        <f t="shared" ref="J13:J17" si="2">IF($C13=NL,"X","")</f>
        <v/>
      </c>
      <c r="K13" s="12" t="str">
        <f t="shared" ref="K13:K17" si="3">IF($J13="X",0,"")</f>
        <v/>
      </c>
    </row>
    <row r="14" spans="1:11" ht="26.45" customHeight="1" outlineLevel="1" x14ac:dyDescent="0.25">
      <c r="A14" s="42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8</v>
      </c>
      <c r="D14" s="12"/>
      <c r="E14" s="12" t="str">
        <f>IF(D14="X",100*0.25,"")</f>
        <v/>
      </c>
      <c r="F14" s="12" t="s">
        <v>65</v>
      </c>
      <c r="G14" s="12">
        <f>IF(F14="X",60*0.25,"")</f>
        <v>15</v>
      </c>
      <c r="H14" s="12" t="str">
        <f t="shared" si="1"/>
        <v/>
      </c>
      <c r="I14" s="12" t="str">
        <f>IF(H14="X",30*0.25,"")</f>
        <v/>
      </c>
      <c r="J14" s="12" t="str">
        <f t="shared" si="2"/>
        <v/>
      </c>
      <c r="K14" s="12" t="str">
        <f t="shared" si="3"/>
        <v/>
      </c>
    </row>
    <row r="15" spans="1:11" ht="24" outlineLevel="1" x14ac:dyDescent="0.25">
      <c r="A15" s="42"/>
      <c r="B15" s="18" t="str">
        <f>RUBRICA!A6</f>
        <v>3. Responde las preguntas realizadas por la comisión, cumpliendo con los estándares de calidad de la disciplina.</v>
      </c>
      <c r="C15" s="16" t="s">
        <v>8</v>
      </c>
      <c r="D15" s="12" t="str">
        <f t="shared" ref="D13:D17" si="4">IF($C15=CL,"X","")</f>
        <v>X</v>
      </c>
      <c r="E15" s="12">
        <f>IF(D15="X",100*0.2,"")</f>
        <v>20</v>
      </c>
      <c r="F15" s="12" t="str">
        <f t="shared" ref="F13:F17" si="5">IF($C15=L,"X","")</f>
        <v/>
      </c>
      <c r="G15" s="12" t="str">
        <f>IF(F15="X",60*0.2,"")</f>
        <v/>
      </c>
      <c r="H15" s="12" t="str">
        <f t="shared" si="1"/>
        <v/>
      </c>
      <c r="I15" s="12" t="str">
        <f>IF(H15="X",30*0.2,"")</f>
        <v/>
      </c>
      <c r="J15" s="12" t="str">
        <f t="shared" si="2"/>
        <v/>
      </c>
      <c r="K15" s="12" t="str">
        <f t="shared" si="3"/>
        <v/>
      </c>
    </row>
    <row r="16" spans="1:11" ht="24" outlineLevel="1" x14ac:dyDescent="0.25">
      <c r="A16" s="42"/>
      <c r="B16" s="18" t="str">
        <f>RUBRICA!A7</f>
        <v>4. Expone el Proyecto APT, considerando el formato y el tiempo establecido para la presentación.</v>
      </c>
      <c r="C16" s="16" t="s">
        <v>8</v>
      </c>
      <c r="D16" s="12" t="str">
        <f t="shared" si="4"/>
        <v>X</v>
      </c>
      <c r="E16" s="12">
        <f>IF(D16="X",100*0.05,"")</f>
        <v>5</v>
      </c>
      <c r="F16" s="12" t="str">
        <f t="shared" si="5"/>
        <v/>
      </c>
      <c r="G16" s="12" t="str">
        <f>IF(F16="X",60*0.05,"")</f>
        <v/>
      </c>
      <c r="H16" s="12" t="str">
        <f t="shared" si="1"/>
        <v/>
      </c>
      <c r="I16" s="12" t="str">
        <f>IF(H16="X",30*0.05,"")</f>
        <v/>
      </c>
      <c r="J16" s="12" t="str">
        <f t="shared" si="2"/>
        <v/>
      </c>
      <c r="K16" s="12" t="str">
        <f t="shared" si="3"/>
        <v/>
      </c>
    </row>
    <row r="17" spans="1:11" ht="24" outlineLevel="1" x14ac:dyDescent="0.25">
      <c r="A17" s="42"/>
      <c r="B17" s="18" t="str">
        <f>RUBRICA!A8</f>
        <v>5. Expresa sus ideas con fluidez, claridad y precisión, utilizando lenguaje técnico propio de la disciplina.</v>
      </c>
      <c r="C17" s="16" t="s">
        <v>8</v>
      </c>
      <c r="D17" s="12" t="str">
        <f t="shared" si="4"/>
        <v>X</v>
      </c>
      <c r="E17" s="12">
        <f>IF(D17="X",100*0.05,"")</f>
        <v>5</v>
      </c>
      <c r="F17" s="12" t="str">
        <f t="shared" si="5"/>
        <v/>
      </c>
      <c r="G17" s="12" t="str">
        <f>IF(F17="X",60*0.05,"")</f>
        <v/>
      </c>
      <c r="H17" s="12" t="str">
        <f t="shared" si="1"/>
        <v/>
      </c>
      <c r="I17" s="12" t="str">
        <f>IF(H17="X",30*0.05,"")</f>
        <v/>
      </c>
      <c r="J17" s="12" t="str">
        <f t="shared" si="2"/>
        <v/>
      </c>
      <c r="K17" s="12" t="str">
        <f t="shared" si="3"/>
        <v/>
      </c>
    </row>
    <row r="18" spans="1:11" ht="36" outlineLevel="1" x14ac:dyDescent="0.25">
      <c r="A18" s="42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25">
      <c r="A19" s="42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8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3">
      <c r="A20" s="41"/>
      <c r="B20" s="17" t="s">
        <v>12</v>
      </c>
      <c r="C20" s="21">
        <f>E20+G20+I20+K20</f>
        <v>84</v>
      </c>
      <c r="D20" s="13"/>
      <c r="E20" s="13">
        <f>SUM(E13:E19)</f>
        <v>60</v>
      </c>
      <c r="F20" s="13"/>
      <c r="G20" s="13">
        <f>SUM(G13:G19)</f>
        <v>24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">
      <c r="A21" s="43"/>
      <c r="B21" s="20" t="s">
        <v>13</v>
      </c>
      <c r="C21" s="14">
        <f>VLOOKUP(C20,ESCALA_IEP!A2:B202,2,FALSE)</f>
        <v>5.8</v>
      </c>
    </row>
    <row r="22" spans="1:11" ht="15.75" customHeight="1" x14ac:dyDescent="0.25"/>
    <row r="23" spans="1:11" ht="15.75" customHeight="1" x14ac:dyDescent="0.25"/>
    <row r="24" spans="1:11" ht="24" customHeight="1" x14ac:dyDescent="0.25">
      <c r="A24" s="40" t="s">
        <v>4</v>
      </c>
      <c r="B24" s="11" t="str">
        <f>B5</f>
        <v>LAGOS SUAREZ ANAIS GERALDY</v>
      </c>
      <c r="C24" s="44" t="s">
        <v>5</v>
      </c>
      <c r="D24" s="45" t="s">
        <v>6</v>
      </c>
      <c r="E24" s="46"/>
      <c r="F24" s="46"/>
      <c r="G24" s="46"/>
      <c r="H24" s="46"/>
      <c r="I24" s="46"/>
      <c r="J24" s="46"/>
      <c r="K24" s="47"/>
    </row>
    <row r="25" spans="1:11" ht="24" customHeight="1" x14ac:dyDescent="0.25">
      <c r="A25" s="41"/>
      <c r="B25" s="15" t="s">
        <v>7</v>
      </c>
      <c r="C25" s="43"/>
      <c r="D25" s="45" t="s">
        <v>8</v>
      </c>
      <c r="E25" s="47"/>
      <c r="F25" s="45" t="s">
        <v>9</v>
      </c>
      <c r="G25" s="47"/>
      <c r="H25" s="48" t="s">
        <v>10</v>
      </c>
      <c r="I25" s="47"/>
      <c r="J25" s="45" t="s">
        <v>11</v>
      </c>
      <c r="K25" s="47"/>
    </row>
    <row r="26" spans="1:11" ht="24" customHeight="1" x14ac:dyDescent="0.25">
      <c r="A26" s="42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8</v>
      </c>
      <c r="D26" s="12"/>
      <c r="E26" s="12" t="str">
        <f>IF(D26="X",100*0.15,"")</f>
        <v/>
      </c>
      <c r="F26" s="12" t="s">
        <v>65</v>
      </c>
      <c r="G26" s="12">
        <f>IF(F26="X",60*0.15,"")</f>
        <v>9</v>
      </c>
      <c r="H26" s="12" t="str">
        <f t="shared" ref="H26:H30" si="7">IF($C26=ML,"X","")</f>
        <v/>
      </c>
      <c r="I26" s="12" t="str">
        <f>IF(H26="X",30*0.15,"")</f>
        <v/>
      </c>
      <c r="J26" s="12" t="str">
        <f t="shared" ref="J26:J30" si="8">IF($C26=NL,"X","")</f>
        <v/>
      </c>
      <c r="K26" s="12" t="str">
        <f t="shared" ref="K26:K32" si="9">IF($J26="X",0,"")</f>
        <v/>
      </c>
    </row>
    <row r="27" spans="1:11" ht="24" customHeight="1" x14ac:dyDescent="0.25">
      <c r="A27" s="42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8</v>
      </c>
      <c r="D27" s="12"/>
      <c r="E27" s="12" t="str">
        <f>IF(D27="X",100*0.25,"")</f>
        <v/>
      </c>
      <c r="F27" s="12" t="s">
        <v>65</v>
      </c>
      <c r="G27" s="12">
        <f>IF(F27="X",60*0.25,"")</f>
        <v>15</v>
      </c>
      <c r="H27" s="12" t="str">
        <f t="shared" si="7"/>
        <v/>
      </c>
      <c r="I27" s="12" t="str">
        <f>IF(H27="X",30*0.25,"")</f>
        <v/>
      </c>
      <c r="J27" s="12" t="str">
        <f t="shared" si="8"/>
        <v/>
      </c>
      <c r="K27" s="12" t="str">
        <f t="shared" si="9"/>
        <v/>
      </c>
    </row>
    <row r="28" spans="1:11" ht="24" customHeight="1" x14ac:dyDescent="0.25">
      <c r="A28" s="42"/>
      <c r="B28" s="18" t="str">
        <f>RUBRICA!A6</f>
        <v>3. Responde las preguntas realizadas por la comisión, cumpliendo con los estándares de calidad de la disciplina.</v>
      </c>
      <c r="C28" s="16" t="s">
        <v>8</v>
      </c>
      <c r="D28" s="12" t="s">
        <v>65</v>
      </c>
      <c r="E28" s="12">
        <f>IF(D28="X",100*0.2,"")</f>
        <v>20</v>
      </c>
      <c r="F28" s="12"/>
      <c r="G28" s="12" t="str">
        <f>IF(F28="X",60*0.2,"")</f>
        <v/>
      </c>
      <c r="H28" s="12" t="str">
        <f t="shared" si="7"/>
        <v/>
      </c>
      <c r="I28" s="12" t="str">
        <f>IF(H28="X",30*0.2,"")</f>
        <v/>
      </c>
      <c r="J28" s="12" t="str">
        <f t="shared" si="8"/>
        <v/>
      </c>
      <c r="K28" s="12" t="str">
        <f t="shared" si="9"/>
        <v/>
      </c>
    </row>
    <row r="29" spans="1:11" ht="24" customHeight="1" x14ac:dyDescent="0.25">
      <c r="A29" s="42"/>
      <c r="B29" s="18" t="str">
        <f>RUBRICA!A7</f>
        <v>4. Expone el Proyecto APT, considerando el formato y el tiempo establecido para la presentación.</v>
      </c>
      <c r="C29" s="16" t="s">
        <v>8</v>
      </c>
      <c r="D29" s="12" t="str">
        <f t="shared" ref="D26:D30" si="10">IF($C29=CL,"X","")</f>
        <v>X</v>
      </c>
      <c r="E29" s="12">
        <f>IF(D29="X",100*0.05,"")</f>
        <v>5</v>
      </c>
      <c r="F29" s="12" t="str">
        <f t="shared" ref="F26:F30" si="11">IF($C29=L,"X","")</f>
        <v/>
      </c>
      <c r="G29" s="12" t="str">
        <f>IF(F29="X",60*0.05,"")</f>
        <v/>
      </c>
      <c r="H29" s="12" t="str">
        <f t="shared" si="7"/>
        <v/>
      </c>
      <c r="I29" s="12" t="str">
        <f>IF(H29="X",30*0.05,"")</f>
        <v/>
      </c>
      <c r="J29" s="12" t="str">
        <f t="shared" si="8"/>
        <v/>
      </c>
      <c r="K29" s="12" t="str">
        <f t="shared" si="9"/>
        <v/>
      </c>
    </row>
    <row r="30" spans="1:11" ht="24" customHeight="1" x14ac:dyDescent="0.25">
      <c r="A30" s="42"/>
      <c r="B30" s="18" t="str">
        <f>RUBRICA!A8</f>
        <v>5. Expresa sus ideas con fluidez, claridad y precisión, utilizando lenguaje técnico propio de la disciplina.</v>
      </c>
      <c r="C30" s="16" t="s">
        <v>8</v>
      </c>
      <c r="D30" s="12" t="str">
        <f t="shared" si="10"/>
        <v>X</v>
      </c>
      <c r="E30" s="12">
        <f>IF(D30="X",100*0.05,"")</f>
        <v>5</v>
      </c>
      <c r="F30" s="12" t="str">
        <f t="shared" si="11"/>
        <v/>
      </c>
      <c r="G30" s="12" t="str">
        <f>IF(F30="X",60*0.05,"")</f>
        <v/>
      </c>
      <c r="H30" s="12" t="str">
        <f t="shared" si="7"/>
        <v/>
      </c>
      <c r="I30" s="12" t="str">
        <f>IF(H30="X",30*0.05,"")</f>
        <v/>
      </c>
      <c r="J30" s="12" t="str">
        <f t="shared" si="8"/>
        <v/>
      </c>
      <c r="K30" s="12" t="str">
        <f t="shared" si="9"/>
        <v/>
      </c>
    </row>
    <row r="31" spans="1:11" ht="24" customHeight="1" x14ac:dyDescent="0.25">
      <c r="A31" s="42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9"/>
        <v/>
      </c>
    </row>
    <row r="32" spans="1:11" ht="24" customHeight="1" x14ac:dyDescent="0.25">
      <c r="A32" s="42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9"/>
        <v/>
      </c>
    </row>
    <row r="33" spans="1:11" ht="24" customHeight="1" x14ac:dyDescent="0.3">
      <c r="A33" s="41"/>
      <c r="B33" s="17" t="s">
        <v>12</v>
      </c>
      <c r="C33" s="21">
        <f>E33+G33+I33+K33</f>
        <v>84</v>
      </c>
      <c r="D33" s="13"/>
      <c r="E33" s="13">
        <f>SUM(E26:E32)</f>
        <v>60</v>
      </c>
      <c r="F33" s="13"/>
      <c r="G33" s="13">
        <f>SUM(G26:G32)</f>
        <v>24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">
      <c r="A34" s="43"/>
      <c r="B34" s="20" t="s">
        <v>13</v>
      </c>
      <c r="C34" s="14">
        <f>VLOOKUP(C33,ESCALA_IEP!A15:B215,2,FALSE)</f>
        <v>5.8</v>
      </c>
    </row>
    <row r="35" spans="1:11" ht="16.149999999999999" customHeight="1" x14ac:dyDescent="0.25"/>
    <row r="36" spans="1:11" ht="13.9" customHeight="1" x14ac:dyDescent="0.25"/>
    <row r="37" spans="1:11" ht="24" customHeight="1" x14ac:dyDescent="0.25">
      <c r="A37" s="40" t="s">
        <v>4</v>
      </c>
      <c r="B37" s="11">
        <f>B6</f>
        <v>0</v>
      </c>
      <c r="C37" s="44" t="s">
        <v>5</v>
      </c>
      <c r="D37" s="45" t="s">
        <v>6</v>
      </c>
      <c r="E37" s="46"/>
      <c r="F37" s="46"/>
      <c r="G37" s="46"/>
      <c r="H37" s="46"/>
      <c r="I37" s="46"/>
      <c r="J37" s="46"/>
      <c r="K37" s="47"/>
    </row>
    <row r="38" spans="1:11" ht="24" customHeight="1" x14ac:dyDescent="0.25">
      <c r="A38" s="41"/>
      <c r="B38" s="15" t="s">
        <v>7</v>
      </c>
      <c r="C38" s="43"/>
      <c r="D38" s="45" t="s">
        <v>8</v>
      </c>
      <c r="E38" s="47"/>
      <c r="F38" s="45" t="s">
        <v>9</v>
      </c>
      <c r="G38" s="47"/>
      <c r="H38" s="48" t="s">
        <v>10</v>
      </c>
      <c r="I38" s="47"/>
      <c r="J38" s="45" t="s">
        <v>11</v>
      </c>
      <c r="K38" s="47"/>
    </row>
    <row r="39" spans="1:11" ht="24" customHeight="1" x14ac:dyDescent="0.25">
      <c r="A39" s="42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8</v>
      </c>
      <c r="D39" s="12" t="s">
        <v>65</v>
      </c>
      <c r="E39" s="12">
        <f>IF(D39="X",100*0.15,"")</f>
        <v>15</v>
      </c>
      <c r="F39" s="12"/>
      <c r="G39" s="12" t="str">
        <f>IF(F39="X",60*0.15,"")</f>
        <v/>
      </c>
      <c r="H39" s="12" t="str">
        <f t="shared" ref="H39:H43" si="12">IF($C39=ML,"X","")</f>
        <v/>
      </c>
      <c r="I39" s="12" t="str">
        <f>IF(H39="X",30*0.15,"")</f>
        <v/>
      </c>
      <c r="J39" s="12" t="str">
        <f t="shared" ref="J39:J43" si="13">IF($C39=NL,"X","")</f>
        <v/>
      </c>
      <c r="K39" s="12" t="str">
        <f t="shared" ref="K39:K45" si="14">IF($J39="X",0,"")</f>
        <v/>
      </c>
    </row>
    <row r="40" spans="1:11" ht="24" customHeight="1" x14ac:dyDescent="0.25">
      <c r="A40" s="42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8</v>
      </c>
      <c r="D40" s="12" t="s">
        <v>65</v>
      </c>
      <c r="E40" s="12">
        <f>IF(D40="X",100*0.25,"")</f>
        <v>25</v>
      </c>
      <c r="F40" s="12"/>
      <c r="G40" s="12" t="str">
        <f>IF(F40="X",60*0.25,"")</f>
        <v/>
      </c>
      <c r="H40" s="12" t="str">
        <f t="shared" si="12"/>
        <v/>
      </c>
      <c r="I40" s="12" t="str">
        <f>IF(H40="X",30*0.25,"")</f>
        <v/>
      </c>
      <c r="J40" s="12" t="str">
        <f t="shared" si="13"/>
        <v/>
      </c>
      <c r="K40" s="12" t="str">
        <f t="shared" si="14"/>
        <v/>
      </c>
    </row>
    <row r="41" spans="1:11" ht="24" customHeight="1" x14ac:dyDescent="0.25">
      <c r="A41" s="42"/>
      <c r="B41" s="18" t="str">
        <f>RUBRICA!A6</f>
        <v>3. Responde las preguntas realizadas por la comisión, cumpliendo con los estándares de calidad de la disciplina.</v>
      </c>
      <c r="C41" s="16" t="s">
        <v>8</v>
      </c>
      <c r="D41" s="12" t="str">
        <f t="shared" ref="D39:D43" si="15">IF($C41=CL,"X","")</f>
        <v>X</v>
      </c>
      <c r="E41" s="12">
        <f>IF(D41="X",100*0.2,"")</f>
        <v>20</v>
      </c>
      <c r="F41" s="12" t="str">
        <f t="shared" ref="F39:F43" si="16">IF($C41=L,"X","")</f>
        <v/>
      </c>
      <c r="G41" s="12" t="str">
        <f>IF(F41="X",60*0.2,"")</f>
        <v/>
      </c>
      <c r="H41" s="12" t="str">
        <f t="shared" si="12"/>
        <v/>
      </c>
      <c r="I41" s="12" t="str">
        <f>IF(H41="X",30*0.2,"")</f>
        <v/>
      </c>
      <c r="J41" s="12" t="str">
        <f t="shared" si="13"/>
        <v/>
      </c>
      <c r="K41" s="12" t="str">
        <f t="shared" si="14"/>
        <v/>
      </c>
    </row>
    <row r="42" spans="1:11" ht="24" customHeight="1" x14ac:dyDescent="0.25">
      <c r="A42" s="42"/>
      <c r="B42" s="18" t="str">
        <f>RUBRICA!A7</f>
        <v>4. Expone el Proyecto APT, considerando el formato y el tiempo establecido para la presentación.</v>
      </c>
      <c r="C42" s="16" t="s">
        <v>8</v>
      </c>
      <c r="D42" s="12" t="str">
        <f t="shared" si="15"/>
        <v>X</v>
      </c>
      <c r="E42" s="12">
        <f>IF(D42="X",100*0.05,"")</f>
        <v>5</v>
      </c>
      <c r="F42" s="12" t="str">
        <f t="shared" si="16"/>
        <v/>
      </c>
      <c r="G42" s="12" t="str">
        <f>IF(F42="X",60*0.05,"")</f>
        <v/>
      </c>
      <c r="H42" s="12" t="str">
        <f t="shared" si="12"/>
        <v/>
      </c>
      <c r="I42" s="12" t="str">
        <f>IF(H42="X",30*0.05,"")</f>
        <v/>
      </c>
      <c r="J42" s="12" t="str">
        <f t="shared" si="13"/>
        <v/>
      </c>
      <c r="K42" s="12" t="str">
        <f t="shared" si="14"/>
        <v/>
      </c>
    </row>
    <row r="43" spans="1:11" ht="24" customHeight="1" x14ac:dyDescent="0.25">
      <c r="A43" s="42"/>
      <c r="B43" s="18" t="str">
        <f>RUBRICA!A8</f>
        <v>5. Expresa sus ideas con fluidez, claridad y precisión, utilizando lenguaje técnico propio de la disciplina.</v>
      </c>
      <c r="C43" s="16" t="s">
        <v>8</v>
      </c>
      <c r="D43" s="12" t="str">
        <f t="shared" si="15"/>
        <v>X</v>
      </c>
      <c r="E43" s="12">
        <f>IF(D43="X",100*0.05,"")</f>
        <v>5</v>
      </c>
      <c r="F43" s="12" t="str">
        <f t="shared" si="16"/>
        <v/>
      </c>
      <c r="G43" s="12" t="str">
        <f>IF(F43="X",60*0.05,"")</f>
        <v/>
      </c>
      <c r="H43" s="12" t="str">
        <f t="shared" si="12"/>
        <v/>
      </c>
      <c r="I43" s="12" t="str">
        <f>IF(H43="X",30*0.05,"")</f>
        <v/>
      </c>
      <c r="J43" s="12" t="str">
        <f t="shared" si="13"/>
        <v/>
      </c>
      <c r="K43" s="12" t="str">
        <f t="shared" si="14"/>
        <v/>
      </c>
    </row>
    <row r="44" spans="1:11" ht="24" customHeight="1" x14ac:dyDescent="0.25">
      <c r="A44" s="42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4"/>
        <v/>
      </c>
    </row>
    <row r="45" spans="1:11" ht="24" customHeight="1" x14ac:dyDescent="0.25">
      <c r="A45" s="42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4"/>
        <v/>
      </c>
    </row>
    <row r="46" spans="1:11" ht="24" customHeight="1" x14ac:dyDescent="0.3">
      <c r="A46" s="41"/>
      <c r="B46" s="17" t="s">
        <v>12</v>
      </c>
      <c r="C46" s="21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43"/>
      <c r="B47" s="20" t="s">
        <v>13</v>
      </c>
      <c r="C47" s="14">
        <f>VLOOKUP(C46,ESCALA_IEP!A28:B228,2,FALSE)</f>
        <v>7</v>
      </c>
    </row>
    <row r="48" spans="1:11" ht="15.75" customHeight="1" x14ac:dyDescent="0.25"/>
    <row r="49" spans="1:11" ht="15.75" customHeight="1" x14ac:dyDescent="0.25"/>
    <row r="50" spans="1:11" ht="24" customHeight="1" x14ac:dyDescent="0.25">
      <c r="A50" s="49" t="s">
        <v>14</v>
      </c>
      <c r="B50" s="11" t="str">
        <f>B4</f>
        <v>GUERRA AGUAYO CAMILA</v>
      </c>
      <c r="C50" s="44" t="s">
        <v>5</v>
      </c>
      <c r="D50" s="45" t="s">
        <v>6</v>
      </c>
      <c r="E50" s="46"/>
      <c r="F50" s="46"/>
      <c r="G50" s="46"/>
      <c r="H50" s="46"/>
      <c r="I50" s="46"/>
      <c r="J50" s="46"/>
      <c r="K50" s="47"/>
    </row>
    <row r="51" spans="1:11" ht="24" customHeight="1" x14ac:dyDescent="0.25">
      <c r="A51" s="41"/>
      <c r="B51" s="15" t="s">
        <v>7</v>
      </c>
      <c r="C51" s="43"/>
      <c r="D51" s="45" t="s">
        <v>8</v>
      </c>
      <c r="E51" s="47"/>
      <c r="F51" s="45" t="s">
        <v>9</v>
      </c>
      <c r="G51" s="47"/>
      <c r="H51" s="48" t="s">
        <v>10</v>
      </c>
      <c r="I51" s="47"/>
      <c r="J51" s="45" t="s">
        <v>11</v>
      </c>
      <c r="K51" s="47"/>
    </row>
    <row r="52" spans="1:11" ht="24" customHeight="1" x14ac:dyDescent="0.25">
      <c r="A52" s="42"/>
      <c r="B52" s="18" t="str">
        <f>RUBRICA!A4</f>
        <v xml:space="preserve">1. Presenta el proyecto considerando la relevancia, objetivos, metodología y desarrollo, de acuerdo a los estándares de calidad de la disciplina. </v>
      </c>
      <c r="C52" s="16" t="s">
        <v>8</v>
      </c>
      <c r="D52" s="12"/>
      <c r="E52" s="12" t="str">
        <f>IF(D52="X",100*0.15,"")</f>
        <v/>
      </c>
      <c r="F52" s="12" t="s">
        <v>65</v>
      </c>
      <c r="G52" s="12">
        <f>IF(F52="X",60*0.15,"")</f>
        <v>9</v>
      </c>
      <c r="H52" s="12" t="str">
        <f t="shared" ref="H52:H56" si="17">IF($C52=ML,"X","")</f>
        <v/>
      </c>
      <c r="I52" s="12" t="str">
        <f>IF(H52="X",30*0.15,"")</f>
        <v/>
      </c>
      <c r="J52" s="12" t="str">
        <f t="shared" ref="J52:J56" si="18">IF($C52=NL,"X","")</f>
        <v/>
      </c>
      <c r="K52" s="12" t="str">
        <f t="shared" ref="K52:K58" si="19">IF($J52="X",0,"")</f>
        <v/>
      </c>
    </row>
    <row r="53" spans="1:11" ht="24" customHeight="1" x14ac:dyDescent="0.25">
      <c r="A53" s="42"/>
      <c r="B53" s="18" t="str">
        <f>RUBRICA!A5</f>
        <v xml:space="preserve">2. Presenta las evidencias del Proyecto APT, dando cuenta del cumplimiento de los objetivos y de acuerdo a los estándares de la disciplina. </v>
      </c>
      <c r="C53" s="16" t="s">
        <v>8</v>
      </c>
      <c r="D53" s="12"/>
      <c r="E53" s="12" t="str">
        <f>IF(D53="X",100*0.25,"")</f>
        <v/>
      </c>
      <c r="F53" s="12" t="s">
        <v>65</v>
      </c>
      <c r="G53" s="12">
        <f>IF(F53="X",60*0.25,"")</f>
        <v>15</v>
      </c>
      <c r="H53" s="12" t="str">
        <f t="shared" si="17"/>
        <v/>
      </c>
      <c r="I53" s="12" t="str">
        <f>IF(H53="X",30*0.25,"")</f>
        <v/>
      </c>
      <c r="J53" s="12" t="str">
        <f t="shared" si="18"/>
        <v/>
      </c>
      <c r="K53" s="12" t="str">
        <f t="shared" si="19"/>
        <v/>
      </c>
    </row>
    <row r="54" spans="1:11" ht="24" customHeight="1" x14ac:dyDescent="0.25">
      <c r="A54" s="42"/>
      <c r="B54" s="18" t="str">
        <f>RUBRICA!A6</f>
        <v>3. Responde las preguntas realizadas por la comisión, cumpliendo con los estándares de calidad de la disciplina.</v>
      </c>
      <c r="C54" s="16" t="s">
        <v>8</v>
      </c>
      <c r="D54" s="12"/>
      <c r="E54" s="12" t="str">
        <f>IF(D54="X",100*0.2,"")</f>
        <v/>
      </c>
      <c r="F54" s="12" t="s">
        <v>65</v>
      </c>
      <c r="G54" s="12">
        <f>IF(F54="X",60*0.2,"")</f>
        <v>12</v>
      </c>
      <c r="H54" s="12" t="str">
        <f t="shared" si="17"/>
        <v/>
      </c>
      <c r="I54" s="12" t="str">
        <f>IF(H54="X",30*0.2,"")</f>
        <v/>
      </c>
      <c r="J54" s="12" t="str">
        <f t="shared" si="18"/>
        <v/>
      </c>
      <c r="K54" s="12" t="str">
        <f t="shared" si="19"/>
        <v/>
      </c>
    </row>
    <row r="55" spans="1:11" ht="24" customHeight="1" x14ac:dyDescent="0.25">
      <c r="A55" s="42"/>
      <c r="B55" s="18" t="str">
        <f>RUBRICA!A7</f>
        <v>4. Expone el Proyecto APT, considerando el formato y el tiempo establecido para la presentación.</v>
      </c>
      <c r="C55" s="16" t="s">
        <v>8</v>
      </c>
      <c r="D55" s="12" t="str">
        <f t="shared" ref="D52:D56" si="20">IF($C55=CL,"X","")</f>
        <v>X</v>
      </c>
      <c r="E55" s="12">
        <f>IF(D55="X",100*0.05,"")</f>
        <v>5</v>
      </c>
      <c r="F55" s="12" t="str">
        <f t="shared" ref="F52:F56" si="21">IF($C55=L,"X","")</f>
        <v/>
      </c>
      <c r="G55" s="12" t="str">
        <f>IF(F55="X",60*0.05,"")</f>
        <v/>
      </c>
      <c r="H55" s="12" t="str">
        <f t="shared" si="17"/>
        <v/>
      </c>
      <c r="I55" s="12" t="str">
        <f>IF(H55="X",30*0.05,"")</f>
        <v/>
      </c>
      <c r="J55" s="12" t="str">
        <f t="shared" si="18"/>
        <v/>
      </c>
      <c r="K55" s="12" t="str">
        <f t="shared" si="19"/>
        <v/>
      </c>
    </row>
    <row r="56" spans="1:11" ht="24" customHeight="1" x14ac:dyDescent="0.25">
      <c r="A56" s="42"/>
      <c r="B56" s="18" t="str">
        <f>RUBRICA!A8</f>
        <v>5. Expresa sus ideas con fluidez, claridad y precisión, utilizando lenguaje técnico propio de la disciplina.</v>
      </c>
      <c r="C56" s="16" t="s">
        <v>8</v>
      </c>
      <c r="D56" s="12" t="str">
        <f t="shared" si="20"/>
        <v>X</v>
      </c>
      <c r="E56" s="12">
        <f>IF(D56="X",100*0.05,"")</f>
        <v>5</v>
      </c>
      <c r="F56" s="12" t="str">
        <f t="shared" si="21"/>
        <v/>
      </c>
      <c r="G56" s="12" t="str">
        <f>IF(F56="X",60*0.05,"")</f>
        <v/>
      </c>
      <c r="H56" s="12" t="str">
        <f t="shared" si="17"/>
        <v/>
      </c>
      <c r="I56" s="12" t="str">
        <f>IF(H56="X",30*0.05,"")</f>
        <v/>
      </c>
      <c r="J56" s="12" t="str">
        <f t="shared" si="18"/>
        <v/>
      </c>
      <c r="K56" s="12" t="str">
        <f t="shared" si="19"/>
        <v/>
      </c>
    </row>
    <row r="57" spans="1:11" ht="24" customHeight="1" x14ac:dyDescent="0.25">
      <c r="A57" s="42"/>
      <c r="B57" s="18" t="str">
        <f>RUBRICA!A9</f>
        <v>6. Entrega la documentación y evidencias requerida por la asignatura de acuerdo a la estructura y nombres solicitados, guardando todas las evidencias de avances en Git</v>
      </c>
      <c r="C57" s="16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19"/>
        <v/>
      </c>
    </row>
    <row r="58" spans="1:11" ht="24" customHeight="1" x14ac:dyDescent="0.25">
      <c r="A58" s="42"/>
      <c r="B58" s="18" t="str">
        <f>RUBRICA!A10</f>
        <v xml:space="preserve">7. Expone el tema utilizando un lenguaje técnico disciplinar al presentar la propuesta y responde evidenciando un manejo de la información. </v>
      </c>
      <c r="C58" s="16" t="s">
        <v>8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19"/>
        <v/>
      </c>
    </row>
    <row r="59" spans="1:11" ht="24" customHeight="1" x14ac:dyDescent="0.3">
      <c r="A59" s="41"/>
      <c r="B59" s="17" t="s">
        <v>12</v>
      </c>
      <c r="C59" s="21">
        <f>E59+G59+I59+K59</f>
        <v>76</v>
      </c>
      <c r="D59" s="13"/>
      <c r="E59" s="13">
        <f>SUM(E52:E58)</f>
        <v>40</v>
      </c>
      <c r="F59" s="13"/>
      <c r="G59" s="13">
        <f>SUM(G52:G58)</f>
        <v>36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">
      <c r="A60" s="43"/>
      <c r="B60" s="20" t="s">
        <v>13</v>
      </c>
      <c r="C60" s="14">
        <f>VLOOKUP(C59,ESCALA_IEP!A41:B241,2,FALSE)</f>
        <v>5.2</v>
      </c>
    </row>
    <row r="61" spans="1:11" ht="15.75" customHeight="1" x14ac:dyDescent="0.25"/>
    <row r="62" spans="1:11" ht="15.75" customHeight="1" x14ac:dyDescent="0.25"/>
    <row r="63" spans="1:11" ht="24" customHeight="1" x14ac:dyDescent="0.25">
      <c r="A63" s="49" t="s">
        <v>15</v>
      </c>
      <c r="B63" s="11" t="str">
        <f>B5</f>
        <v>LAGOS SUAREZ ANAIS GERALDY</v>
      </c>
      <c r="C63" s="44" t="s">
        <v>5</v>
      </c>
      <c r="D63" s="45" t="s">
        <v>6</v>
      </c>
      <c r="E63" s="46"/>
      <c r="F63" s="46"/>
      <c r="G63" s="46"/>
      <c r="H63" s="46"/>
      <c r="I63" s="46"/>
      <c r="J63" s="46"/>
      <c r="K63" s="47"/>
    </row>
    <row r="64" spans="1:11" ht="24" customHeight="1" x14ac:dyDescent="0.25">
      <c r="A64" s="41"/>
      <c r="B64" s="15" t="s">
        <v>7</v>
      </c>
      <c r="C64" s="43"/>
      <c r="D64" s="45" t="s">
        <v>8</v>
      </c>
      <c r="E64" s="47"/>
      <c r="F64" s="45" t="s">
        <v>9</v>
      </c>
      <c r="G64" s="47"/>
      <c r="H64" s="48" t="s">
        <v>10</v>
      </c>
      <c r="I64" s="47"/>
      <c r="J64" s="45" t="s">
        <v>11</v>
      </c>
      <c r="K64" s="47"/>
    </row>
    <row r="65" spans="1:11" ht="24" customHeight="1" x14ac:dyDescent="0.25">
      <c r="A65" s="42"/>
      <c r="B65" s="18" t="str">
        <f>RUBRICA!A4</f>
        <v xml:space="preserve">1. Presenta el proyecto considerando la relevancia, objetivos, metodología y desarrollo, de acuerdo a los estándares de calidad de la disciplina. </v>
      </c>
      <c r="C65" s="16" t="s">
        <v>8</v>
      </c>
      <c r="D65" s="12"/>
      <c r="E65" s="12" t="str">
        <f>IF(D65="X",100*0.15,"")</f>
        <v/>
      </c>
      <c r="F65" s="12" t="s">
        <v>65</v>
      </c>
      <c r="G65" s="12">
        <f>IF(F65="X",60*0.15,"")</f>
        <v>9</v>
      </c>
      <c r="H65" s="12" t="str">
        <f t="shared" ref="H65:H69" si="22">IF($C65=ML,"X","")</f>
        <v/>
      </c>
      <c r="I65" s="12" t="str">
        <f>IF(H65="X",30*0.15,"")</f>
        <v/>
      </c>
      <c r="J65" s="12" t="str">
        <f t="shared" ref="J65:J69" si="23">IF($C65=NL,"X","")</f>
        <v/>
      </c>
      <c r="K65" s="12" t="str">
        <f t="shared" ref="K65:K71" si="24">IF($J65="X",0,"")</f>
        <v/>
      </c>
    </row>
    <row r="66" spans="1:11" ht="24" customHeight="1" x14ac:dyDescent="0.25">
      <c r="A66" s="42"/>
      <c r="B66" s="18" t="str">
        <f>RUBRICA!A5</f>
        <v xml:space="preserve">2. Presenta las evidencias del Proyecto APT, dando cuenta del cumplimiento de los objetivos y de acuerdo a los estándares de la disciplina. </v>
      </c>
      <c r="C66" s="16" t="s">
        <v>8</v>
      </c>
      <c r="D66" s="12"/>
      <c r="E66" s="12" t="str">
        <f>IF(D66="X",100*0.25,"")</f>
        <v/>
      </c>
      <c r="F66" s="12" t="s">
        <v>65</v>
      </c>
      <c r="G66" s="12">
        <f>IF(F66="X",60*0.25,"")</f>
        <v>15</v>
      </c>
      <c r="H66" s="12" t="str">
        <f t="shared" si="22"/>
        <v/>
      </c>
      <c r="I66" s="12" t="str">
        <f>IF(H66="X",30*0.25,"")</f>
        <v/>
      </c>
      <c r="J66" s="12" t="str">
        <f t="shared" si="23"/>
        <v/>
      </c>
      <c r="K66" s="12" t="str">
        <f t="shared" si="24"/>
        <v/>
      </c>
    </row>
    <row r="67" spans="1:11" ht="24" customHeight="1" x14ac:dyDescent="0.25">
      <c r="A67" s="42"/>
      <c r="B67" s="18" t="str">
        <f>RUBRICA!A6</f>
        <v>3. Responde las preguntas realizadas por la comisión, cumpliendo con los estándares de calidad de la disciplina.</v>
      </c>
      <c r="C67" s="16" t="s">
        <v>8</v>
      </c>
      <c r="D67" s="12"/>
      <c r="E67" s="12" t="str">
        <f>IF(D67="X",100*0.2,"")</f>
        <v/>
      </c>
      <c r="F67" s="12" t="s">
        <v>65</v>
      </c>
      <c r="G67" s="12">
        <f>IF(F67="X",60*0.2,"")</f>
        <v>12</v>
      </c>
      <c r="H67" s="12" t="str">
        <f t="shared" si="22"/>
        <v/>
      </c>
      <c r="I67" s="12" t="str">
        <f>IF(H67="X",30*0.2,"")</f>
        <v/>
      </c>
      <c r="J67" s="12" t="str">
        <f t="shared" si="23"/>
        <v/>
      </c>
      <c r="K67" s="12" t="str">
        <f t="shared" si="24"/>
        <v/>
      </c>
    </row>
    <row r="68" spans="1:11" ht="24" customHeight="1" x14ac:dyDescent="0.25">
      <c r="A68" s="42"/>
      <c r="B68" s="18" t="str">
        <f>RUBRICA!A7</f>
        <v>4. Expone el Proyecto APT, considerando el formato y el tiempo establecido para la presentación.</v>
      </c>
      <c r="C68" s="16" t="s">
        <v>8</v>
      </c>
      <c r="D68" s="12" t="str">
        <f t="shared" ref="D65:D69" si="25">IF($C68=CL,"X","")</f>
        <v>X</v>
      </c>
      <c r="E68" s="12">
        <f>IF(D68="X",100*0.05,"")</f>
        <v>5</v>
      </c>
      <c r="F68" s="12" t="str">
        <f t="shared" ref="F65:F69" si="26">IF($C68=L,"X","")</f>
        <v/>
      </c>
      <c r="G68" s="12" t="str">
        <f>IF(F68="X",60*0.05,"")</f>
        <v/>
      </c>
      <c r="H68" s="12" t="str">
        <f t="shared" si="22"/>
        <v/>
      </c>
      <c r="I68" s="12" t="str">
        <f>IF(H68="X",30*0.05,"")</f>
        <v/>
      </c>
      <c r="J68" s="12" t="str">
        <f t="shared" si="23"/>
        <v/>
      </c>
      <c r="K68" s="12" t="str">
        <f t="shared" si="24"/>
        <v/>
      </c>
    </row>
    <row r="69" spans="1:11" ht="24" customHeight="1" x14ac:dyDescent="0.25">
      <c r="A69" s="42"/>
      <c r="B69" s="18" t="str">
        <f>RUBRICA!A8</f>
        <v>5. Expresa sus ideas con fluidez, claridad y precisión, utilizando lenguaje técnico propio de la disciplina.</v>
      </c>
      <c r="C69" s="16" t="s">
        <v>8</v>
      </c>
      <c r="D69" s="12" t="str">
        <f t="shared" si="25"/>
        <v>X</v>
      </c>
      <c r="E69" s="12">
        <f>IF(D69="X",100*0.05,"")</f>
        <v>5</v>
      </c>
      <c r="F69" s="12" t="str">
        <f t="shared" si="26"/>
        <v/>
      </c>
      <c r="G69" s="12" t="str">
        <f>IF(F69="X",60*0.05,"")</f>
        <v/>
      </c>
      <c r="H69" s="12" t="str">
        <f t="shared" si="22"/>
        <v/>
      </c>
      <c r="I69" s="12" t="str">
        <f>IF(H69="X",30*0.05,"")</f>
        <v/>
      </c>
      <c r="J69" s="12" t="str">
        <f t="shared" si="23"/>
        <v/>
      </c>
      <c r="K69" s="12" t="str">
        <f t="shared" si="24"/>
        <v/>
      </c>
    </row>
    <row r="70" spans="1:11" ht="24" customHeight="1" x14ac:dyDescent="0.25">
      <c r="A70" s="42"/>
      <c r="B70" s="18" t="str">
        <f>RUBRICA!A9</f>
        <v>6. Entrega la documentación y evidencias requerida por la asignatura de acuerdo a la estructura y nombres solicitados, guardando todas las evidencias de avances en Git</v>
      </c>
      <c r="C70" s="16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4"/>
        <v/>
      </c>
    </row>
    <row r="71" spans="1:11" ht="24" customHeight="1" x14ac:dyDescent="0.25">
      <c r="A71" s="42"/>
      <c r="B71" s="18" t="str">
        <f>RUBRICA!A10</f>
        <v xml:space="preserve">7. Expone el tema utilizando un lenguaje técnico disciplinar al presentar la propuesta y responde evidenciando un manejo de la información. </v>
      </c>
      <c r="C71" s="16" t="s">
        <v>8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4"/>
        <v/>
      </c>
    </row>
    <row r="72" spans="1:11" ht="24" customHeight="1" x14ac:dyDescent="0.3">
      <c r="A72" s="41"/>
      <c r="B72" s="17" t="s">
        <v>12</v>
      </c>
      <c r="C72" s="21">
        <f>E72+G72+I72+K72</f>
        <v>76</v>
      </c>
      <c r="D72" s="13"/>
      <c r="E72" s="13">
        <f>SUM(E65:E71)</f>
        <v>40</v>
      </c>
      <c r="F72" s="13"/>
      <c r="G72" s="13">
        <f>SUM(G65:G71)</f>
        <v>36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3">
      <c r="A73" s="43"/>
      <c r="B73" s="20" t="s">
        <v>13</v>
      </c>
      <c r="C73" s="14">
        <f>VLOOKUP(C72,ESCALA_IEP!A54:B254,2,FALSE)</f>
        <v>5.2</v>
      </c>
    </row>
    <row r="74" spans="1:11" ht="15.75" customHeight="1" x14ac:dyDescent="0.25"/>
    <row r="75" spans="1:11" ht="15.75" customHeight="1" x14ac:dyDescent="0.25"/>
    <row r="76" spans="1:11" ht="24" customHeight="1" x14ac:dyDescent="0.25">
      <c r="A76" s="49" t="s">
        <v>16</v>
      </c>
      <c r="B76" s="11">
        <f>B6</f>
        <v>0</v>
      </c>
      <c r="C76" s="44" t="s">
        <v>5</v>
      </c>
      <c r="D76" s="45" t="s">
        <v>6</v>
      </c>
      <c r="E76" s="46"/>
      <c r="F76" s="46"/>
      <c r="G76" s="46"/>
      <c r="H76" s="46"/>
      <c r="I76" s="46"/>
      <c r="J76" s="46"/>
      <c r="K76" s="47"/>
    </row>
    <row r="77" spans="1:11" ht="24" customHeight="1" x14ac:dyDescent="0.25">
      <c r="A77" s="41"/>
      <c r="B77" s="15" t="s">
        <v>7</v>
      </c>
      <c r="C77" s="43"/>
      <c r="D77" s="45" t="s">
        <v>8</v>
      </c>
      <c r="E77" s="47"/>
      <c r="F77" s="45" t="s">
        <v>9</v>
      </c>
      <c r="G77" s="47"/>
      <c r="H77" s="48" t="s">
        <v>10</v>
      </c>
      <c r="I77" s="47"/>
      <c r="J77" s="45" t="s">
        <v>11</v>
      </c>
      <c r="K77" s="47"/>
    </row>
    <row r="78" spans="1:11" ht="24" customHeight="1" x14ac:dyDescent="0.25">
      <c r="A78" s="42"/>
      <c r="B78" s="18" t="str">
        <f>RUBRICA!A4</f>
        <v xml:space="preserve">1. Presenta el proyecto considerando la relevancia, objetivos, metodología y desarrollo, de acuerdo a los estándares de calidad de la disciplina. </v>
      </c>
      <c r="C78" s="16" t="s">
        <v>8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25">
      <c r="A79" s="42"/>
      <c r="B79" s="18" t="str">
        <f>RUBRICA!A5</f>
        <v xml:space="preserve">2. Presenta las evidencias del Proyecto APT, dando cuenta del cumplimiento de los objetivos y de acuerdo a los estándares de la disciplina. </v>
      </c>
      <c r="C79" s="16" t="s">
        <v>8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25">
      <c r="A80" s="42"/>
      <c r="B80" s="18" t="str">
        <f>RUBRICA!A6</f>
        <v>3. Responde las preguntas realizadas por la comisión, cumpliendo con los estándares de calidad de la disciplina.</v>
      </c>
      <c r="C80" s="16" t="s">
        <v>8</v>
      </c>
      <c r="D80" s="12" t="str">
        <f t="shared" si="27"/>
        <v>X</v>
      </c>
      <c r="E80" s="12">
        <f>IF(D80="X",100*0.2,"")</f>
        <v>20</v>
      </c>
      <c r="F80" s="12" t="str">
        <f t="shared" si="28"/>
        <v/>
      </c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25">
      <c r="A81" s="42"/>
      <c r="B81" s="18" t="str">
        <f>RUBRICA!A7</f>
        <v>4. Expone el Proyecto APT, considerando el formato y el tiempo establecido para la presentación.</v>
      </c>
      <c r="C81" s="16" t="s">
        <v>8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25">
      <c r="A82" s="42"/>
      <c r="B82" s="18" t="str">
        <f>RUBRICA!A8</f>
        <v>5. Expresa sus ideas con fluidez, claridad y precisión, utilizando lenguaje técnico propio de la disciplina.</v>
      </c>
      <c r="C82" s="16" t="s">
        <v>8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25">
      <c r="A83" s="42"/>
      <c r="B83" s="18" t="str">
        <f>RUBRICA!A9</f>
        <v>6. Entrega la documentación y evidencias requerida por la asignatura de acuerdo a la estructura y nombres solicitados, guardando todas las evidencias de avances en Git</v>
      </c>
      <c r="C83" s="16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25">
      <c r="A84" s="42"/>
      <c r="B84" s="18" t="str">
        <f>RUBRICA!A10</f>
        <v xml:space="preserve">7. Expone el tema utilizando un lenguaje técnico disciplinar al presentar la propuesta y responde evidenciando un manejo de la información. </v>
      </c>
      <c r="C84" s="16" t="s">
        <v>8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3">
      <c r="A85" s="41"/>
      <c r="B85" s="17" t="s">
        <v>12</v>
      </c>
      <c r="C85" s="21">
        <f>E85+G85+I85+K85</f>
        <v>100</v>
      </c>
      <c r="D85" s="13"/>
      <c r="E85" s="13">
        <f>SUM(E78:E84)</f>
        <v>100</v>
      </c>
      <c r="F85" s="13"/>
      <c r="G85" s="13">
        <f>SUM(G78:G84)</f>
        <v>0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3">
      <c r="A86" s="43"/>
      <c r="B86" s="20" t="s">
        <v>13</v>
      </c>
      <c r="C86" s="14">
        <f>VLOOKUP(C85,ESCALA_IEP!A67:B267,2,FALSE)</f>
        <v>7</v>
      </c>
    </row>
    <row r="87" spans="1:11" ht="15.75" customHeight="1" x14ac:dyDescent="0.25"/>
    <row r="88" spans="1:11" ht="15.75" customHeight="1" x14ac:dyDescent="0.25"/>
    <row r="89" spans="1:11" ht="15.75" customHeight="1" x14ac:dyDescent="0.25"/>
    <row r="90" spans="1:11" ht="15.75" customHeight="1" x14ac:dyDescent="0.25"/>
    <row r="91" spans="1:11" ht="15.75" customHeight="1" x14ac:dyDescent="0.25"/>
    <row r="92" spans="1:11" ht="15.75" customHeight="1" x14ac:dyDescent="0.25"/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50" t="s">
        <v>17</v>
      </c>
      <c r="B1" s="52" t="s">
        <v>18</v>
      </c>
      <c r="C1" s="53"/>
      <c r="D1" s="53"/>
      <c r="E1" s="54"/>
      <c r="F1" s="50" t="s">
        <v>19</v>
      </c>
    </row>
    <row r="2" spans="1:6" x14ac:dyDescent="0.25">
      <c r="A2" s="51"/>
      <c r="B2" s="55" t="s">
        <v>20</v>
      </c>
      <c r="C2" s="55" t="s">
        <v>21</v>
      </c>
      <c r="D2" s="24" t="s">
        <v>22</v>
      </c>
      <c r="E2" s="25" t="s">
        <v>11</v>
      </c>
      <c r="F2" s="51"/>
    </row>
    <row r="3" spans="1:6" x14ac:dyDescent="0.25">
      <c r="A3" s="51"/>
      <c r="B3" s="56"/>
      <c r="C3" s="56"/>
      <c r="D3" s="26">
        <v>0.3</v>
      </c>
      <c r="E3" s="26">
        <v>0</v>
      </c>
      <c r="F3" s="51"/>
    </row>
    <row r="4" spans="1:6" ht="102" x14ac:dyDescent="0.25">
      <c r="A4" s="22" t="s">
        <v>23</v>
      </c>
      <c r="B4" s="22" t="s">
        <v>24</v>
      </c>
      <c r="C4" s="22" t="s">
        <v>25</v>
      </c>
      <c r="D4" s="22" t="s">
        <v>26</v>
      </c>
      <c r="E4" s="22" t="s">
        <v>27</v>
      </c>
      <c r="F4" s="27">
        <v>15</v>
      </c>
    </row>
    <row r="5" spans="1:6" ht="136.9" customHeight="1" x14ac:dyDescent="0.25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7">
        <v>25</v>
      </c>
    </row>
    <row r="6" spans="1:6" ht="87" customHeight="1" x14ac:dyDescent="0.25">
      <c r="A6" s="22" t="s">
        <v>33</v>
      </c>
      <c r="B6" s="22" t="s">
        <v>34</v>
      </c>
      <c r="C6" s="22" t="s">
        <v>35</v>
      </c>
      <c r="D6" s="22" t="s">
        <v>36</v>
      </c>
      <c r="E6" s="22" t="s">
        <v>37</v>
      </c>
      <c r="F6" s="27">
        <v>20</v>
      </c>
    </row>
    <row r="7" spans="1:6" ht="89.25" x14ac:dyDescent="0.25">
      <c r="A7" s="22" t="s">
        <v>38</v>
      </c>
      <c r="B7" s="22" t="s">
        <v>39</v>
      </c>
      <c r="C7" s="22" t="s">
        <v>40</v>
      </c>
      <c r="D7" s="22" t="s">
        <v>41</v>
      </c>
      <c r="E7" s="22" t="s">
        <v>42</v>
      </c>
      <c r="F7" s="27">
        <v>5</v>
      </c>
    </row>
    <row r="8" spans="1:6" ht="89.25" x14ac:dyDescent="0.25">
      <c r="A8" s="22" t="s">
        <v>43</v>
      </c>
      <c r="B8" s="22" t="s">
        <v>44</v>
      </c>
      <c r="C8" s="22" t="s">
        <v>45</v>
      </c>
      <c r="D8" s="22" t="s">
        <v>46</v>
      </c>
      <c r="E8" s="22" t="s">
        <v>47</v>
      </c>
      <c r="F8" s="27">
        <v>5</v>
      </c>
    </row>
    <row r="9" spans="1:6" ht="89.25" x14ac:dyDescent="0.25">
      <c r="A9" s="22" t="s">
        <v>48</v>
      </c>
      <c r="B9" s="22" t="s">
        <v>49</v>
      </c>
      <c r="C9" s="22" t="s">
        <v>50</v>
      </c>
      <c r="D9" s="22" t="s">
        <v>51</v>
      </c>
      <c r="E9" s="22" t="s">
        <v>52</v>
      </c>
      <c r="F9" s="23">
        <v>20</v>
      </c>
    </row>
    <row r="10" spans="1:6" ht="126" customHeight="1" x14ac:dyDescent="0.25">
      <c r="A10" s="22" t="s">
        <v>53</v>
      </c>
      <c r="B10" s="22" t="s">
        <v>54</v>
      </c>
      <c r="C10" s="22" t="s">
        <v>55</v>
      </c>
      <c r="D10" s="22" t="s">
        <v>56</v>
      </c>
      <c r="E10" s="22" t="s">
        <v>57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58</v>
      </c>
      <c r="B1" t="s">
        <v>59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57" t="s">
        <v>60</v>
      </c>
      <c r="B1" s="4" t="s">
        <v>12</v>
      </c>
      <c r="C1" s="5"/>
      <c r="D1" s="5"/>
      <c r="E1" s="6"/>
    </row>
    <row r="2" spans="1:5" ht="45.75" thickBot="1" x14ac:dyDescent="0.3">
      <c r="A2" s="58"/>
      <c r="B2" s="7" t="s">
        <v>8</v>
      </c>
      <c r="C2" s="8" t="s">
        <v>9</v>
      </c>
      <c r="D2" s="19" t="s">
        <v>61</v>
      </c>
      <c r="E2" s="37" t="s">
        <v>11</v>
      </c>
    </row>
    <row r="3" spans="1:5" ht="30.75" thickBot="1" x14ac:dyDescent="0.3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 x14ac:dyDescent="0.3">
      <c r="A4" s="9"/>
      <c r="B4" s="10"/>
      <c r="C4" s="10"/>
      <c r="D4" s="10"/>
      <c r="E4" s="10"/>
    </row>
    <row r="5" spans="1:5" ht="15.75" thickBot="1" x14ac:dyDescent="0.3">
      <c r="A5" s="9"/>
      <c r="B5" s="10"/>
      <c r="C5" s="10"/>
      <c r="D5" s="10"/>
      <c r="E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Fabian Alejandro Alvarez Montenegro</cp:lastModifiedBy>
  <cp:revision/>
  <dcterms:created xsi:type="dcterms:W3CDTF">2023-08-07T04:08:01Z</dcterms:created>
  <dcterms:modified xsi:type="dcterms:W3CDTF">2024-12-13T15:21:20Z</dcterms:modified>
  <cp:category/>
  <cp:contentStatus/>
</cp:coreProperties>
</file>