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3. 自媒体\【付费课程资料】\《100天风控专家》\00-课程内容\04-策略调优\02-基于单变量规则的A类调优(2)：效果测算【完结】\"/>
    </mc:Choice>
  </mc:AlternateContent>
  <xr:revisionPtr revIDLastSave="0" documentId="13_ncr:1_{24B8CF6B-DA70-4E04-968A-88B9B7A7BA8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H42" i="1" s="1"/>
  <c r="G42" i="1" s="1"/>
  <c r="E14" i="1"/>
  <c r="F13" i="1" s="1"/>
  <c r="H41" i="1"/>
  <c r="H40" i="1"/>
  <c r="H39" i="1"/>
  <c r="H38" i="1"/>
  <c r="H37" i="1"/>
  <c r="I47" i="1"/>
  <c r="H47" i="1" s="1"/>
  <c r="G47" i="1" s="1"/>
  <c r="I46" i="1"/>
  <c r="H46" i="1" s="1"/>
  <c r="G46" i="1" s="1"/>
  <c r="I45" i="1"/>
  <c r="H45" i="1" s="1"/>
  <c r="G45" i="1" s="1"/>
  <c r="I44" i="1"/>
  <c r="H44" i="1" s="1"/>
  <c r="G44" i="1" s="1"/>
  <c r="I43" i="1"/>
  <c r="H43" i="1" s="1"/>
  <c r="G43" i="1" s="1"/>
  <c r="H21" i="1"/>
  <c r="H22" i="1"/>
  <c r="H23" i="1"/>
  <c r="H24" i="1"/>
  <c r="H20" i="1"/>
  <c r="I26" i="1"/>
  <c r="I27" i="1"/>
  <c r="I28" i="1"/>
  <c r="I29" i="1"/>
  <c r="I30" i="1"/>
  <c r="I25" i="1"/>
  <c r="K47" i="1"/>
  <c r="K46" i="1"/>
  <c r="K38" i="1"/>
  <c r="L38" i="1" s="1"/>
  <c r="K37" i="1"/>
  <c r="K42" i="1"/>
  <c r="E48" i="1"/>
  <c r="E31" i="1"/>
  <c r="F43" i="1" s="1"/>
  <c r="F44" i="1" l="1"/>
  <c r="F12" i="1"/>
  <c r="F45" i="1"/>
  <c r="F46" i="1"/>
  <c r="F47" i="1"/>
  <c r="F42" i="1"/>
  <c r="G48" i="1"/>
  <c r="L46" i="1"/>
  <c r="L47" i="1"/>
  <c r="N47" i="1"/>
  <c r="O47" i="1" s="1"/>
  <c r="N46" i="1"/>
  <c r="O46" i="1" s="1"/>
  <c r="H48" i="1"/>
  <c r="N45" i="1"/>
  <c r="N44" i="1"/>
  <c r="N43" i="1"/>
  <c r="F21" i="1"/>
  <c r="F30" i="1"/>
  <c r="F26" i="1"/>
  <c r="F29" i="1"/>
  <c r="F23" i="1"/>
  <c r="F25" i="1"/>
  <c r="F22" i="1"/>
  <c r="F28" i="1"/>
  <c r="F27" i="1"/>
  <c r="F24" i="1"/>
  <c r="F20" i="1"/>
  <c r="N42" i="1"/>
  <c r="K45" i="1"/>
  <c r="K44" i="1"/>
  <c r="K43" i="1"/>
  <c r="N41" i="1"/>
  <c r="K41" i="1"/>
  <c r="N40" i="1"/>
  <c r="K40" i="1"/>
  <c r="N39" i="1"/>
  <c r="K39" i="1"/>
  <c r="N38" i="1"/>
  <c r="O38" i="1" s="1"/>
  <c r="N37" i="1"/>
  <c r="O37" i="1" s="1"/>
  <c r="F14" i="1"/>
  <c r="J12" i="1"/>
  <c r="J45" i="1" s="1"/>
  <c r="I12" i="1"/>
  <c r="P47" i="1" l="1"/>
  <c r="M47" i="1"/>
  <c r="P38" i="1"/>
  <c r="O43" i="1"/>
  <c r="O44" i="1"/>
  <c r="O45" i="1"/>
  <c r="O40" i="1"/>
  <c r="J46" i="1"/>
  <c r="J47" i="1"/>
  <c r="J43" i="1"/>
  <c r="J42" i="1"/>
  <c r="J44" i="1"/>
  <c r="F31" i="1"/>
  <c r="F37" i="1"/>
  <c r="O42" i="1"/>
  <c r="P42" i="1" s="1"/>
  <c r="O39" i="1"/>
  <c r="P39" i="1" s="1"/>
  <c r="L37" i="1"/>
  <c r="M38" i="1" s="1"/>
  <c r="L41" i="1"/>
  <c r="O41" i="1"/>
  <c r="L44" i="1"/>
  <c r="L43" i="1"/>
  <c r="L45" i="1"/>
  <c r="M45" i="1" s="1"/>
  <c r="F41" i="1"/>
  <c r="F39" i="1"/>
  <c r="I48" i="1"/>
  <c r="F40" i="1"/>
  <c r="F38" i="1"/>
  <c r="L40" i="1"/>
  <c r="L42" i="1"/>
  <c r="M42" i="1" s="1"/>
  <c r="L39" i="1"/>
  <c r="M39" i="1" s="1"/>
  <c r="P40" i="1" l="1"/>
  <c r="M43" i="1"/>
  <c r="P45" i="1"/>
  <c r="P43" i="1"/>
  <c r="M44" i="1"/>
  <c r="M46" i="1"/>
  <c r="M40" i="1"/>
  <c r="M41" i="1"/>
  <c r="P41" i="1"/>
  <c r="P44" i="1"/>
  <c r="P46" i="1"/>
  <c r="F48" i="1"/>
</calcChain>
</file>

<file path=xl/sharedStrings.xml><?xml version="1.0" encoding="utf-8"?>
<sst xmlns="http://schemas.openxmlformats.org/spreadsheetml/2006/main" count="78" uniqueCount="46">
  <si>
    <t>0、A类调优</t>
    <phoneticPr fontId="2" type="noConversion"/>
  </si>
  <si>
    <t>1、样本选取</t>
    <phoneticPr fontId="2" type="noConversion"/>
  </si>
  <si>
    <t>样本包括2部分：</t>
    <phoneticPr fontId="2" type="noConversion"/>
  </si>
  <si>
    <t>type</t>
    <phoneticPr fontId="2" type="noConversion"/>
  </si>
  <si>
    <t>count</t>
    <phoneticPr fontId="2" type="noConversion"/>
  </si>
  <si>
    <t>count_distr</t>
    <phoneticPr fontId="2" type="noConversion"/>
  </si>
  <si>
    <t>good</t>
    <phoneticPr fontId="2" type="noConversion"/>
  </si>
  <si>
    <t>bad</t>
    <phoneticPr fontId="2" type="noConversion"/>
  </si>
  <si>
    <t>goodrate</t>
    <phoneticPr fontId="2" type="noConversion"/>
  </si>
  <si>
    <t>badrate</t>
    <phoneticPr fontId="2" type="noConversion"/>
  </si>
  <si>
    <t>规则拒绝样本，无贷后表现</t>
    <phoneticPr fontId="2" type="noConversion"/>
  </si>
  <si>
    <t>-</t>
    <phoneticPr fontId="2" type="noConversion"/>
  </si>
  <si>
    <t>合计</t>
    <phoneticPr fontId="2" type="noConversion"/>
  </si>
  <si>
    <t>以RULE0为例</t>
    <phoneticPr fontId="2" type="noConversion"/>
  </si>
  <si>
    <t>no</t>
    <phoneticPr fontId="2" type="noConversion"/>
  </si>
  <si>
    <t>bin</t>
    <phoneticPr fontId="2" type="noConversion"/>
  </si>
  <si>
    <t>lift</t>
    <phoneticPr fontId="2" type="noConversion"/>
  </si>
  <si>
    <t>cum_pass</t>
    <phoneticPr fontId="2" type="noConversion"/>
  </si>
  <si>
    <t>cum_pass(%)</t>
    <phoneticPr fontId="2" type="noConversion"/>
  </si>
  <si>
    <t>pass_incrs</t>
    <phoneticPr fontId="2" type="noConversion"/>
  </si>
  <si>
    <t>cum_ovrd</t>
    <phoneticPr fontId="2" type="noConversion"/>
  </si>
  <si>
    <t>cum_ovrd(%)</t>
    <phoneticPr fontId="2" type="noConversion"/>
  </si>
  <si>
    <t>ovrd_incrs</t>
    <phoneticPr fontId="2" type="noConversion"/>
  </si>
  <si>
    <t>通过样本</t>
    <phoneticPr fontId="2" type="noConversion"/>
  </si>
  <si>
    <t>[-inf,1.0)</t>
  </si>
  <si>
    <t>[1.0,2.0)</t>
    <phoneticPr fontId="2" type="noConversion"/>
  </si>
  <si>
    <t>[2.0,3.0)</t>
    <phoneticPr fontId="2" type="noConversion"/>
  </si>
  <si>
    <t>[3.0,4.0)</t>
    <phoneticPr fontId="2" type="noConversion"/>
  </si>
  <si>
    <t>[4.0,5)</t>
    <phoneticPr fontId="2" type="noConversion"/>
  </si>
  <si>
    <t>拒绝样本</t>
    <phoneticPr fontId="2" type="noConversion"/>
  </si>
  <si>
    <t>[5.0,6.0)</t>
    <phoneticPr fontId="2" type="noConversion"/>
  </si>
  <si>
    <t>[6.0,7.0)</t>
    <phoneticPr fontId="2" type="noConversion"/>
  </si>
  <si>
    <t>[7.0,8.0)</t>
    <phoneticPr fontId="2" type="noConversion"/>
  </si>
  <si>
    <t>基于变量的单规则</t>
    <phoneticPr fontId="2" type="noConversion"/>
  </si>
  <si>
    <t>确定表现期(如dpd30+term3)，从当前时间点向前推N个月，选择一个提取分析样本的时间窗口</t>
    <phoneticPr fontId="2" type="noConversion"/>
  </si>
  <si>
    <t>规则通过样本，且有贷后表现</t>
    <phoneticPr fontId="2" type="noConversion"/>
  </si>
  <si>
    <t>[8.0,9.0)</t>
    <phoneticPr fontId="2" type="noConversion"/>
  </si>
  <si>
    <t>[9.0,10.0)</t>
    <phoneticPr fontId="2" type="noConversion"/>
  </si>
  <si>
    <t>[10.0,11.0)</t>
    <phoneticPr fontId="2" type="noConversion"/>
  </si>
  <si>
    <t>2、拒绝坏账预测</t>
    <phoneticPr fontId="2" type="noConversion"/>
  </si>
  <si>
    <t>3、调优效果测算</t>
    <phoneticPr fontId="2" type="noConversion"/>
  </si>
  <si>
    <t>对5&lt;=RULE0&lt;6放松后，预计通过率由43.55%提升至50.32%，提升幅度为15.56%；DPD30+逾期率由3.55%上升至3.93%，提升幅度为10.71%。</t>
    <phoneticPr fontId="2" type="noConversion"/>
  </si>
  <si>
    <t>原创作者：东哥起飞</t>
    <phoneticPr fontId="2" type="noConversion"/>
  </si>
  <si>
    <t>课件来源</t>
    <phoneticPr fontId="2" type="noConversion"/>
  </si>
  <si>
    <t>《100天风控专家》</t>
    <phoneticPr fontId="2" type="noConversion"/>
  </si>
  <si>
    <t>（点击链接了解）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</si>
</sst>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/>
    </xf>
    <xf numFmtId="10" fontId="5" fillId="0" borderId="4" xfId="1" applyNumberFormat="1" applyFont="1" applyBorder="1" applyAlignment="1">
      <alignment horizontal="center"/>
    </xf>
    <xf numFmtId="10" fontId="3" fillId="0" borderId="0" xfId="0" applyNumberFormat="1" applyFont="1"/>
    <xf numFmtId="0" fontId="3" fillId="4" borderId="4" xfId="0" applyFont="1" applyFill="1" applyBorder="1" applyAlignment="1">
      <alignment horizontal="center"/>
    </xf>
    <xf numFmtId="10" fontId="3" fillId="4" borderId="4" xfId="1" applyNumberFormat="1" applyFont="1" applyFill="1" applyBorder="1" applyAlignment="1">
      <alignment horizontal="center"/>
    </xf>
    <xf numFmtId="1" fontId="3" fillId="4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0" fontId="3" fillId="5" borderId="4" xfId="1" applyNumberFormat="1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/>
    </xf>
    <xf numFmtId="10" fontId="5" fillId="5" borderId="4" xfId="1" applyNumberFormat="1" applyFont="1" applyFill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0" fontId="3" fillId="3" borderId="4" xfId="0" applyFont="1" applyFill="1" applyBorder="1"/>
    <xf numFmtId="2" fontId="3" fillId="4" borderId="4" xfId="0" applyNumberFormat="1" applyFont="1" applyFill="1" applyBorder="1" applyAlignment="1">
      <alignment horizontal="center"/>
    </xf>
    <xf numFmtId="1" fontId="3" fillId="4" borderId="4" xfId="0" applyNumberFormat="1" applyFont="1" applyFill="1" applyBorder="1"/>
    <xf numFmtId="10" fontId="3" fillId="4" borderId="4" xfId="1" applyNumberFormat="1" applyFont="1" applyFill="1" applyBorder="1" applyAlignment="1"/>
    <xf numFmtId="10" fontId="3" fillId="4" borderId="4" xfId="0" applyNumberFormat="1" applyFont="1" applyFill="1" applyBorder="1" applyAlignment="1">
      <alignment horizontal="center"/>
    </xf>
    <xf numFmtId="10" fontId="3" fillId="4" borderId="4" xfId="0" applyNumberFormat="1" applyFont="1" applyFill="1" applyBorder="1"/>
    <xf numFmtId="1" fontId="6" fillId="5" borderId="4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10" fontId="6" fillId="5" borderId="4" xfId="1" applyNumberFormat="1" applyFont="1" applyFill="1" applyBorder="1" applyAlignment="1">
      <alignment horizontal="center"/>
    </xf>
    <xf numFmtId="10" fontId="7" fillId="5" borderId="4" xfId="0" applyNumberFormat="1" applyFont="1" applyFill="1" applyBorder="1" applyAlignment="1">
      <alignment horizontal="center"/>
    </xf>
    <xf numFmtId="1" fontId="6" fillId="5" borderId="4" xfId="0" applyNumberFormat="1" applyFont="1" applyFill="1" applyBorder="1"/>
    <xf numFmtId="10" fontId="6" fillId="5" borderId="4" xfId="1" applyNumberFormat="1" applyFont="1" applyFill="1" applyBorder="1" applyAlignment="1"/>
    <xf numFmtId="10" fontId="7" fillId="5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0" fontId="6" fillId="0" borderId="4" xfId="1" applyNumberFormat="1" applyFont="1" applyBorder="1" applyAlignment="1">
      <alignment horizontal="center"/>
    </xf>
    <xf numFmtId="0" fontId="3" fillId="0" borderId="4" xfId="0" applyFont="1" applyBorder="1"/>
    <xf numFmtId="0" fontId="8" fillId="0" borderId="0" xfId="2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9" fillId="0" borderId="0" xfId="2" applyFont="1" applyProtection="1">
      <protection locked="0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4" borderId="4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badrate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9136078098788213E-2"/>
                  <c:y val="0.20141414141414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Sheet1!$I$20:$I$24</c:f>
              <c:numCache>
                <c:formatCode>0.00%</c:formatCode>
                <c:ptCount val="5"/>
                <c:pt idx="0">
                  <c:v>2.5381000000000001E-2</c:v>
                </c:pt>
                <c:pt idx="1">
                  <c:v>2.9899999999999999E-2</c:v>
                </c:pt>
                <c:pt idx="2">
                  <c:v>3.4500000000000003E-2</c:v>
                </c:pt>
                <c:pt idx="3">
                  <c:v>4.48E-2</c:v>
                </c:pt>
                <c:pt idx="4">
                  <c:v>5.3100000000000001E-2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AC5-90BC-DC094CB4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260079"/>
        <c:axId val="841250479"/>
      </c:lineChart>
      <c:catAx>
        <c:axId val="84126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250479"/>
        <c:crosses val="autoZero"/>
        <c:auto val="1"/>
        <c:lblAlgn val="ctr"/>
        <c:lblOffset val="100"/>
        <c:noMultiLvlLbl val="0"/>
      </c:catAx>
      <c:valAx>
        <c:axId val="841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26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Sheet1!$I$19</c:f>
              <c:strCache>
                <c:ptCount val="1"/>
                <c:pt idx="0">
                  <c:v>badrate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Sheet1!$I$20:$I$30</c:f>
              <c:numCache>
                <c:formatCode>0.00%</c:formatCode>
                <c:ptCount val="11"/>
                <c:pt idx="0">
                  <c:v>2.5381000000000001E-2</c:v>
                </c:pt>
                <c:pt idx="1">
                  <c:v>2.9899999999999999E-2</c:v>
                </c:pt>
                <c:pt idx="2">
                  <c:v>3.4500000000000003E-2</c:v>
                </c:pt>
                <c:pt idx="3">
                  <c:v>4.48E-2</c:v>
                </c:pt>
                <c:pt idx="4">
                  <c:v>5.3100000000000001E-2</c:v>
                </c:pt>
                <c:pt idx="5">
                  <c:v>6.3681307635064702E-2</c:v>
                </c:pt>
                <c:pt idx="6">
                  <c:v>7.6860422013196816E-2</c:v>
                </c:pt>
                <c:pt idx="7">
                  <c:v>9.276700952657356E-2</c:v>
                </c:pt>
                <c:pt idx="8">
                  <c:v>0.11196553220883698</c:v>
                </c:pt>
                <c:pt idx="9">
                  <c:v>0.13513726988490485</c:v>
                </c:pt>
                <c:pt idx="10">
                  <c:v>0.16310449610406316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2-414E-B201-26F4658E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85679"/>
        <c:axId val="841162639"/>
      </c:lineChart>
      <c:catAx>
        <c:axId val="84118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162639"/>
        <c:crosses val="autoZero"/>
        <c:auto val="1"/>
        <c:lblAlgn val="ctr"/>
        <c:lblOffset val="100"/>
        <c:noMultiLvlLbl val="0"/>
      </c:catAx>
      <c:valAx>
        <c:axId val="8411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18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121442</xdr:colOff>
      <xdr:row>17</xdr:row>
      <xdr:rowOff>100013</xdr:rowOff>
    </xdr:from>
    <xdr:to>
      <xdr:col>15</xdr:col>
      <xdr:colOff>523875</xdr:colOff>
      <xdr:row>30</xdr:row>
      <xdr:rowOff>47626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237C3-720B-4603-973E-BEA75489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288131</xdr:colOff>
      <xdr:row>17</xdr:row>
      <xdr:rowOff>104774</xdr:rowOff>
    </xdr:from>
    <xdr:to>
      <xdr:col>22</xdr:col>
      <xdr:colOff>533400</xdr:colOff>
      <xdr:row>30</xdr:row>
      <xdr:rowOff>90488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CC80ED-1F8E-23D2-9414-22E58F82B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pp7hmmvkwr2019.h5.xiaoeknow.com/p/course/ecourse/course_2ZAoFMNREbOv3DutKsoIi9Vlfk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showGridLines="0" tabSelected="1" zoomScale="85" zoomScaleNormal="85" workbookViewId="0">
      <selection activeCell="H2" sqref="H2"/>
    </sheetView>
  </sheetViews>
  <sheetFormatPr defaultRowHeight="15" x14ac:dyDescent="0.5"/>
  <cols>
    <col min="1" max="1" width="16.3984375" style="4" bestFit="1" customWidth="1"/>
    <col min="2" max="2" width="9.06640625" style="3"/>
    <col min="3" max="3" width="9.06640625" style="4" customWidth="1"/>
    <col min="4" max="4" width="9.06640625" style="4"/>
    <col min="5" max="6" width="10.19921875" style="4" bestFit="1" customWidth="1"/>
    <col min="7" max="8" width="9.06640625" style="4"/>
    <col min="9" max="9" width="10.3984375" style="4" customWidth="1"/>
    <col min="10" max="10" width="8.33203125" style="4" customWidth="1"/>
    <col min="11" max="11" width="9.06640625" style="4"/>
    <col min="12" max="12" width="11" style="4" bestFit="1" customWidth="1"/>
    <col min="13" max="13" width="9.3984375" style="4" bestFit="1" customWidth="1"/>
    <col min="14" max="14" width="9.265625" style="4" customWidth="1"/>
    <col min="15" max="15" width="10.6640625" style="4" customWidth="1"/>
    <col min="16" max="16384" width="9.06640625" style="4"/>
  </cols>
  <sheetData>
    <row r="1" spans="1:10" x14ac:dyDescent="0.5">
      <c r="B1" s="38" t="s">
        <v>42</v>
      </c>
      <c r="C1" s="39"/>
      <c r="D1" s="39"/>
      <c r="E1" s="39"/>
      <c r="F1" s="39"/>
    </row>
    <row r="2" spans="1:10" x14ac:dyDescent="0.5">
      <c r="B2" s="39" t="s">
        <v>43</v>
      </c>
      <c r="C2" s="40" t="s">
        <v>44</v>
      </c>
      <c r="D2" s="39"/>
      <c r="E2" s="39" t="s">
        <v>45</v>
      </c>
      <c r="F2" s="39"/>
    </row>
    <row r="3" spans="1:10" x14ac:dyDescent="0.5">
      <c r="B3" s="4"/>
      <c r="C3" s="37"/>
    </row>
    <row r="4" spans="1:10" ht="15.75" x14ac:dyDescent="0.55000000000000004">
      <c r="A4" s="2" t="s">
        <v>0</v>
      </c>
    </row>
    <row r="5" spans="1:10" x14ac:dyDescent="0.5">
      <c r="B5" s="1" t="s">
        <v>33</v>
      </c>
    </row>
    <row r="6" spans="1:10" x14ac:dyDescent="0.5">
      <c r="B6" s="1"/>
    </row>
    <row r="7" spans="1:10" ht="15.75" x14ac:dyDescent="0.55000000000000004">
      <c r="A7" s="2" t="s">
        <v>1</v>
      </c>
    </row>
    <row r="8" spans="1:10" x14ac:dyDescent="0.5">
      <c r="B8" s="1" t="s">
        <v>34</v>
      </c>
    </row>
    <row r="9" spans="1:10" x14ac:dyDescent="0.5">
      <c r="B9" s="1" t="s">
        <v>2</v>
      </c>
    </row>
    <row r="10" spans="1:10" x14ac:dyDescent="0.5">
      <c r="B10" s="1"/>
    </row>
    <row r="11" spans="1:10" x14ac:dyDescent="0.5">
      <c r="B11" s="43" t="s">
        <v>3</v>
      </c>
      <c r="C11" s="44"/>
      <c r="D11" s="45"/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</row>
    <row r="12" spans="1:10" x14ac:dyDescent="0.5">
      <c r="B12" s="46" t="s">
        <v>35</v>
      </c>
      <c r="C12" s="47"/>
      <c r="D12" s="48"/>
      <c r="E12" s="6">
        <v>13500</v>
      </c>
      <c r="F12" s="7">
        <f>E12/$E$14</f>
        <v>0.43548387096774194</v>
      </c>
      <c r="G12" s="6">
        <v>13021</v>
      </c>
      <c r="H12" s="6">
        <v>479</v>
      </c>
      <c r="I12" s="8">
        <f>G12/E12</f>
        <v>0.96451851851851855</v>
      </c>
      <c r="J12" s="9">
        <f>H12/E12</f>
        <v>3.5481481481481482E-2</v>
      </c>
    </row>
    <row r="13" spans="1:10" x14ac:dyDescent="0.5">
      <c r="B13" s="46" t="s">
        <v>10</v>
      </c>
      <c r="C13" s="47"/>
      <c r="D13" s="48"/>
      <c r="E13" s="6">
        <v>17500</v>
      </c>
      <c r="F13" s="7">
        <f>E13/$E$14</f>
        <v>0.56451612903225812</v>
      </c>
      <c r="G13" s="6" t="s">
        <v>11</v>
      </c>
      <c r="H13" s="6" t="s">
        <v>11</v>
      </c>
      <c r="I13" s="6" t="s">
        <v>11</v>
      </c>
      <c r="J13" s="6" t="s">
        <v>11</v>
      </c>
    </row>
    <row r="14" spans="1:10" x14ac:dyDescent="0.5">
      <c r="B14" s="46" t="s">
        <v>12</v>
      </c>
      <c r="C14" s="47"/>
      <c r="D14" s="48"/>
      <c r="E14" s="6">
        <f>SUM(E12:E13)</f>
        <v>31000</v>
      </c>
      <c r="F14" s="7">
        <f t="shared" ref="F14" si="0">E14/$E$14</f>
        <v>1</v>
      </c>
      <c r="G14" s="6"/>
      <c r="H14" s="6"/>
      <c r="I14" s="6"/>
      <c r="J14" s="6"/>
    </row>
    <row r="15" spans="1:10" x14ac:dyDescent="0.5">
      <c r="B15" s="1"/>
      <c r="D15" s="10"/>
    </row>
    <row r="16" spans="1:10" ht="15.75" x14ac:dyDescent="0.55000000000000004">
      <c r="A16" s="2" t="s">
        <v>39</v>
      </c>
      <c r="B16" s="1"/>
      <c r="D16" s="10"/>
    </row>
    <row r="17" spans="2:9" x14ac:dyDescent="0.5">
      <c r="B17" s="1" t="s">
        <v>13</v>
      </c>
    </row>
    <row r="19" spans="2:9" x14ac:dyDescent="0.5">
      <c r="B19" s="5" t="s">
        <v>3</v>
      </c>
      <c r="C19" s="5" t="s">
        <v>14</v>
      </c>
      <c r="D19" s="5" t="s">
        <v>15</v>
      </c>
      <c r="E19" s="5" t="s">
        <v>4</v>
      </c>
      <c r="F19" s="5" t="s">
        <v>5</v>
      </c>
      <c r="G19" s="5" t="s">
        <v>6</v>
      </c>
      <c r="H19" s="5" t="s">
        <v>7</v>
      </c>
      <c r="I19" s="5" t="s">
        <v>9</v>
      </c>
    </row>
    <row r="20" spans="2:9" x14ac:dyDescent="0.5">
      <c r="B20" s="49" t="s">
        <v>23</v>
      </c>
      <c r="C20" s="11">
        <v>0</v>
      </c>
      <c r="D20" s="11" t="s">
        <v>24</v>
      </c>
      <c r="E20" s="11">
        <v>3940</v>
      </c>
      <c r="F20" s="12">
        <f t="shared" ref="F20:F30" si="1">E20/$E$31</f>
        <v>0.1270967741935484</v>
      </c>
      <c r="G20" s="13">
        <v>3839.9988600000001</v>
      </c>
      <c r="H20" s="13">
        <f>E20*I20</f>
        <v>100.00114000000001</v>
      </c>
      <c r="I20" s="12">
        <v>2.5381000000000001E-2</v>
      </c>
    </row>
    <row r="21" spans="2:9" x14ac:dyDescent="0.5">
      <c r="B21" s="49"/>
      <c r="C21" s="11">
        <v>1</v>
      </c>
      <c r="D21" s="11" t="s">
        <v>25</v>
      </c>
      <c r="E21" s="11">
        <v>2580</v>
      </c>
      <c r="F21" s="12">
        <f t="shared" si="1"/>
        <v>8.3225806451612899E-2</v>
      </c>
      <c r="G21" s="13">
        <v>2502.8580000000002</v>
      </c>
      <c r="H21" s="13">
        <f t="shared" ref="H21:H24" si="2">E21*I21</f>
        <v>77.141999999999996</v>
      </c>
      <c r="I21" s="12">
        <v>2.9899999999999999E-2</v>
      </c>
    </row>
    <row r="22" spans="2:9" x14ac:dyDescent="0.5">
      <c r="B22" s="49"/>
      <c r="C22" s="11">
        <v>2</v>
      </c>
      <c r="D22" s="11" t="s">
        <v>26</v>
      </c>
      <c r="E22" s="11">
        <v>2590</v>
      </c>
      <c r="F22" s="12">
        <f t="shared" si="1"/>
        <v>8.3548387096774188E-2</v>
      </c>
      <c r="G22" s="13">
        <v>2500.645</v>
      </c>
      <c r="H22" s="13">
        <f t="shared" si="2"/>
        <v>89.355000000000004</v>
      </c>
      <c r="I22" s="12">
        <v>3.4500000000000003E-2</v>
      </c>
    </row>
    <row r="23" spans="2:9" x14ac:dyDescent="0.5">
      <c r="B23" s="49"/>
      <c r="C23" s="11">
        <v>3</v>
      </c>
      <c r="D23" s="11" t="s">
        <v>27</v>
      </c>
      <c r="E23" s="11">
        <v>2510</v>
      </c>
      <c r="F23" s="12">
        <f t="shared" si="1"/>
        <v>8.0967741935483867E-2</v>
      </c>
      <c r="G23" s="13">
        <v>2397.5520000000001</v>
      </c>
      <c r="H23" s="13">
        <f t="shared" si="2"/>
        <v>112.44799999999999</v>
      </c>
      <c r="I23" s="12">
        <v>4.48E-2</v>
      </c>
    </row>
    <row r="24" spans="2:9" x14ac:dyDescent="0.5">
      <c r="B24" s="49"/>
      <c r="C24" s="11">
        <v>4</v>
      </c>
      <c r="D24" s="11" t="s">
        <v>28</v>
      </c>
      <c r="E24" s="11">
        <v>1880</v>
      </c>
      <c r="F24" s="12">
        <f t="shared" si="1"/>
        <v>6.0645161290322581E-2</v>
      </c>
      <c r="G24" s="13">
        <v>1780.172</v>
      </c>
      <c r="H24" s="13">
        <f t="shared" si="2"/>
        <v>99.828000000000003</v>
      </c>
      <c r="I24" s="12">
        <v>5.3100000000000001E-2</v>
      </c>
    </row>
    <row r="25" spans="2:9" x14ac:dyDescent="0.5">
      <c r="B25" s="41" t="s">
        <v>29</v>
      </c>
      <c r="C25" s="14">
        <v>5</v>
      </c>
      <c r="D25" s="14" t="s">
        <v>30</v>
      </c>
      <c r="E25" s="14">
        <v>2100</v>
      </c>
      <c r="F25" s="15">
        <f t="shared" si="1"/>
        <v>6.7741935483870974E-2</v>
      </c>
      <c r="G25" s="16"/>
      <c r="H25" s="16"/>
      <c r="I25" s="17">
        <f>0.0206*EXP(0.1881*(C25+1))</f>
        <v>6.3681307635064702E-2</v>
      </c>
    </row>
    <row r="26" spans="2:9" x14ac:dyDescent="0.5">
      <c r="B26" s="42"/>
      <c r="C26" s="14">
        <v>6</v>
      </c>
      <c r="D26" s="14" t="s">
        <v>31</v>
      </c>
      <c r="E26" s="14">
        <v>2500</v>
      </c>
      <c r="F26" s="15">
        <f t="shared" si="1"/>
        <v>8.0645161290322578E-2</v>
      </c>
      <c r="G26" s="16"/>
      <c r="H26" s="16"/>
      <c r="I26" s="17">
        <f t="shared" ref="I26:I30" si="3">0.0206*EXP(0.1881*(C26+1))</f>
        <v>7.6860422013196816E-2</v>
      </c>
    </row>
    <row r="27" spans="2:9" x14ac:dyDescent="0.5">
      <c r="B27" s="42"/>
      <c r="C27" s="14">
        <v>7</v>
      </c>
      <c r="D27" s="14" t="s">
        <v>32</v>
      </c>
      <c r="E27" s="14">
        <v>3000</v>
      </c>
      <c r="F27" s="15">
        <f t="shared" si="1"/>
        <v>9.6774193548387094E-2</v>
      </c>
      <c r="G27" s="16"/>
      <c r="H27" s="16"/>
      <c r="I27" s="17">
        <f t="shared" si="3"/>
        <v>9.276700952657356E-2</v>
      </c>
    </row>
    <row r="28" spans="2:9" x14ac:dyDescent="0.5">
      <c r="B28" s="42"/>
      <c r="C28" s="14">
        <v>8</v>
      </c>
      <c r="D28" s="14" t="s">
        <v>36</v>
      </c>
      <c r="E28" s="14">
        <v>3400</v>
      </c>
      <c r="F28" s="15">
        <f t="shared" si="1"/>
        <v>0.10967741935483871</v>
      </c>
      <c r="G28" s="16"/>
      <c r="H28" s="16"/>
      <c r="I28" s="17">
        <f t="shared" si="3"/>
        <v>0.11196553220883698</v>
      </c>
    </row>
    <row r="29" spans="2:9" x14ac:dyDescent="0.5">
      <c r="B29" s="42"/>
      <c r="C29" s="14">
        <v>9</v>
      </c>
      <c r="D29" s="14" t="s">
        <v>37</v>
      </c>
      <c r="E29" s="14">
        <v>3000</v>
      </c>
      <c r="F29" s="15">
        <f t="shared" si="1"/>
        <v>9.6774193548387094E-2</v>
      </c>
      <c r="G29" s="16"/>
      <c r="H29" s="16"/>
      <c r="I29" s="17">
        <f t="shared" si="3"/>
        <v>0.13513726988490485</v>
      </c>
    </row>
    <row r="30" spans="2:9" x14ac:dyDescent="0.5">
      <c r="B30" s="42"/>
      <c r="C30" s="14">
        <v>10</v>
      </c>
      <c r="D30" s="14" t="s">
        <v>38</v>
      </c>
      <c r="E30" s="14">
        <v>3500</v>
      </c>
      <c r="F30" s="15">
        <f t="shared" si="1"/>
        <v>0.11290322580645161</v>
      </c>
      <c r="G30" s="16"/>
      <c r="H30" s="16"/>
      <c r="I30" s="17">
        <f t="shared" si="3"/>
        <v>0.16310449610406316</v>
      </c>
    </row>
    <row r="31" spans="2:9" x14ac:dyDescent="0.5">
      <c r="B31" s="6"/>
      <c r="C31" s="6"/>
      <c r="D31" s="18"/>
      <c r="E31" s="6">
        <f>SUM(E20:E30)</f>
        <v>31000</v>
      </c>
      <c r="F31" s="18">
        <f>SUM(F20:F30)</f>
        <v>1.0000000000000002</v>
      </c>
      <c r="G31" s="6"/>
      <c r="H31" s="6"/>
      <c r="I31" s="6"/>
    </row>
    <row r="32" spans="2:9" x14ac:dyDescent="0.5">
      <c r="B32" s="1"/>
      <c r="D32" s="10"/>
    </row>
    <row r="33" spans="1:16" ht="15.75" x14ac:dyDescent="0.55000000000000004">
      <c r="A33" s="2" t="s">
        <v>40</v>
      </c>
    </row>
    <row r="34" spans="1:16" x14ac:dyDescent="0.5">
      <c r="B34" s="1" t="s">
        <v>13</v>
      </c>
    </row>
    <row r="36" spans="1:16" x14ac:dyDescent="0.5">
      <c r="B36" s="5" t="s">
        <v>3</v>
      </c>
      <c r="C36" s="5" t="s">
        <v>14</v>
      </c>
      <c r="D36" s="5" t="s">
        <v>15</v>
      </c>
      <c r="E36" s="5" t="s">
        <v>4</v>
      </c>
      <c r="F36" s="5" t="s">
        <v>5</v>
      </c>
      <c r="G36" s="5" t="s">
        <v>6</v>
      </c>
      <c r="H36" s="5" t="s">
        <v>7</v>
      </c>
      <c r="I36" s="5" t="s">
        <v>9</v>
      </c>
      <c r="J36" s="5" t="s">
        <v>16</v>
      </c>
      <c r="K36" s="5" t="s">
        <v>17</v>
      </c>
      <c r="L36" s="5" t="s">
        <v>18</v>
      </c>
      <c r="M36" s="19" t="s">
        <v>19</v>
      </c>
      <c r="N36" s="5" t="s">
        <v>20</v>
      </c>
      <c r="O36" s="5" t="s">
        <v>21</v>
      </c>
      <c r="P36" s="5" t="s">
        <v>22</v>
      </c>
    </row>
    <row r="37" spans="1:16" x14ac:dyDescent="0.5">
      <c r="B37" s="49" t="s">
        <v>23</v>
      </c>
      <c r="C37" s="11">
        <v>0</v>
      </c>
      <c r="D37" s="11" t="s">
        <v>24</v>
      </c>
      <c r="E37" s="11">
        <v>3940</v>
      </c>
      <c r="F37" s="12">
        <f>E37/$E$48</f>
        <v>0.1270967741935484</v>
      </c>
      <c r="G37" s="13">
        <v>3839.9988600000001</v>
      </c>
      <c r="H37" s="13">
        <f>E37*I37</f>
        <v>100.00114000000001</v>
      </c>
      <c r="I37" s="12">
        <v>2.5381000000000001E-2</v>
      </c>
      <c r="J37" s="20">
        <v>0.34264</v>
      </c>
      <c r="K37" s="11">
        <f>SUM($E$37:$E37)</f>
        <v>3940</v>
      </c>
      <c r="L37" s="12">
        <f t="shared" ref="L37:L47" si="4">K37/$E$48</f>
        <v>0.1270967741935484</v>
      </c>
      <c r="M37" s="12">
        <v>0</v>
      </c>
      <c r="N37" s="21">
        <f>SUM($H$37:$H37)</f>
        <v>100.00114000000001</v>
      </c>
      <c r="O37" s="22">
        <f>N37/K37</f>
        <v>2.5381000000000001E-2</v>
      </c>
      <c r="P37" s="22">
        <v>0</v>
      </c>
    </row>
    <row r="38" spans="1:16" x14ac:dyDescent="0.5">
      <c r="B38" s="49"/>
      <c r="C38" s="11">
        <v>1</v>
      </c>
      <c r="D38" s="11" t="s">
        <v>25</v>
      </c>
      <c r="E38" s="11">
        <v>2580</v>
      </c>
      <c r="F38" s="12">
        <f>E38/$E$48</f>
        <v>8.3225806451612899E-2</v>
      </c>
      <c r="G38" s="13">
        <v>2502.8580000000002</v>
      </c>
      <c r="H38" s="13">
        <f t="shared" ref="H38:H41" si="5">E38*I38</f>
        <v>77.141999999999996</v>
      </c>
      <c r="I38" s="12">
        <v>2.9899999999999999E-2</v>
      </c>
      <c r="J38" s="20">
        <v>0.78488400000000003</v>
      </c>
      <c r="K38" s="11">
        <f>SUM($E$37:$E38)</f>
        <v>6520</v>
      </c>
      <c r="L38" s="12">
        <f>K38/$E$48</f>
        <v>0.21032258064516129</v>
      </c>
      <c r="M38" s="23">
        <f>(L38-L37)/L37</f>
        <v>0.65482233502538068</v>
      </c>
      <c r="N38" s="21">
        <f>SUM($H$37:$H38)</f>
        <v>177.14314000000002</v>
      </c>
      <c r="O38" s="22">
        <f>N38/K38</f>
        <v>2.7169193251533746E-2</v>
      </c>
      <c r="P38" s="24">
        <f>(O38-O37)/O37</f>
        <v>7.0454010934704922E-2</v>
      </c>
    </row>
    <row r="39" spans="1:16" x14ac:dyDescent="0.5">
      <c r="B39" s="49"/>
      <c r="C39" s="11">
        <v>2</v>
      </c>
      <c r="D39" s="11" t="s">
        <v>26</v>
      </c>
      <c r="E39" s="11">
        <v>2590</v>
      </c>
      <c r="F39" s="12">
        <f>E39/$E$48</f>
        <v>8.3548387096774188E-2</v>
      </c>
      <c r="G39" s="13">
        <v>2500.645</v>
      </c>
      <c r="H39" s="13">
        <f t="shared" si="5"/>
        <v>89.355000000000004</v>
      </c>
      <c r="I39" s="12">
        <v>3.4500000000000003E-2</v>
      </c>
      <c r="J39" s="20">
        <v>1.198842</v>
      </c>
      <c r="K39" s="11">
        <f>SUM($E$37:$E39)</f>
        <v>9110</v>
      </c>
      <c r="L39" s="12">
        <f t="shared" si="4"/>
        <v>0.2938709677419355</v>
      </c>
      <c r="M39" s="23">
        <f t="shared" ref="M39:M41" si="6">(L39-L38)/L38</f>
        <v>0.39723926380368102</v>
      </c>
      <c r="N39" s="21">
        <f>SUM($H$37:$H39)</f>
        <v>266.49814000000003</v>
      </c>
      <c r="O39" s="22">
        <f t="shared" ref="O39:O47" si="7">N39/K39</f>
        <v>2.925336333699232E-2</v>
      </c>
      <c r="P39" s="24">
        <f t="shared" ref="P39:P41" si="8">(O39-O38)/O38</f>
        <v>7.6710782913692849E-2</v>
      </c>
    </row>
    <row r="40" spans="1:16" x14ac:dyDescent="0.5">
      <c r="B40" s="49"/>
      <c r="C40" s="11">
        <v>3</v>
      </c>
      <c r="D40" s="11" t="s">
        <v>27</v>
      </c>
      <c r="E40" s="11">
        <v>2510</v>
      </c>
      <c r="F40" s="12">
        <f>E40/$E$48</f>
        <v>8.0967741935483867E-2</v>
      </c>
      <c r="G40" s="13">
        <v>2397.5520000000001</v>
      </c>
      <c r="H40" s="13">
        <f t="shared" si="5"/>
        <v>112.44799999999999</v>
      </c>
      <c r="I40" s="12">
        <v>4.48E-2</v>
      </c>
      <c r="J40" s="20">
        <v>1.398406</v>
      </c>
      <c r="K40" s="11">
        <f>SUM($E$37:$E40)</f>
        <v>11620</v>
      </c>
      <c r="L40" s="12">
        <f t="shared" si="4"/>
        <v>0.37483870967741933</v>
      </c>
      <c r="M40" s="23">
        <f t="shared" si="6"/>
        <v>0.27552140504939615</v>
      </c>
      <c r="N40" s="21">
        <f>SUM($H$37:$H40)</f>
        <v>378.94614000000001</v>
      </c>
      <c r="O40" s="22">
        <f>N40/K40</f>
        <v>3.2611543889845093E-2</v>
      </c>
      <c r="P40" s="24">
        <f t="shared" si="8"/>
        <v>0.11479639158640566</v>
      </c>
    </row>
    <row r="41" spans="1:16" x14ac:dyDescent="0.5">
      <c r="B41" s="49"/>
      <c r="C41" s="11">
        <v>4</v>
      </c>
      <c r="D41" s="11" t="s">
        <v>28</v>
      </c>
      <c r="E41" s="11">
        <v>1880</v>
      </c>
      <c r="F41" s="12">
        <f>E41/$E$48</f>
        <v>6.0645161290322581E-2</v>
      </c>
      <c r="G41" s="13">
        <v>1780.172</v>
      </c>
      <c r="H41" s="13">
        <f t="shared" si="5"/>
        <v>99.828000000000003</v>
      </c>
      <c r="I41" s="12">
        <v>5.3100000000000001E-2</v>
      </c>
      <c r="J41" s="20">
        <v>1.867021</v>
      </c>
      <c r="K41" s="11">
        <f>SUM($E$37:$E41)</f>
        <v>13500</v>
      </c>
      <c r="L41" s="12">
        <f t="shared" si="4"/>
        <v>0.43548387096774194</v>
      </c>
      <c r="M41" s="23">
        <f t="shared" si="6"/>
        <v>0.16179001721170402</v>
      </c>
      <c r="N41" s="21">
        <f>SUM($H$37:$H41)</f>
        <v>478.77413999999999</v>
      </c>
      <c r="O41" s="22">
        <f t="shared" si="7"/>
        <v>3.5464751111111109E-2</v>
      </c>
      <c r="P41" s="24">
        <f t="shared" si="8"/>
        <v>8.7490712825603945E-2</v>
      </c>
    </row>
    <row r="42" spans="1:16" ht="15.75" x14ac:dyDescent="0.55000000000000004">
      <c r="B42" s="41" t="s">
        <v>29</v>
      </c>
      <c r="C42" s="14">
        <v>5</v>
      </c>
      <c r="D42" s="14" t="s">
        <v>30</v>
      </c>
      <c r="E42" s="14">
        <v>2100</v>
      </c>
      <c r="F42" s="15">
        <f t="shared" ref="F42:F47" si="9">E42/$E$31</f>
        <v>6.7741935483870974E-2</v>
      </c>
      <c r="G42" s="25">
        <f>E42-H42</f>
        <v>1966.2692539663642</v>
      </c>
      <c r="H42" s="25">
        <f>E42*I42</f>
        <v>133.73074603363588</v>
      </c>
      <c r="I42" s="17">
        <f>0.0206*EXP(0.1881*(C42+1))</f>
        <v>6.3681307635064702E-2</v>
      </c>
      <c r="J42" s="26">
        <f>I42/$J$12</f>
        <v>1.7947758936813643</v>
      </c>
      <c r="K42" s="27">
        <f>SUM($E$37:$E42)</f>
        <v>15600</v>
      </c>
      <c r="L42" s="28">
        <f t="shared" si="4"/>
        <v>0.50322580645161286</v>
      </c>
      <c r="M42" s="29">
        <f>(L42-L41)/L41</f>
        <v>0.15555555555555545</v>
      </c>
      <c r="N42" s="30">
        <f>SUM($H$37:$H42)</f>
        <v>612.5048860336359</v>
      </c>
      <c r="O42" s="31">
        <f t="shared" si="7"/>
        <v>3.9263133720104863E-2</v>
      </c>
      <c r="P42" s="32">
        <f>(O42-O41)/O41</f>
        <v>0.10710303865078362</v>
      </c>
    </row>
    <row r="43" spans="1:16" ht="15.75" x14ac:dyDescent="0.55000000000000004">
      <c r="B43" s="42"/>
      <c r="C43" s="14">
        <v>6</v>
      </c>
      <c r="D43" s="14" t="s">
        <v>31</v>
      </c>
      <c r="E43" s="14">
        <v>2500</v>
      </c>
      <c r="F43" s="15">
        <f t="shared" si="9"/>
        <v>8.0645161290322578E-2</v>
      </c>
      <c r="G43" s="25">
        <f t="shared" ref="G43:G47" si="10">E43-H43</f>
        <v>2307.8489449670078</v>
      </c>
      <c r="H43" s="25">
        <f t="shared" ref="H43:H47" si="11">E43*I43</f>
        <v>192.15105503299205</v>
      </c>
      <c r="I43" s="17">
        <f t="shared" ref="I43:I47" si="12">0.0206*EXP(0.1881*(C43+1))</f>
        <v>7.6860422013196816E-2</v>
      </c>
      <c r="J43" s="26">
        <f t="shared" ref="J43:J47" si="13">I43/$J$12</f>
        <v>2.1662123114366536</v>
      </c>
      <c r="K43" s="27">
        <f>SUM($E$37:$E43)</f>
        <v>18100</v>
      </c>
      <c r="L43" s="28">
        <f t="shared" si="4"/>
        <v>0.58387096774193548</v>
      </c>
      <c r="M43" s="29">
        <f t="shared" ref="M43:M47" si="14">(L43-L42)/L42</f>
        <v>0.16025641025641035</v>
      </c>
      <c r="N43" s="30">
        <f>SUM($H$37:$H43)</f>
        <v>804.65594106662797</v>
      </c>
      <c r="O43" s="31">
        <f t="shared" si="7"/>
        <v>4.4456129340697675E-2</v>
      </c>
      <c r="P43" s="32">
        <f t="shared" ref="P43:P47" si="15">(O43-O42)/O42</f>
        <v>0.13226136399636679</v>
      </c>
    </row>
    <row r="44" spans="1:16" ht="15.75" x14ac:dyDescent="0.55000000000000004">
      <c r="B44" s="42"/>
      <c r="C44" s="14">
        <v>7</v>
      </c>
      <c r="D44" s="14" t="s">
        <v>32</v>
      </c>
      <c r="E44" s="14">
        <v>3000</v>
      </c>
      <c r="F44" s="15">
        <f t="shared" si="9"/>
        <v>9.6774193548387094E-2</v>
      </c>
      <c r="G44" s="25">
        <f t="shared" si="10"/>
        <v>2721.6989714202791</v>
      </c>
      <c r="H44" s="25">
        <f t="shared" si="11"/>
        <v>278.30102857972071</v>
      </c>
      <c r="I44" s="17">
        <f t="shared" si="12"/>
        <v>9.276700952657356E-2</v>
      </c>
      <c r="J44" s="26">
        <f t="shared" si="13"/>
        <v>2.6145190576382946</v>
      </c>
      <c r="K44" s="27">
        <f>SUM($E$37:$E44)</f>
        <v>21100</v>
      </c>
      <c r="L44" s="28">
        <f t="shared" si="4"/>
        <v>0.6806451612903226</v>
      </c>
      <c r="M44" s="29">
        <f t="shared" si="14"/>
        <v>0.16574585635359121</v>
      </c>
      <c r="N44" s="30">
        <f>SUM($H$37:$H44)</f>
        <v>1082.9569696463486</v>
      </c>
      <c r="O44" s="31">
        <f t="shared" si="7"/>
        <v>5.132497486475586E-2</v>
      </c>
      <c r="P44" s="32">
        <f t="shared" si="15"/>
        <v>0.15450840246161626</v>
      </c>
    </row>
    <row r="45" spans="1:16" ht="15.75" x14ac:dyDescent="0.55000000000000004">
      <c r="B45" s="42"/>
      <c r="C45" s="14">
        <v>8</v>
      </c>
      <c r="D45" s="14" t="s">
        <v>36</v>
      </c>
      <c r="E45" s="14">
        <v>3400</v>
      </c>
      <c r="F45" s="15">
        <f t="shared" si="9"/>
        <v>0.10967741935483871</v>
      </c>
      <c r="G45" s="25">
        <f t="shared" si="10"/>
        <v>3019.3171904899541</v>
      </c>
      <c r="H45" s="25">
        <f t="shared" si="11"/>
        <v>380.68280951004573</v>
      </c>
      <c r="I45" s="17">
        <f t="shared" si="12"/>
        <v>0.11196553220883698</v>
      </c>
      <c r="J45" s="26">
        <f t="shared" si="13"/>
        <v>3.1556047699776602</v>
      </c>
      <c r="K45" s="27">
        <f>SUM($E$37:$E45)</f>
        <v>24500</v>
      </c>
      <c r="L45" s="28">
        <f t="shared" si="4"/>
        <v>0.79032258064516125</v>
      </c>
      <c r="M45" s="29">
        <f t="shared" si="14"/>
        <v>0.16113744075829375</v>
      </c>
      <c r="N45" s="30">
        <f>SUM($H$37:$H45)</f>
        <v>1463.6397791563943</v>
      </c>
      <c r="O45" s="31">
        <f t="shared" si="7"/>
        <v>5.9740399149240585E-2</v>
      </c>
      <c r="P45" s="32">
        <f t="shared" si="15"/>
        <v>0.16396353445198625</v>
      </c>
    </row>
    <row r="46" spans="1:16" ht="15.75" x14ac:dyDescent="0.55000000000000004">
      <c r="B46" s="42"/>
      <c r="C46" s="14">
        <v>9</v>
      </c>
      <c r="D46" s="14" t="s">
        <v>37</v>
      </c>
      <c r="E46" s="14">
        <v>3000</v>
      </c>
      <c r="F46" s="15">
        <f t="shared" si="9"/>
        <v>9.6774193548387094E-2</v>
      </c>
      <c r="G46" s="25">
        <f t="shared" si="10"/>
        <v>2594.5881903452855</v>
      </c>
      <c r="H46" s="25">
        <f t="shared" si="11"/>
        <v>405.41180965471455</v>
      </c>
      <c r="I46" s="17">
        <f t="shared" si="12"/>
        <v>0.13513726988490485</v>
      </c>
      <c r="J46" s="26">
        <f t="shared" si="13"/>
        <v>3.8086704456079654</v>
      </c>
      <c r="K46" s="27">
        <f>SUM($E$37:$E46)</f>
        <v>27500</v>
      </c>
      <c r="L46" s="28">
        <f t="shared" si="4"/>
        <v>0.88709677419354838</v>
      </c>
      <c r="M46" s="29">
        <f t="shared" si="14"/>
        <v>0.12244897959183677</v>
      </c>
      <c r="N46" s="30">
        <f>SUM($H$37:$H46)</f>
        <v>1869.0515888111088</v>
      </c>
      <c r="O46" s="31">
        <f t="shared" si="7"/>
        <v>6.7965512320403959E-2</v>
      </c>
      <c r="P46" s="32">
        <f t="shared" si="15"/>
        <v>0.13768092092280457</v>
      </c>
    </row>
    <row r="47" spans="1:16" ht="15.75" x14ac:dyDescent="0.55000000000000004">
      <c r="B47" s="42"/>
      <c r="C47" s="14">
        <v>10</v>
      </c>
      <c r="D47" s="14" t="s">
        <v>38</v>
      </c>
      <c r="E47" s="14">
        <v>3500</v>
      </c>
      <c r="F47" s="15">
        <f t="shared" si="9"/>
        <v>0.11290322580645161</v>
      </c>
      <c r="G47" s="25">
        <f t="shared" si="10"/>
        <v>2929.134263635779</v>
      </c>
      <c r="H47" s="25">
        <f t="shared" si="11"/>
        <v>570.86573636422111</v>
      </c>
      <c r="I47" s="17">
        <f t="shared" si="12"/>
        <v>0.16310449610406316</v>
      </c>
      <c r="J47" s="26">
        <f t="shared" si="13"/>
        <v>4.5968908087783982</v>
      </c>
      <c r="K47" s="27">
        <f>SUM($E$37:$E47)</f>
        <v>31000</v>
      </c>
      <c r="L47" s="28">
        <f t="shared" si="4"/>
        <v>1</v>
      </c>
      <c r="M47" s="29">
        <f t="shared" si="14"/>
        <v>0.12727272727272729</v>
      </c>
      <c r="N47" s="30">
        <f>SUM($H$37:$H47)</f>
        <v>2439.91732517533</v>
      </c>
      <c r="O47" s="31">
        <f t="shared" si="7"/>
        <v>7.8707010489526774E-2</v>
      </c>
      <c r="P47" s="32">
        <f t="shared" si="15"/>
        <v>0.15804336350008069</v>
      </c>
    </row>
    <row r="48" spans="1:16" x14ac:dyDescent="0.5">
      <c r="B48" s="33"/>
      <c r="C48" s="6" t="s">
        <v>12</v>
      </c>
      <c r="D48" s="6"/>
      <c r="E48" s="6">
        <f>SUM(E37:E47)</f>
        <v>31000</v>
      </c>
      <c r="F48" s="8">
        <f>SUM(F37:F47)</f>
        <v>1.0000000000000002</v>
      </c>
      <c r="G48" s="34">
        <f>SUM(G37:G47)</f>
        <v>28560.082674824673</v>
      </c>
      <c r="H48" s="34">
        <f>SUM(H37:H47)</f>
        <v>2439.91732517533</v>
      </c>
      <c r="I48" s="35">
        <f>H48/E48</f>
        <v>7.8707010489526774E-2</v>
      </c>
      <c r="J48" s="6"/>
      <c r="K48" s="6"/>
      <c r="L48" s="8"/>
      <c r="M48" s="6"/>
      <c r="N48" s="36"/>
      <c r="O48" s="36"/>
      <c r="P48" s="36"/>
    </row>
    <row r="51" spans="2:14" x14ac:dyDescent="0.5">
      <c r="B51" s="1" t="s">
        <v>41</v>
      </c>
      <c r="J51" s="10"/>
      <c r="N51" s="10"/>
    </row>
    <row r="52" spans="2:14" x14ac:dyDescent="0.5">
      <c r="B52" s="1"/>
      <c r="J52" s="10"/>
      <c r="N52" s="10"/>
    </row>
    <row r="53" spans="2:14" x14ac:dyDescent="0.5">
      <c r="B53" s="1"/>
      <c r="J53" s="10"/>
      <c r="N53" s="10"/>
    </row>
    <row r="54" spans="2:14" x14ac:dyDescent="0.5">
      <c r="B54" s="1"/>
      <c r="J54" s="10"/>
      <c r="N54" s="10"/>
    </row>
    <row r="55" spans="2:14" x14ac:dyDescent="0.5">
      <c r="B55" s="1"/>
      <c r="J55" s="10"/>
      <c r="N55" s="10"/>
    </row>
  </sheetData>
  <sheetProtection sheet="1" objects="1" scenarios="1"/>
  <mergeCells count="8">
    <mergeCell ref="B42:B47"/>
    <mergeCell ref="B11:D11"/>
    <mergeCell ref="B12:D12"/>
    <mergeCell ref="B13:D13"/>
    <mergeCell ref="B14:D14"/>
    <mergeCell ref="B37:B41"/>
    <mergeCell ref="B20:B24"/>
    <mergeCell ref="B25:B30"/>
  </mergeCells>
  <phoneticPr fontId="2" type="noConversion"/>
  <hyperlinks>
    <hyperlink ref="C2" r:id="rId1" xr:uid="{3A206B6B-A68D-4F67-BF4C-1F33A1C77D5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yaodyu</dc:creator>
  <cp:lastModifiedBy>耀东 于</cp:lastModifiedBy>
  <dcterms:created xsi:type="dcterms:W3CDTF">2015-06-05T18:19:34Z</dcterms:created>
  <dcterms:modified xsi:type="dcterms:W3CDTF">2024-06-18T04:17:55Z</dcterms:modified>
</cp:coreProperties>
</file>