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xl/_rels/workbook.xml.rels" ContentType="application/vnd.openxmlformats-package.relationships+xml"/>
  <Override PartName="/customXml/itemProps6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<sst xmlns="http://schemas.openxmlformats.org/spreadsheetml/2006/main" count="62" uniqueCount="50">
  <si>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Global parameters</t>
  </si>
  <si>
    <t xml:space="preserve">monthly decomposition rate vector (k)</t>
  </si>
  <si>
    <t xml:space="preserve">DPM</t>
  </si>
  <si>
    <t xml:space="preserve">Y</t>
  </si>
  <si>
    <t xml:space="preserve">val</t>
  </si>
  <si>
    <t xml:space="preserve">RPM</t>
  </si>
  <si>
    <t xml:space="preserve">HUM</t>
  </si>
  <si>
    <t xml:space="preserve">year</t>
  </si>
  <si>
    <t xml:space="preserve">HUM,%</t>
  </si>
  <si>
    <t xml:space="preserve">depth, cm</t>
  </si>
  <si>
    <t xml:space="preserve">HUM volume per ha, m^3</t>
  </si>
  <si>
    <t xml:space="preserve">HUM mass per ha, t</t>
  </si>
  <si>
    <t xml:space="preserve">BIO</t>
  </si>
  <si>
    <t xml:space="preserve">DPM/RPM ratio</t>
  </si>
  <si>
    <t xml:space="preserve">(agriculutral crops and imoroved grassland)</t>
  </si>
  <si>
    <t xml:space="preserve">eta</t>
  </si>
  <si>
    <t xml:space="preserve">clay content</t>
  </si>
  <si>
    <t xml:space="preserve">%</t>
  </si>
  <si>
    <t xml:space="preserve">depth</t>
  </si>
  <si>
    <t xml:space="preserve">cm</t>
  </si>
  <si>
    <t xml:space="preserve">mean temperature</t>
  </si>
  <si>
    <t xml:space="preserve">°</t>
  </si>
  <si>
    <t xml:space="preserve">Initial SOC content</t>
  </si>
  <si>
    <t xml:space="preserve">t C / ha</t>
  </si>
  <si>
    <t xml:space="preserve">RMP</t>
  </si>
  <si>
    <t xml:space="preserve">xi(r)</t>
  </si>
  <si>
    <t xml:space="preserve">N_b</t>
  </si>
  <si>
    <t xml:space="preserve">IOM</t>
  </si>
  <si>
    <t xml:space="preserve">k_c(r)</t>
  </si>
  <si>
    <t xml:space="preserve">P(t_0)</t>
  </si>
  <si>
    <t xml:space="preserve">HUM, %</t>
  </si>
  <si>
    <t xml:space="preserve">from hoosfield1</t>
  </si>
  <si>
    <t xml:space="preserve">Depth of humified layer, m</t>
  </si>
  <si>
    <t xml:space="preserve">JAN</t>
  </si>
  <si>
    <t xml:space="preserve">Soil density, g/cm^3</t>
  </si>
  <si>
    <t xml:space="preserve">FEB</t>
  </si>
  <si>
    <t xml:space="preserve">MAR</t>
  </si>
  <si>
    <t xml:space="preserve">APR</t>
  </si>
  <si>
    <t xml:space="preserve">MAY</t>
  </si>
  <si>
    <t xml:space="preserve">Nearest weather station</t>
  </si>
  <si>
    <t xml:space="preserve">UPM00033723 (lack of data)</t>
  </si>
  <si>
    <t xml:space="preserve">JUN</t>
  </si>
  <si>
    <t xml:space="preserve">used weather station</t>
  </si>
  <si>
    <t xml:space="preserve">UPM00033791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</si>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</sst>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%"/>
    <numFmt numFmtId="167" formatCode="0"/>
    <numFmt numFmtId="168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6.xml"/><Relationship Id="rId5" Type="http://schemas.openxmlformats.org/officeDocument/2006/relationships/customXml" Target="../customXml/item5.xml"/><Relationship Id="rId4" Type="http://schemas.openxmlformats.org/officeDocument/2006/relationships/customXml" Target="../customXml/item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1"/>
  <sheetViews>
    <sheetView showFormulas="false" showGridLines="true" showRowColHeaders="true" showZeros="true" rightToLeft="false" tabSelected="true" showOutlineSymbols="true" defaultGridColor="true" view="normal" topLeftCell="B5" colorId="64" zoomScale="110" zoomScaleNormal="110" zoomScalePageLayoutView="100" workbookViewId="0">
      <selection pane="topLeft" activeCell="J13" activeCellId="0" sqref="J13"/>
    </sheetView>
  </sheetViews>
  <sheetFormatPr defaultColWidth="8.578125" defaultRowHeight="13.8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55.14"/>
    <col collapsed="false" customWidth="true" hidden="false" outlineLevel="0" max="4" min="4" style="0" width="38.29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n">
        <f aca="false">10/12</f>
        <v>0.833333333333333</v>
      </c>
      <c r="D1" s="4" t="s">
        <v>2</v>
      </c>
      <c r="M1" s="0" t="s">
        <v>3</v>
      </c>
      <c r="N1" s="0" t="s">
        <v>4</v>
      </c>
    </row>
    <row r="2" customFormat="false" ht="13.8" hidden="false" customHeight="false" outlineLevel="0" collapsed="false">
      <c r="A2" s="1"/>
      <c r="B2" s="2"/>
      <c r="C2" s="5" t="n">
        <f aca="false">0.3/12</f>
        <v>0.025</v>
      </c>
      <c r="D2" s="4" t="s">
        <v>5</v>
      </c>
      <c r="J2" s="0" t="s">
        <v>3</v>
      </c>
      <c r="K2" s="0" t="s">
        <v>6</v>
      </c>
      <c r="L2" s="0" t="s">
        <v>7</v>
      </c>
      <c r="M2" s="0" t="s">
        <v>8</v>
      </c>
      <c r="N2" s="0" t="s">
        <v>8</v>
      </c>
      <c r="O2" s="0" t="s">
        <v>9</v>
      </c>
      <c r="P2" s="0" t="s">
        <v>10</v>
      </c>
      <c r="Q2" s="0" t="s">
        <v>11</v>
      </c>
    </row>
    <row r="3" customFormat="false" ht="13.8" hidden="false" customHeight="false" outlineLevel="0" collapsed="false">
      <c r="A3" s="1"/>
      <c r="B3" s="2"/>
      <c r="C3" s="5" t="n">
        <f aca="false">0.66/12</f>
        <v>0.055</v>
      </c>
      <c r="D3" s="4" t="s">
        <v>12</v>
      </c>
      <c r="F3" s="6"/>
      <c r="J3" s="0" t="n">
        <v>274</v>
      </c>
      <c r="K3" s="0" t="n">
        <v>0</v>
      </c>
      <c r="L3" s="0" t="n">
        <v>2015</v>
      </c>
      <c r="M3" s="0" t="n">
        <v>143</v>
      </c>
      <c r="N3" s="0" t="n">
        <f aca="false">-(M3-$J$3)*($K$4-$K$3)/($J$3-$J$4)</f>
        <v>3.0184331797235</v>
      </c>
      <c r="O3" s="0" t="n">
        <v>40</v>
      </c>
      <c r="P3" s="0" t="n">
        <f aca="false">0.01*0.01*N3*O3*100*100</f>
        <v>120.73732718894</v>
      </c>
      <c r="Q3" s="0" t="n">
        <f aca="false">P3*(100^3)*$C$21/(1000*1000)</f>
        <v>138.847926267281</v>
      </c>
    </row>
    <row r="4" customFormat="false" ht="13.8" hidden="false" customHeight="false" outlineLevel="0" collapsed="false">
      <c r="A4" s="1"/>
      <c r="B4" s="2"/>
      <c r="C4" s="5" t="n">
        <v>0.0017</v>
      </c>
      <c r="D4" s="4" t="s">
        <v>6</v>
      </c>
      <c r="J4" s="0" t="n">
        <v>57</v>
      </c>
      <c r="K4" s="0" t="n">
        <v>5</v>
      </c>
      <c r="L4" s="0" t="n">
        <f aca="false">L3+1</f>
        <v>2016</v>
      </c>
      <c r="M4" s="0" t="n">
        <v>147</v>
      </c>
      <c r="N4" s="0" t="n">
        <f aca="false">-(M4-$J$3)*($K$4-$K$3)/($J$3-$J$4)</f>
        <v>2.92626728110599</v>
      </c>
      <c r="O4" s="0" t="n">
        <v>40</v>
      </c>
      <c r="P4" s="0" t="n">
        <f aca="false">0.01*0.01*N4*O4*100*100</f>
        <v>117.05069124424</v>
      </c>
      <c r="Q4" s="0" t="n">
        <f aca="false">P4*(100^3)*$C$21/(1000*1000)</f>
        <v>134.608294930876</v>
      </c>
    </row>
    <row r="5" customFormat="false" ht="13.8" hidden="false" customHeight="false" outlineLevel="0" collapsed="false">
      <c r="A5" s="1"/>
      <c r="B5" s="7" t="s">
        <v>13</v>
      </c>
      <c r="C5" s="5" t="n">
        <v>1.44</v>
      </c>
      <c r="D5" s="8" t="s">
        <v>14</v>
      </c>
      <c r="L5" s="0" t="n">
        <f aca="false">L4+1</f>
        <v>2017</v>
      </c>
      <c r="M5" s="0" t="n">
        <v>147</v>
      </c>
      <c r="N5" s="0" t="n">
        <f aca="false">-(M5-$J$3)*($K$4-$K$3)/($J$3-$J$4)</f>
        <v>2.92626728110599</v>
      </c>
      <c r="O5" s="0" t="n">
        <v>40</v>
      </c>
      <c r="P5" s="0" t="n">
        <f aca="false">0.01*0.01*N5*O5*100*100</f>
        <v>117.05069124424</v>
      </c>
      <c r="Q5" s="0" t="n">
        <f aca="false">P5*(100^3)*$C$21/(1000*1000)</f>
        <v>134.608294930876</v>
      </c>
    </row>
    <row r="6" customFormat="false" ht="13.8" hidden="false" customHeight="false" outlineLevel="0" collapsed="false">
      <c r="A6" s="1"/>
      <c r="B6" s="7" t="s">
        <v>15</v>
      </c>
      <c r="C6" s="9" t="n">
        <v>0.49</v>
      </c>
      <c r="D6" s="8"/>
      <c r="L6" s="0" t="n">
        <f aca="false">L5+1</f>
        <v>2018</v>
      </c>
      <c r="M6" s="0" t="n">
        <v>141</v>
      </c>
      <c r="N6" s="0" t="n">
        <f aca="false">-(M6-$J$3)*($K$4-$K$3)/($J$3-$J$4)</f>
        <v>3.06451612903226</v>
      </c>
      <c r="O6" s="0" t="n">
        <v>40</v>
      </c>
      <c r="P6" s="0" t="n">
        <f aca="false">0.01*0.01*N6*O6*100*100</f>
        <v>122.58064516129</v>
      </c>
      <c r="Q6" s="0" t="n">
        <f aca="false">P6*(100^3)*$C$21/(1000*1000)</f>
        <v>140.967741935484</v>
      </c>
    </row>
    <row r="7" customFormat="false" ht="13.8" hidden="false" customHeight="false" outlineLevel="0" collapsed="false">
      <c r="A7" s="1"/>
      <c r="B7" s="7" t="s">
        <v>16</v>
      </c>
      <c r="C7" s="5" t="n">
        <f aca="false">(53.6+56.4)/2</f>
        <v>55</v>
      </c>
      <c r="D7" s="10" t="s">
        <v>17</v>
      </c>
      <c r="L7" s="0" t="n">
        <f aca="false">L6+1</f>
        <v>2019</v>
      </c>
      <c r="M7" s="0" t="n">
        <v>149</v>
      </c>
      <c r="N7" s="0" t="n">
        <f aca="false">-(M7-$J$3)*($K$4-$K$3)/($J$3-$J$4)</f>
        <v>2.88018433179723</v>
      </c>
      <c r="O7" s="0" t="n">
        <v>40</v>
      </c>
      <c r="P7" s="0" t="n">
        <f aca="false">0.01*0.01*N7*O7*100*100</f>
        <v>115.207373271889</v>
      </c>
      <c r="Q7" s="0" t="n">
        <f aca="false">P7*(100^3)*$C$21/(1000*1000)</f>
        <v>132.488479262673</v>
      </c>
    </row>
    <row r="8" customFormat="false" ht="13.8" hidden="false" customHeight="false" outlineLevel="0" collapsed="false">
      <c r="A8" s="1"/>
      <c r="B8" s="7" t="s">
        <v>18</v>
      </c>
      <c r="C8" s="5" t="n">
        <f aca="false">C20*100</f>
        <v>40</v>
      </c>
      <c r="D8" s="0" t="s">
        <v>19</v>
      </c>
      <c r="L8" s="0" t="n">
        <f aca="false">L7+1</f>
        <v>2020</v>
      </c>
      <c r="M8" s="0" t="n">
        <v>152</v>
      </c>
      <c r="N8" s="0" t="n">
        <f aca="false">-(M8-$J$3)*($K$4-$K$3)/($J$3-$J$4)</f>
        <v>2.8110599078341</v>
      </c>
      <c r="O8" s="0" t="n">
        <v>40</v>
      </c>
      <c r="P8" s="0" t="n">
        <f aca="false">0.01*0.01*N8*O8*100*100</f>
        <v>112.442396313364</v>
      </c>
      <c r="Q8" s="0" t="n">
        <f aca="false">P8*(100^3)*$C$21/(1000*1000)</f>
        <v>129.308755760369</v>
      </c>
    </row>
    <row r="9" customFormat="false" ht="13.8" hidden="false" customHeight="false" outlineLevel="0" collapsed="false">
      <c r="A9" s="1"/>
      <c r="B9" s="11" t="s">
        <v>20</v>
      </c>
      <c r="C9" s="12" t="n">
        <v>10.57</v>
      </c>
      <c r="D9" s="0" t="s">
        <v>21</v>
      </c>
    </row>
    <row r="10" customFormat="false" ht="13.8" hidden="false" customHeight="false" outlineLevel="0" collapsed="false">
      <c r="A10" s="13" t="s">
        <v>22</v>
      </c>
      <c r="B10" s="14" t="s">
        <v>2</v>
      </c>
      <c r="C10" s="15" t="n">
        <v>0</v>
      </c>
      <c r="D10" s="8" t="s">
        <v>23</v>
      </c>
    </row>
    <row r="11" customFormat="false" ht="13.8" hidden="false" customHeight="false" outlineLevel="0" collapsed="false">
      <c r="A11" s="13"/>
      <c r="B11" s="0" t="s">
        <v>24</v>
      </c>
      <c r="C11" s="16" t="n">
        <v>0</v>
      </c>
      <c r="D11" s="8" t="s">
        <v>23</v>
      </c>
    </row>
    <row r="12" customFormat="false" ht="13.8" hidden="false" customHeight="false" outlineLevel="0" collapsed="false">
      <c r="A12" s="13"/>
      <c r="B12" s="0" t="s">
        <v>12</v>
      </c>
      <c r="C12" s="16" t="n">
        <v>0</v>
      </c>
      <c r="D12" s="8" t="s">
        <v>23</v>
      </c>
      <c r="F12" s="0" t="s">
        <v>25</v>
      </c>
      <c r="G12" s="0" t="s">
        <v>26</v>
      </c>
      <c r="H12" s="0" t="n">
        <v>4</v>
      </c>
    </row>
    <row r="13" customFormat="false" ht="13.8" hidden="false" customHeight="false" outlineLevel="0" collapsed="false">
      <c r="A13" s="13"/>
      <c r="B13" s="0" t="s">
        <v>6</v>
      </c>
      <c r="C13" s="16" t="n">
        <f aca="false">C23-C14</f>
        <v>125.341251135671</v>
      </c>
      <c r="D13" s="8" t="s">
        <v>23</v>
      </c>
      <c r="F13" s="0" t="n">
        <f aca="false">30*(C5-1)/C5</f>
        <v>9.16666666666667</v>
      </c>
    </row>
    <row r="14" customFormat="false" ht="13.8" hidden="false" customHeight="false" outlineLevel="0" collapsed="false">
      <c r="A14" s="13"/>
      <c r="B14" s="17" t="s">
        <v>27</v>
      </c>
      <c r="C14" s="18" t="n">
        <f aca="false">0.049*C23^1.139</f>
        <v>13.5066751316102</v>
      </c>
      <c r="D14" s="8" t="s">
        <v>23</v>
      </c>
      <c r="F14" s="0" t="s">
        <v>28</v>
      </c>
    </row>
    <row r="15" customFormat="false" ht="13.8" hidden="false" customHeight="false" outlineLevel="0" collapsed="false">
      <c r="A15" s="19"/>
      <c r="C15" s="20"/>
      <c r="F15" s="0" t="n">
        <f aca="false">0.6+(H12/30)*EXP(F13)/(1+EXP(F13))</f>
        <v>0.733319406235705</v>
      </c>
    </row>
    <row r="16" customFormat="false" ht="13.8" hidden="false" customHeight="false" outlineLevel="0" collapsed="false">
      <c r="A16" s="19"/>
      <c r="C16" s="20"/>
      <c r="F16" s="0" t="s">
        <v>29</v>
      </c>
    </row>
    <row r="17" customFormat="false" ht="13.8" hidden="false" customHeight="false" outlineLevel="0" collapsed="false">
      <c r="A17" s="21"/>
      <c r="C17" s="20"/>
      <c r="F17" s="0" t="n">
        <f aca="false">12*F15*C4*C13</f>
        <v>1.87506950593687</v>
      </c>
    </row>
    <row r="18" customFormat="false" ht="13.8" hidden="false" customHeight="false" outlineLevel="0" collapsed="false">
      <c r="C18" s="20"/>
    </row>
    <row r="19" customFormat="false" ht="13.8" hidden="false" customHeight="false" outlineLevel="0" collapsed="false">
      <c r="B19" s="0" t="s">
        <v>30</v>
      </c>
      <c r="C19" s="0" t="n">
        <f aca="false">N3</f>
        <v>3.0184331797235</v>
      </c>
      <c r="G19" s="0" t="s">
        <v>31</v>
      </c>
    </row>
    <row r="20" customFormat="false" ht="13.8" hidden="false" customHeight="false" outlineLevel="0" collapsed="false">
      <c r="B20" s="0" t="s">
        <v>32</v>
      </c>
      <c r="C20" s="0" t="n">
        <f aca="false">O3*0.01</f>
        <v>0.4</v>
      </c>
      <c r="F20" s="0" t="s">
        <v>33</v>
      </c>
      <c r="G20" s="22" t="n">
        <v>0</v>
      </c>
      <c r="H20" s="22" t="n">
        <f aca="false">$F$17*G20/SUM($G$20:$G$31)</f>
        <v>0</v>
      </c>
      <c r="I20" s="22"/>
    </row>
    <row r="21" customFormat="false" ht="13.8" hidden="false" customHeight="false" outlineLevel="0" collapsed="false">
      <c r="B21" s="0" t="s">
        <v>34</v>
      </c>
      <c r="C21" s="0" t="n">
        <f aca="false">(1.02+1.28)/2</f>
        <v>1.15</v>
      </c>
      <c r="F21" s="0" t="s">
        <v>35</v>
      </c>
      <c r="G21" s="22" t="n">
        <v>0</v>
      </c>
      <c r="H21" s="22" t="n">
        <f aca="false">$F$17*G21/SUM($G$20:$G$31)</f>
        <v>0</v>
      </c>
      <c r="I21" s="22"/>
    </row>
    <row r="22" customFormat="false" ht="13.8" hidden="false" customHeight="false" outlineLevel="0" collapsed="false">
      <c r="B22" s="0" t="s">
        <v>10</v>
      </c>
      <c r="C22" s="0" t="n">
        <f aca="false">0.01*C19*C20*100*100</f>
        <v>120.73732718894</v>
      </c>
      <c r="F22" s="0" t="s">
        <v>36</v>
      </c>
      <c r="G22" s="22" t="n">
        <v>0</v>
      </c>
      <c r="H22" s="22" t="n">
        <f aca="false">$F$17*G22/SUM($G$20:$G$31)</f>
        <v>0</v>
      </c>
      <c r="I22" s="22"/>
    </row>
    <row r="23" customFormat="false" ht="13.8" hidden="false" customHeight="false" outlineLevel="0" collapsed="false">
      <c r="B23" s="0" t="s">
        <v>11</v>
      </c>
      <c r="C23" s="0" t="n">
        <f aca="false">C22*(100^3)*C21/(1000*1000)</f>
        <v>138.847926267281</v>
      </c>
      <c r="F23" s="0" t="s">
        <v>37</v>
      </c>
      <c r="G23" s="22" t="n">
        <f aca="false">1/6</f>
        <v>0.166666666666667</v>
      </c>
      <c r="H23" s="22" t="n">
        <f aca="false">$F$17*G23/SUM($G$20:$G$31)</f>
        <v>0.44644512046116</v>
      </c>
      <c r="I23" s="22"/>
    </row>
    <row r="24" customFormat="false" ht="13.8" hidden="false" customHeight="false" outlineLevel="0" collapsed="false">
      <c r="F24" s="0" t="s">
        <v>38</v>
      </c>
      <c r="G24" s="22" t="n">
        <f aca="false">1/6</f>
        <v>0.166666666666667</v>
      </c>
      <c r="H24" s="22" t="n">
        <f aca="false">$F$17*G24/SUM($G$20:$G$31)</f>
        <v>0.44644512046116</v>
      </c>
      <c r="I24" s="22"/>
    </row>
    <row r="25" customFormat="false" ht="13.8" hidden="false" customHeight="false" outlineLevel="0" collapsed="false">
      <c r="B25" s="0" t="s">
        <v>39</v>
      </c>
      <c r="C25" s="23" t="s">
        <v>40</v>
      </c>
      <c r="F25" s="0" t="s">
        <v>41</v>
      </c>
      <c r="G25" s="22" t="n">
        <f aca="false">1/6</f>
        <v>0.166666666666667</v>
      </c>
      <c r="H25" s="22" t="n">
        <f aca="false">$F$17*G25/SUM($G$20:$G$31)</f>
        <v>0.44644512046116</v>
      </c>
      <c r="I25" s="22"/>
    </row>
    <row r="26" customFormat="false" ht="13.8" hidden="false" customHeight="false" outlineLevel="0" collapsed="false">
      <c r="B26" s="0" t="s">
        <v>42</v>
      </c>
      <c r="C26" s="0" t="s">
        <v>43</v>
      </c>
      <c r="F26" s="0" t="s">
        <v>44</v>
      </c>
      <c r="G26" s="22" t="n">
        <f aca="false">1/5</f>
        <v>0.2</v>
      </c>
      <c r="H26" s="22" t="n">
        <f aca="false">$F$17*G26/SUM($G$20:$G$31)</f>
        <v>0.535734144553391</v>
      </c>
      <c r="I26" s="22"/>
    </row>
    <row r="27" customFormat="false" ht="13.8" hidden="false" customHeight="false" outlineLevel="0" collapsed="false">
      <c r="F27" s="0" t="s">
        <v>45</v>
      </c>
      <c r="G27" s="22" t="n">
        <v>0</v>
      </c>
      <c r="H27" s="22" t="n">
        <f aca="false">$F$17*G27/SUM($G$20:$G$31)</f>
        <v>0</v>
      </c>
      <c r="I27" s="22"/>
    </row>
    <row r="28" customFormat="false" ht="13.8" hidden="false" customHeight="false" outlineLevel="0" collapsed="false">
      <c r="F28" s="0" t="s">
        <v>46</v>
      </c>
      <c r="G28" s="22" t="n">
        <v>0</v>
      </c>
      <c r="H28" s="22" t="n">
        <f aca="false">$F$17*G28/SUM($G$20:$G$31)</f>
        <v>0</v>
      </c>
      <c r="I28" s="22"/>
    </row>
    <row r="29" customFormat="false" ht="13.8" hidden="false" customHeight="false" outlineLevel="0" collapsed="false">
      <c r="F29" s="0" t="s">
        <v>47</v>
      </c>
      <c r="G29" s="22" t="n">
        <v>0</v>
      </c>
      <c r="H29" s="22" t="n">
        <f aca="false">$F$17*G29/SUM($G$20:$G$31)</f>
        <v>0</v>
      </c>
      <c r="I29" s="22"/>
    </row>
    <row r="30" customFormat="false" ht="13.8" hidden="false" customHeight="false" outlineLevel="0" collapsed="false">
      <c r="F30" s="0" t="s">
        <v>48</v>
      </c>
      <c r="G30" s="22" t="n">
        <v>0</v>
      </c>
      <c r="H30" s="22" t="n">
        <f aca="false">$F$17*G30/SUM($G$20:$G$31)</f>
        <v>0</v>
      </c>
      <c r="I30" s="22"/>
    </row>
    <row r="31" customFormat="false" ht="13.8" hidden="false" customHeight="false" outlineLevel="0" collapsed="false">
      <c r="F31" s="0" t="s">
        <v>49</v>
      </c>
      <c r="G31" s="22" t="n">
        <v>0</v>
      </c>
      <c r="H31" s="22" t="n">
        <f aca="false">$F$17*G31/SUM($G$20:$G$31)</f>
        <v>0</v>
      </c>
      <c r="I31" s="22"/>
    </row>
  </sheetData>
  <mergeCells count="4">
    <mergeCell ref="A1:A9"/>
    <mergeCell ref="B1:B4"/>
    <mergeCell ref="A10:A14"/>
    <mergeCell ref="A15:A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F4D1E22787E647AA93E3968D120561" ma:contentTypeVersion="7" ma:contentTypeDescription="Creare un nuovo documento." ma:contentTypeScope="" ma:versionID="395a1b65e0de917fb1a9685067f05a39">
  <xsd:schema xmlns:xsd="http://www.w3.org/2001/XMLSchema" xmlns:xs="http://www.w3.org/2001/XMLSchema" xmlns:p="http://schemas.microsoft.com/office/2006/metadata/properties" xmlns:ns2="90bec620-49a2-4b96-a1fa-d483bb75a3a1" xmlns:ns3="cd78fe20-fb8f-46b7-995c-fc0b668281da" targetNamespace="http://schemas.microsoft.com/office/2006/metadata/properties" ma:root="true" ma:fieldsID="a0a8ca67d2e5709e4744de224b04c220" ns2:_="" ns3:_="">
    <xsd:import namespace="90bec620-49a2-4b96-a1fa-d483bb75a3a1"/>
    <xsd:import namespace="cd78fe20-fb8f-46b7-995c-fc0b668281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ec620-49a2-4b96-a1fa-d483bb75a3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8fe20-fb8f-46b7-995c-fc0b668281d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8bafa54-0927-4901-9751-2beabe42ecfd}" ma:internalName="TaxCatchAll" ma:showField="CatchAllData" ma:web="cd78fe20-fb8f-46b7-995c-fc0b668281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78fe20-fb8f-46b7-995c-fc0b668281da" xsi:nil="true"/>
    <lcf76f155ced4ddcb4097134ff3c332f xmlns="90bec620-49a2-4b96-a1fa-d483bb75a3a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4D8DA4E6B2EA409563847C58722697" ma:contentTypeVersion="11" ma:contentTypeDescription="Create a new document." ma:contentTypeScope="" ma:versionID="d79b1608297d10730531608ae9031298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4010f9da7d4df5ca037f4bb86b977aff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89BCAC6-388C-423F-BA36-44F2C9F5E02E}"/>
</file>

<file path=customXml/itemProps2.xml><?xml version="1.0" encoding="utf-8"?>
<ds:datastoreItem xmlns:ds="http://schemas.openxmlformats.org/officeDocument/2006/customXml" ds:itemID="{FBFBC2C7-8235-47B1-B864-B1197F8AA7FE}"/>
</file>

<file path=customXml/itemProps3.xml><?xml version="1.0" encoding="utf-8"?>
<ds:datastoreItem xmlns:ds="http://schemas.openxmlformats.org/officeDocument/2006/customXml" ds:itemID="{93ABF410-3FB7-40D3-8E7D-5B1B9D37F3B4}"/>
</file>

<file path=customXml/itemProps4.xml><?xml version="1.0" encoding="utf-8"?>
<ds:datastoreItem xmlns:ds="http://schemas.openxmlformats.org/officeDocument/2006/customXml" ds:itemID="{BB9DFCC9-240C-4F3B-BF56-1946B7FCAFCE}"/>
</file>

<file path=customXml/itemProps5.xml><?xml version="1.0" encoding="utf-8"?>
<ds:datastoreItem xmlns:ds="http://schemas.openxmlformats.org/officeDocument/2006/customXml" ds:itemID="{6AA49898-6B88-4633-B491-CDA424BEA041}"/>
</file>

<file path=customXml/itemProps6.xml><?xml version="1.0" encoding="utf-8"?>
<ds:datastoreItem xmlns:ds="http://schemas.openxmlformats.org/officeDocument/2006/customXml" ds:itemID="{D49A64E7-8D24-4138-BFED-42A64D8C737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LibreOffice/7.3.6.2$Linux_X86_64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iac barieco</dc:creator>
  <dc:description/>
  <cp:lastModifiedBy/>
  <cp:revision>24</cp:revision>
  <dcterms:created xsi:type="dcterms:W3CDTF">2022-10-04T16:08:57Z</dcterms:created>
  <dcterms:modified xsi:type="dcterms:W3CDTF">2022-12-08T15:12:25Z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</Properties>
</file>