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<sst xmlns="http://schemas.openxmlformats.org/spreadsheetml/2006/main" count="63" uniqueCount="49">
  <si>
    <t xml:space="preserve">Global parameters</t>
  </si>
  <si>
    <t xml:space="preserve">monthly decomposition rate vector (k)</t>
  </si>
  <si>
    <t xml:space="preserve">DPM</t>
  </si>
  <si>
    <t xml:space="preserve">Y</t>
  </si>
  <si>
    <t xml:space="preserve">val</t>
  </si>
  <si>
    <t xml:space="preserve">RPM</t>
  </si>
  <si>
    <t xml:space="preserve">depth</t>
  </si>
  <si>
    <t xml:space="preserve">HUM</t>
  </si>
  <si>
    <t xml:space="preserve">year</t>
  </si>
  <si>
    <t xml:space="preserve">HUM,%</t>
  </si>
  <si>
    <t xml:space="preserve">depth, cm</t>
  </si>
  <si>
    <t xml:space="preserve">HUM volume per ha, m^3</t>
  </si>
  <si>
    <t xml:space="preserve">HUM mass per ha, t</t>
  </si>
  <si>
    <t xml:space="preserve">BIO</t>
  </si>
  <si>
    <t xml:space="preserve">DPM/RPM ratio</t>
  </si>
  <si>
    <t xml:space="preserve">(agriculutral crops and imoroved grassland)</t>
  </si>
  <si>
    <t xml:space="preserve">eta</t>
  </si>
  <si>
    <t xml:space="preserve">clay content</t>
  </si>
  <si>
    <t xml:space="preserve">%</t>
  </si>
  <si>
    <t xml:space="preserve">cm</t>
  </si>
  <si>
    <t xml:space="preserve">mean temperature</t>
  </si>
  <si>
    <t xml:space="preserve">°</t>
  </si>
  <si>
    <t xml:space="preserve">Initial SOC content</t>
  </si>
  <si>
    <t xml:space="preserve">t C / ha</t>
  </si>
  <si>
    <t xml:space="preserve">RMP</t>
  </si>
  <si>
    <t xml:space="preserve">xi(r)</t>
  </si>
  <si>
    <t xml:space="preserve">N_b</t>
  </si>
  <si>
    <t xml:space="preserve">IOM</t>
  </si>
  <si>
    <t xml:space="preserve">k_c(r)</t>
  </si>
  <si>
    <t xml:space="preserve">P(t_0)</t>
  </si>
  <si>
    <t xml:space="preserve">HUM, %</t>
  </si>
  <si>
    <t xml:space="preserve">g^</t>
  </si>
  <si>
    <t xml:space="preserve">g</t>
  </si>
  <si>
    <t xml:space="preserve">Depth of humified layer, m</t>
  </si>
  <si>
    <t xml:space="preserve">JAN</t>
  </si>
  <si>
    <t xml:space="preserve">Soil density, g/cm^3</t>
  </si>
  <si>
    <t xml:space="preserve">FEB</t>
  </si>
  <si>
    <t xml:space="preserve">MAR</t>
  </si>
  <si>
    <t xml:space="preserve">APR</t>
  </si>
  <si>
    <t xml:space="preserve">MAY</t>
  </si>
  <si>
    <t xml:space="preserve">Nearest weather station</t>
  </si>
  <si>
    <t xml:space="preserve">UPM00033791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</si>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</sst>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%"/>
    <numFmt numFmtId="167" formatCode="0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6.xml"/><Relationship Id="rId5" Type="http://schemas.openxmlformats.org/officeDocument/2006/relationships/customXml" Target="../customXml/item5.xml"/><Relationship Id="rId4" Type="http://schemas.openxmlformats.org/officeDocument/2006/relationships/customXml" Target="../customXml/item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A6" colorId="64" zoomScale="110" zoomScaleNormal="110" zoomScalePageLayoutView="100" workbookViewId="0">
      <selection pane="topLeft" activeCell="H20" activeCellId="0" sqref="H20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55.14"/>
    <col collapsed="false" customWidth="true" hidden="false" outlineLevel="0" max="4" min="4" style="0" width="38.2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n">
        <f aca="false">10/12</f>
        <v>0.833333333333333</v>
      </c>
      <c r="D1" s="4" t="s">
        <v>2</v>
      </c>
      <c r="N1" s="0" t="s">
        <v>3</v>
      </c>
      <c r="P1" s="0" t="s">
        <v>4</v>
      </c>
    </row>
    <row r="2" customFormat="false" ht="13.8" hidden="false" customHeight="false" outlineLevel="0" collapsed="false">
      <c r="A2" s="1"/>
      <c r="B2" s="2"/>
      <c r="C2" s="5" t="n">
        <f aca="false">0.3/12</f>
        <v>0.025</v>
      </c>
      <c r="D2" s="4" t="s">
        <v>5</v>
      </c>
      <c r="J2" s="0" t="s">
        <v>3</v>
      </c>
      <c r="K2" s="0" t="s">
        <v>6</v>
      </c>
      <c r="L2" s="0" t="s">
        <v>7</v>
      </c>
      <c r="M2" s="0" t="s">
        <v>8</v>
      </c>
      <c r="N2" s="0" t="s">
        <v>9</v>
      </c>
      <c r="O2" s="0" t="s">
        <v>10</v>
      </c>
      <c r="P2" s="0" t="s">
        <v>9</v>
      </c>
      <c r="Q2" s="0" t="s">
        <v>10</v>
      </c>
      <c r="R2" s="0" t="s">
        <v>11</v>
      </c>
      <c r="S2" s="0" t="s">
        <v>12</v>
      </c>
    </row>
    <row r="3" customFormat="false" ht="13.8" hidden="false" customHeight="false" outlineLevel="0" collapsed="false">
      <c r="A3" s="1"/>
      <c r="B3" s="2"/>
      <c r="C3" s="5" t="n">
        <f aca="false">0.66/12</f>
        <v>0.055</v>
      </c>
      <c r="D3" s="4" t="s">
        <v>13</v>
      </c>
      <c r="F3" s="6"/>
      <c r="J3" s="0" t="n">
        <v>274</v>
      </c>
      <c r="K3" s="0" t="n">
        <v>0</v>
      </c>
      <c r="L3" s="0" t="n">
        <v>0</v>
      </c>
      <c r="M3" s="0" t="n">
        <v>2015</v>
      </c>
      <c r="N3" s="0" t="n">
        <v>143</v>
      </c>
      <c r="O3" s="0" t="n">
        <v>100</v>
      </c>
      <c r="P3" s="0" t="n">
        <f aca="false">-(N3-$J$3)*($L$4-$L$3)/($J$3-$J$4)</f>
        <v>3.0184331797235</v>
      </c>
      <c r="Q3" s="0" t="n">
        <f aca="false">-(O3-$J$3)*($K$4-$K$3)/($J$3-$J$4)</f>
        <v>32.073732718894</v>
      </c>
      <c r="R3" s="0" t="n">
        <f aca="false">0.01*0.01*P3*Q3*100*100</f>
        <v>96.812419036293</v>
      </c>
      <c r="S3" s="0" t="n">
        <f aca="false">R3*(100^3)*$C$21/(1000*1000)</f>
        <v>100.684915797745</v>
      </c>
    </row>
    <row r="4" customFormat="false" ht="13.8" hidden="false" customHeight="false" outlineLevel="0" collapsed="false">
      <c r="A4" s="1"/>
      <c r="B4" s="2"/>
      <c r="C4" s="5" t="n">
        <v>0.0017</v>
      </c>
      <c r="D4" s="4" t="s">
        <v>7</v>
      </c>
      <c r="J4" s="0" t="n">
        <v>57</v>
      </c>
      <c r="K4" s="0" t="n">
        <v>40</v>
      </c>
      <c r="L4" s="0" t="n">
        <v>5</v>
      </c>
      <c r="M4" s="0" t="n">
        <f aca="false">M3+1</f>
        <v>2016</v>
      </c>
      <c r="N4" s="0" t="n">
        <v>151</v>
      </c>
      <c r="O4" s="0" t="n">
        <v>112</v>
      </c>
      <c r="P4" s="0" t="n">
        <f aca="false">-(N4-$J$3)*($L$4-$L$3)/($J$3-$J$4)</f>
        <v>2.83410138248848</v>
      </c>
      <c r="Q4" s="0" t="n">
        <f aca="false">-(O4-$J$3)*($K$4-$K$3)/($J$3-$J$4)</f>
        <v>29.8617511520737</v>
      </c>
      <c r="R4" s="0" t="n">
        <f aca="false">0.01*0.01*P4*Q4*100*100</f>
        <v>84.6312302236191</v>
      </c>
      <c r="S4" s="0" t="n">
        <f aca="false">R4*(100^3)*$C$21/(1000*1000)</f>
        <v>88.0164794325639</v>
      </c>
    </row>
    <row r="5" customFormat="false" ht="13.8" hidden="false" customHeight="false" outlineLevel="0" collapsed="false">
      <c r="A5" s="1"/>
      <c r="B5" s="7" t="s">
        <v>14</v>
      </c>
      <c r="C5" s="5" t="n">
        <v>1.44</v>
      </c>
      <c r="D5" s="8" t="s">
        <v>15</v>
      </c>
      <c r="M5" s="0" t="n">
        <f aca="false">M4+1</f>
        <v>2017</v>
      </c>
      <c r="N5" s="0" t="n">
        <v>149</v>
      </c>
      <c r="O5" s="0" t="n">
        <v>105</v>
      </c>
      <c r="P5" s="0" t="n">
        <f aca="false">-(N5-$J$3)*($L$4-$L$3)/($J$3-$J$4)</f>
        <v>2.88018433179723</v>
      </c>
      <c r="Q5" s="0" t="n">
        <f aca="false">-(O5-$J$3)*($K$4-$K$3)/($J$3-$J$4)</f>
        <v>31.1520737327189</v>
      </c>
      <c r="R5" s="0" t="n">
        <f aca="false">0.01*0.01*P5*Q5*100*100</f>
        <v>89.7237146679692</v>
      </c>
      <c r="S5" s="0" t="n">
        <f aca="false">R5*(100^3)*$C$21/(1000*1000)</f>
        <v>93.3126632546879</v>
      </c>
    </row>
    <row r="6" customFormat="false" ht="13.8" hidden="false" customHeight="false" outlineLevel="0" collapsed="false">
      <c r="A6" s="1"/>
      <c r="B6" s="7" t="s">
        <v>16</v>
      </c>
      <c r="C6" s="9" t="n">
        <v>0.49</v>
      </c>
      <c r="D6" s="8"/>
      <c r="M6" s="0" t="n">
        <f aca="false">M5+1</f>
        <v>2018</v>
      </c>
      <c r="N6" s="0" t="n">
        <v>158</v>
      </c>
      <c r="O6" s="0" t="n">
        <v>112</v>
      </c>
      <c r="P6" s="0" t="n">
        <f aca="false">-(N6-$J$3)*($L$4-$L$3)/($J$3-$J$4)</f>
        <v>2.67281105990783</v>
      </c>
      <c r="Q6" s="0" t="n">
        <f aca="false">-(O6-$J$3)*($K$4-$K$3)/($J$3-$J$4)</f>
        <v>29.8617511520737</v>
      </c>
      <c r="R6" s="0" t="n">
        <f aca="false">0.01*0.01*P6*Q6*100*100</f>
        <v>79.8148187474782</v>
      </c>
      <c r="S6" s="0" t="n">
        <f aca="false">R6*(100^3)*$C$21/(1000*1000)</f>
        <v>83.0074114973773</v>
      </c>
    </row>
    <row r="7" customFormat="false" ht="13.8" hidden="false" customHeight="false" outlineLevel="0" collapsed="false">
      <c r="A7" s="1"/>
      <c r="B7" s="7" t="s">
        <v>17</v>
      </c>
      <c r="C7" s="5" t="n">
        <v>62.2</v>
      </c>
      <c r="D7" s="10" t="s">
        <v>18</v>
      </c>
      <c r="M7" s="0" t="n">
        <f aca="false">M6+1</f>
        <v>2019</v>
      </c>
      <c r="N7" s="0" t="n">
        <v>160</v>
      </c>
      <c r="O7" s="0" t="n">
        <v>117</v>
      </c>
      <c r="P7" s="0" t="n">
        <f aca="false">-(N7-$J$3)*($L$4-$L$3)/($J$3-$J$4)</f>
        <v>2.62672811059908</v>
      </c>
      <c r="Q7" s="0" t="n">
        <f aca="false">-(O7-$J$3)*($K$4-$K$3)/($J$3-$J$4)</f>
        <v>28.9400921658986</v>
      </c>
      <c r="R7" s="0" t="n">
        <f aca="false">0.01*0.01*P7*Q7*100*100</f>
        <v>76.0177536154941</v>
      </c>
      <c r="S7" s="0" t="n">
        <f aca="false">R7*(100^3)*$C$21/(1000*1000)</f>
        <v>79.0584637601138</v>
      </c>
    </row>
    <row r="8" customFormat="false" ht="13.8" hidden="false" customHeight="false" outlineLevel="0" collapsed="false">
      <c r="A8" s="1"/>
      <c r="B8" s="7" t="s">
        <v>6</v>
      </c>
      <c r="C8" s="5" t="n">
        <f aca="false">C20*100</f>
        <v>32.073732718894</v>
      </c>
      <c r="D8" s="0" t="s">
        <v>19</v>
      </c>
      <c r="M8" s="0" t="n">
        <f aca="false">M7+1</f>
        <v>2020</v>
      </c>
      <c r="N8" s="0" t="n">
        <v>161</v>
      </c>
      <c r="O8" s="0" t="n">
        <v>117</v>
      </c>
      <c r="P8" s="0" t="n">
        <f aca="false">-(N8-$J$3)*($L$4-$L$3)/($J$3-$J$4)</f>
        <v>2.6036866359447</v>
      </c>
      <c r="Q8" s="0" t="n">
        <f aca="false">-(O8-$J$3)*($K$4-$K$3)/($J$3-$J$4)</f>
        <v>28.9400921658986</v>
      </c>
      <c r="R8" s="0" t="n">
        <f aca="false">0.01*0.01*P8*Q8*100*100</f>
        <v>75.3509312153582</v>
      </c>
      <c r="S8" s="0" t="n">
        <f aca="false">R8*(100^3)*$C$21/(1000*1000)</f>
        <v>78.3649684639725</v>
      </c>
    </row>
    <row r="9" customFormat="false" ht="13.8" hidden="false" customHeight="false" outlineLevel="0" collapsed="false">
      <c r="A9" s="1"/>
      <c r="B9" s="11" t="s">
        <v>20</v>
      </c>
      <c r="C9" s="12" t="n">
        <v>10.57</v>
      </c>
      <c r="D9" s="0" t="s">
        <v>21</v>
      </c>
    </row>
    <row r="10" customFormat="false" ht="13.8" hidden="false" customHeight="false" outlineLevel="0" collapsed="false">
      <c r="A10" s="13" t="s">
        <v>22</v>
      </c>
      <c r="B10" s="14" t="s">
        <v>2</v>
      </c>
      <c r="C10" s="15" t="n">
        <v>0</v>
      </c>
      <c r="D10" s="8" t="s">
        <v>23</v>
      </c>
    </row>
    <row r="11" customFormat="false" ht="13.8" hidden="false" customHeight="false" outlineLevel="0" collapsed="false">
      <c r="A11" s="13"/>
      <c r="B11" s="0" t="s">
        <v>24</v>
      </c>
      <c r="C11" s="16" t="n">
        <v>0</v>
      </c>
      <c r="D11" s="8" t="s">
        <v>23</v>
      </c>
    </row>
    <row r="12" customFormat="false" ht="13.8" hidden="false" customHeight="false" outlineLevel="0" collapsed="false">
      <c r="A12" s="13"/>
      <c r="B12" s="0" t="s">
        <v>13</v>
      </c>
      <c r="C12" s="16" t="n">
        <v>0</v>
      </c>
      <c r="D12" s="8" t="s">
        <v>23</v>
      </c>
      <c r="F12" s="0" t="s">
        <v>25</v>
      </c>
      <c r="G12" s="0" t="s">
        <v>26</v>
      </c>
      <c r="H12" s="0" t="n">
        <v>4</v>
      </c>
    </row>
    <row r="13" customFormat="false" ht="13.8" hidden="false" customHeight="false" outlineLevel="0" collapsed="false">
      <c r="A13" s="13"/>
      <c r="B13" s="0" t="s">
        <v>7</v>
      </c>
      <c r="C13" s="16" t="n">
        <f aca="false">C23-C14</f>
        <v>91.3185191700309</v>
      </c>
      <c r="D13" s="8" t="s">
        <v>23</v>
      </c>
      <c r="F13" s="0" t="n">
        <f aca="false">30*(C5-1)/C5</f>
        <v>9.16666666666667</v>
      </c>
    </row>
    <row r="14" customFormat="false" ht="13.8" hidden="false" customHeight="false" outlineLevel="0" collapsed="false">
      <c r="A14" s="13"/>
      <c r="B14" s="17" t="s">
        <v>27</v>
      </c>
      <c r="C14" s="18" t="n">
        <f aca="false">0.049*C23^1.139</f>
        <v>9.36639662771406</v>
      </c>
      <c r="D14" s="8" t="s">
        <v>23</v>
      </c>
      <c r="F14" s="0" t="s">
        <v>28</v>
      </c>
    </row>
    <row r="15" customFormat="false" ht="13.8" hidden="false" customHeight="false" outlineLevel="0" collapsed="false">
      <c r="A15" s="19"/>
      <c r="C15" s="20"/>
      <c r="F15" s="0" t="n">
        <f aca="false">0.6+(H12/30)*EXP(F13)/(1+EXP(F13))</f>
        <v>0.733319406235705</v>
      </c>
    </row>
    <row r="16" customFormat="false" ht="13.8" hidden="false" customHeight="false" outlineLevel="0" collapsed="false">
      <c r="A16" s="19"/>
      <c r="C16" s="20"/>
      <c r="F16" s="0" t="s">
        <v>29</v>
      </c>
    </row>
    <row r="17" customFormat="false" ht="13.8" hidden="false" customHeight="false" outlineLevel="0" collapsed="false">
      <c r="A17" s="21"/>
      <c r="C17" s="20"/>
      <c r="F17" s="0" t="n">
        <f aca="false">12*F15*C4*C13</f>
        <v>1.36609910202426</v>
      </c>
    </row>
    <row r="18" customFormat="false" ht="13.8" hidden="false" customHeight="false" outlineLevel="0" collapsed="false">
      <c r="C18" s="20"/>
    </row>
    <row r="19" customFormat="false" ht="13.8" hidden="false" customHeight="false" outlineLevel="0" collapsed="false">
      <c r="B19" s="0" t="s">
        <v>30</v>
      </c>
      <c r="C19" s="0" t="n">
        <f aca="false">P3</f>
        <v>3.0184331797235</v>
      </c>
      <c r="G19" s="0" t="s">
        <v>31</v>
      </c>
      <c r="H19" s="0" t="s">
        <v>32</v>
      </c>
    </row>
    <row r="20" customFormat="false" ht="13.8" hidden="false" customHeight="false" outlineLevel="0" collapsed="false">
      <c r="B20" s="0" t="s">
        <v>33</v>
      </c>
      <c r="C20" s="0" t="n">
        <f aca="false">Q3*0.01</f>
        <v>0.32073732718894</v>
      </c>
      <c r="F20" s="0" t="s">
        <v>34</v>
      </c>
      <c r="G20" s="22" t="n">
        <v>0</v>
      </c>
      <c r="H20" s="22" t="n">
        <f aca="false">$F$17*G20/SUM($G$20:$G$31)</f>
        <v>0</v>
      </c>
      <c r="I20" s="22"/>
    </row>
    <row r="21" customFormat="false" ht="13.8" hidden="false" customHeight="false" outlineLevel="0" collapsed="false">
      <c r="B21" s="0" t="s">
        <v>35</v>
      </c>
      <c r="C21" s="0" t="n">
        <v>1.04</v>
      </c>
      <c r="F21" s="0" t="s">
        <v>36</v>
      </c>
      <c r="G21" s="22" t="n">
        <v>0</v>
      </c>
      <c r="H21" s="22" t="n">
        <f aca="false">$F$17*G21/SUM($G$20:$G$31)</f>
        <v>0</v>
      </c>
      <c r="I21" s="22"/>
    </row>
    <row r="22" customFormat="false" ht="13.8" hidden="false" customHeight="false" outlineLevel="0" collapsed="false">
      <c r="B22" s="0" t="s">
        <v>11</v>
      </c>
      <c r="C22" s="0" t="n">
        <f aca="false">0.01*C19*C20*100*100</f>
        <v>96.812419036293</v>
      </c>
      <c r="F22" s="0" t="s">
        <v>37</v>
      </c>
      <c r="G22" s="22" t="n">
        <v>0</v>
      </c>
      <c r="H22" s="22" t="n">
        <f aca="false">$F$17*G22/SUM($G$20:$G$31)</f>
        <v>0</v>
      </c>
      <c r="I22" s="22"/>
    </row>
    <row r="23" customFormat="false" ht="13.8" hidden="false" customHeight="false" outlineLevel="0" collapsed="false">
      <c r="B23" s="0" t="s">
        <v>12</v>
      </c>
      <c r="C23" s="0" t="n">
        <f aca="false">C22*(100^3)*C21/(1000*1000)</f>
        <v>100.684915797745</v>
      </c>
      <c r="F23" s="0" t="s">
        <v>38</v>
      </c>
      <c r="G23" s="22" t="n">
        <f aca="false">1/6</f>
        <v>0.166666666666667</v>
      </c>
      <c r="H23" s="22" t="n">
        <f aca="false">$F$17*G23/SUM($G$20:$G$31)</f>
        <v>0.22768318367071</v>
      </c>
      <c r="I23" s="22"/>
    </row>
    <row r="24" customFormat="false" ht="13.8" hidden="false" customHeight="false" outlineLevel="0" collapsed="false">
      <c r="F24" s="0" t="s">
        <v>39</v>
      </c>
      <c r="G24" s="22" t="n">
        <f aca="false">1/6</f>
        <v>0.166666666666667</v>
      </c>
      <c r="H24" s="22" t="n">
        <f aca="false">$F$17*G24/SUM($G$20:$G$31)</f>
        <v>0.22768318367071</v>
      </c>
      <c r="I24" s="22"/>
    </row>
    <row r="25" customFormat="false" ht="13.8" hidden="false" customHeight="false" outlineLevel="0" collapsed="false">
      <c r="B25" s="0" t="s">
        <v>40</v>
      </c>
      <c r="C25" s="0" t="s">
        <v>41</v>
      </c>
      <c r="F25" s="0" t="s">
        <v>42</v>
      </c>
      <c r="G25" s="22" t="n">
        <f aca="false">1/6</f>
        <v>0.166666666666667</v>
      </c>
      <c r="H25" s="22" t="n">
        <f aca="false">$F$17*G25/SUM($G$20:$G$31)</f>
        <v>0.22768318367071</v>
      </c>
      <c r="I25" s="22"/>
    </row>
    <row r="26" customFormat="false" ht="13.8" hidden="false" customHeight="false" outlineLevel="0" collapsed="false">
      <c r="F26" s="0" t="s">
        <v>43</v>
      </c>
      <c r="G26" s="22" t="n">
        <v>0.5</v>
      </c>
      <c r="H26" s="22" t="n">
        <f aca="false">$F$17*G26/SUM($G$20:$G$31)</f>
        <v>0.68304955101213</v>
      </c>
      <c r="I26" s="22"/>
    </row>
    <row r="27" customFormat="false" ht="13.8" hidden="false" customHeight="false" outlineLevel="0" collapsed="false">
      <c r="F27" s="0" t="s">
        <v>44</v>
      </c>
      <c r="G27" s="22" t="n">
        <v>0</v>
      </c>
      <c r="H27" s="22" t="n">
        <f aca="false">$F$17*G27/SUM($G$20:$G$31)</f>
        <v>0</v>
      </c>
      <c r="I27" s="22"/>
    </row>
    <row r="28" customFormat="false" ht="13.8" hidden="false" customHeight="false" outlineLevel="0" collapsed="false">
      <c r="F28" s="0" t="s">
        <v>45</v>
      </c>
      <c r="G28" s="22" t="n">
        <v>0</v>
      </c>
      <c r="H28" s="22" t="n">
        <f aca="false">$F$17*G28/SUM($G$20:$G$31)</f>
        <v>0</v>
      </c>
      <c r="I28" s="22"/>
    </row>
    <row r="29" customFormat="false" ht="13.8" hidden="false" customHeight="false" outlineLevel="0" collapsed="false">
      <c r="F29" s="0" t="s">
        <v>46</v>
      </c>
      <c r="G29" s="22" t="n">
        <v>0</v>
      </c>
      <c r="H29" s="22" t="n">
        <f aca="false">$F$17*G29/SUM($G$20:$G$31)</f>
        <v>0</v>
      </c>
      <c r="I29" s="22"/>
    </row>
    <row r="30" customFormat="false" ht="13.8" hidden="false" customHeight="false" outlineLevel="0" collapsed="false">
      <c r="F30" s="0" t="s">
        <v>47</v>
      </c>
      <c r="G30" s="22" t="n">
        <v>0</v>
      </c>
      <c r="H30" s="22" t="n">
        <f aca="false">$F$17*G30/SUM($G$20:$G$31)</f>
        <v>0</v>
      </c>
      <c r="I30" s="22"/>
    </row>
    <row r="31" customFormat="false" ht="13.8" hidden="false" customHeight="false" outlineLevel="0" collapsed="false">
      <c r="F31" s="0" t="s">
        <v>48</v>
      </c>
      <c r="G31" s="22" t="n">
        <v>0</v>
      </c>
      <c r="H31" s="22" t="n">
        <f aca="false">$F$17*G31/SUM($G$20:$G$31)</f>
        <v>0</v>
      </c>
      <c r="I31" s="22"/>
    </row>
  </sheetData>
  <mergeCells count="4">
    <mergeCell ref="A1:A9"/>
    <mergeCell ref="B1:B4"/>
    <mergeCell ref="A10:A14"/>
    <mergeCell ref="A15:A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4D8DA4E6B2EA409563847C58722697" ma:contentTypeVersion="11" ma:contentTypeDescription="Create a new document." ma:contentTypeScope="" ma:versionID="d79b1608297d10730531608ae9031298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4010f9da7d4df5ca037f4bb86b977aff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9BCAC6-388C-423F-BA36-44F2C9F5E02E}"/>
</file>

<file path=customXml/itemProps2.xml><?xml version="1.0" encoding="utf-8"?>
<ds:datastoreItem xmlns:ds="http://schemas.openxmlformats.org/officeDocument/2006/customXml" ds:itemID="{FBFBC2C7-8235-47B1-B864-B1197F8AA7FE}"/>
</file>

<file path=customXml/itemProps3.xml><?xml version="1.0" encoding="utf-8"?>
<ds:datastoreItem xmlns:ds="http://schemas.openxmlformats.org/officeDocument/2006/customXml" ds:itemID="{93ABF410-3FB7-40D3-8E7D-5B1B9D37F3B4}"/>
</file>

<file path=customXml/itemProps4.xml><?xml version="1.0" encoding="utf-8"?>
<ds:datastoreItem xmlns:ds="http://schemas.openxmlformats.org/officeDocument/2006/customXml" ds:itemID="{63FD7AAA-4E81-4A02-B088-5136E7E21E04}"/>
</file>

<file path=customXml/itemProps5.xml><?xml version="1.0" encoding="utf-8"?>
<ds:datastoreItem xmlns:ds="http://schemas.openxmlformats.org/officeDocument/2006/customXml" ds:itemID="{21CB577B-4C04-43C0-84BF-BC75BF623073}"/>
</file>

<file path=customXml/itemProps6.xml><?xml version="1.0" encoding="utf-8"?>
<ds:datastoreItem xmlns:ds="http://schemas.openxmlformats.org/officeDocument/2006/customXml" ds:itemID="{D1368DF6-33EF-4422-A2A9-359419153F9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dc:description/>
  <cp:lastModifiedBy/>
  <cp:revision>27</cp:revision>
  <dcterms:created xsi:type="dcterms:W3CDTF">2022-10-04T16:08:57Z</dcterms:created>
  <dcterms:modified xsi:type="dcterms:W3CDTF">2022-12-08T15:23:31Z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</Properties>
</file>