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BF0854A9-8C80-4389-A1F7-9D6579F573E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  <c r="C29" i="1" l="1"/>
  <c r="C18" i="1"/>
  <c r="H24" i="1" l="1"/>
  <c r="H25" i="1"/>
  <c r="C17" i="1"/>
  <c r="C16" i="1"/>
  <c r="C15" i="1"/>
  <c r="G25" i="1"/>
  <c r="G24" i="1"/>
  <c r="G23" i="1"/>
  <c r="C20" i="1"/>
  <c r="F13" i="1"/>
  <c r="F15" i="1" s="1"/>
  <c r="N8" i="1"/>
  <c r="P8" i="1" s="1"/>
  <c r="Q8" i="1" s="1"/>
  <c r="C8" i="1"/>
  <c r="N7" i="1"/>
  <c r="P7" i="1" s="1"/>
  <c r="Q7" i="1" s="1"/>
  <c r="N6" i="1"/>
  <c r="P6" i="1" s="1"/>
  <c r="Q6" i="1" s="1"/>
  <c r="N5" i="1"/>
  <c r="P5" i="1" s="1"/>
  <c r="Q5" i="1" s="1"/>
  <c r="N4" i="1"/>
  <c r="P4" i="1" s="1"/>
  <c r="Q4" i="1" s="1"/>
  <c r="L4" i="1"/>
  <c r="L5" i="1" s="1"/>
  <c r="L6" i="1" s="1"/>
  <c r="L7" i="1" s="1"/>
  <c r="L8" i="1" s="1"/>
  <c r="N3" i="1"/>
  <c r="C3" i="1"/>
  <c r="C2" i="1"/>
  <c r="C1" i="1"/>
  <c r="C19" i="1" l="1"/>
  <c r="C22" i="1" s="1"/>
  <c r="C23" i="1" s="1"/>
  <c r="P3" i="1"/>
  <c r="Q3" i="1" s="1"/>
  <c r="C14" i="1" l="1"/>
  <c r="C13" i="1"/>
  <c r="H31" i="1" l="1"/>
  <c r="H30" i="1"/>
  <c r="H29" i="1"/>
  <c r="H28" i="1"/>
  <c r="H27" i="1"/>
  <c r="H26" i="1"/>
  <c r="H23" i="1"/>
  <c r="H22" i="1"/>
  <c r="H21" i="1"/>
  <c r="H20" i="1"/>
</calcChain>
</file>

<file path=xl/sharedStrings.xml><?xml version="1.0" encoding="utf-8"?>
<sst xmlns="http://schemas.openxmlformats.org/spreadsheetml/2006/main" count="67" uniqueCount="55">
  <si>
    <t>Global parameters</t>
  </si>
  <si>
    <t>monthly decomposition rate vector (k)</t>
  </si>
  <si>
    <t>DPM</t>
  </si>
  <si>
    <t>Y</t>
  </si>
  <si>
    <t>val</t>
  </si>
  <si>
    <t>RPM</t>
  </si>
  <si>
    <t>HUM</t>
  </si>
  <si>
    <t>year</t>
  </si>
  <si>
    <t>HUM,%</t>
  </si>
  <si>
    <t>depth, cm</t>
  </si>
  <si>
    <t>HUM volume per ha, m^3</t>
  </si>
  <si>
    <t>HUM mass per ha, t</t>
  </si>
  <si>
    <t>BIO</t>
  </si>
  <si>
    <t>DPM/RPM ratio</t>
  </si>
  <si>
    <t>(agriculutral crops and imoroved grassland)</t>
  </si>
  <si>
    <t>eta</t>
  </si>
  <si>
    <t>clay content</t>
  </si>
  <si>
    <t>%</t>
  </si>
  <si>
    <t>depth</t>
  </si>
  <si>
    <t>cm</t>
  </si>
  <si>
    <t>mean temperature</t>
  </si>
  <si>
    <t>°</t>
  </si>
  <si>
    <t>Initial SOC content</t>
  </si>
  <si>
    <t>t C / ha</t>
  </si>
  <si>
    <t>RMP</t>
  </si>
  <si>
    <t>xi(r)</t>
  </si>
  <si>
    <t>N_b</t>
  </si>
  <si>
    <t>IOM</t>
  </si>
  <si>
    <t>k_c(r)</t>
  </si>
  <si>
    <t>x</t>
  </si>
  <si>
    <t>biohumfac</t>
  </si>
  <si>
    <t>P(t_0)</t>
  </si>
  <si>
    <t>beta</t>
  </si>
  <si>
    <t>HUM, %</t>
  </si>
  <si>
    <t>from hoosfield1</t>
  </si>
  <si>
    <t>Depth of humified layer, m</t>
  </si>
  <si>
    <t>JAN</t>
  </si>
  <si>
    <t>Soil density, g/cm^3</t>
  </si>
  <si>
    <t>FEB</t>
  </si>
  <si>
    <t>MAR</t>
  </si>
  <si>
    <t>APR</t>
  </si>
  <si>
    <t>MAY</t>
  </si>
  <si>
    <t>Nearest weather station</t>
  </si>
  <si>
    <t>UPM00033805 (lack of data)</t>
  </si>
  <si>
    <t>JUN</t>
  </si>
  <si>
    <t>used weather station</t>
  </si>
  <si>
    <t>UPM00033791</t>
  </si>
  <si>
    <t>JUL</t>
  </si>
  <si>
    <t>AUG</t>
  </si>
  <si>
    <t>SEP</t>
  </si>
  <si>
    <t>OCT</t>
  </si>
  <si>
    <t>NOV</t>
  </si>
  <si>
    <t>DEC</t>
  </si>
  <si>
    <t>alpha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</si>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</sst>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0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3" xfId="0" applyNumberFormat="1" applyBorder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0" fontId="0" fillId="0" borderId="5" xfId="0" applyBorder="1"/>
    <xf numFmtId="0" fontId="0" fillId="0" borderId="0" xfId="0" applyAlignment="1">
      <alignment horizontal="left" vertical="center"/>
    </xf>
    <xf numFmtId="0" fontId="2" fillId="0" borderId="0" xfId="1" applyNumberFormat="1" applyBorder="1" applyAlignment="1" applyProtection="1">
      <alignment horizontal="left"/>
    </xf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10" xfId="0" applyBorder="1"/>
    <xf numFmtId="164" fontId="0" fillId="0" borderId="6" xfId="0" applyNumberFormat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A13" zoomScale="110" zoomScaleNormal="110" workbookViewId="0">
      <selection activeCell="F20" sqref="F20"/>
    </sheetView>
  </sheetViews>
  <sheetFormatPr defaultColWidth="8.5703125" defaultRowHeight="15" x14ac:dyDescent="0.25"/>
  <cols>
    <col min="1" max="1" width="31.28515625" customWidth="1"/>
    <col min="2" max="2" width="55.140625" customWidth="1"/>
    <col min="4" max="4" width="38.28515625" customWidth="1"/>
    <col min="6" max="6" width="10" bestFit="1" customWidth="1"/>
    <col min="8" max="8" width="16" customWidth="1"/>
    <col min="15" max="15" width="16.140625" customWidth="1"/>
    <col min="16" max="16" width="21.28515625" customWidth="1"/>
    <col min="17" max="17" width="16.28515625" customWidth="1"/>
    <col min="18" max="18" width="13.42578125" customWidth="1"/>
    <col min="1023" max="1024" width="11.5703125" customWidth="1"/>
  </cols>
  <sheetData>
    <row r="1" spans="1:17" x14ac:dyDescent="0.25">
      <c r="A1" s="21" t="s">
        <v>0</v>
      </c>
      <c r="B1" s="22" t="s">
        <v>1</v>
      </c>
      <c r="C1" s="2">
        <f>10/12</f>
        <v>0.83333333333333337</v>
      </c>
      <c r="D1" s="3" t="s">
        <v>2</v>
      </c>
      <c r="M1" t="s">
        <v>3</v>
      </c>
      <c r="N1" t="s">
        <v>4</v>
      </c>
    </row>
    <row r="2" spans="1:17" x14ac:dyDescent="0.25">
      <c r="A2" s="21"/>
      <c r="B2" s="22"/>
      <c r="C2" s="4">
        <f>0.3/12</f>
        <v>2.4999999999999998E-2</v>
      </c>
      <c r="D2" s="3" t="s">
        <v>5</v>
      </c>
      <c r="J2" t="s">
        <v>3</v>
      </c>
      <c r="K2" t="s">
        <v>6</v>
      </c>
      <c r="L2" t="s">
        <v>7</v>
      </c>
      <c r="M2" t="s">
        <v>8</v>
      </c>
      <c r="N2" t="s">
        <v>8</v>
      </c>
      <c r="O2" t="s">
        <v>9</v>
      </c>
      <c r="P2" t="s">
        <v>10</v>
      </c>
      <c r="Q2" t="s">
        <v>11</v>
      </c>
    </row>
    <row r="3" spans="1:17" x14ac:dyDescent="0.25">
      <c r="A3" s="21"/>
      <c r="B3" s="22"/>
      <c r="C3" s="4">
        <f>0.66/12</f>
        <v>5.5E-2</v>
      </c>
      <c r="D3" s="3" t="s">
        <v>12</v>
      </c>
      <c r="F3" s="5"/>
      <c r="J3">
        <v>274</v>
      </c>
      <c r="K3">
        <v>0</v>
      </c>
      <c r="L3">
        <v>2015</v>
      </c>
      <c r="M3">
        <v>143</v>
      </c>
      <c r="N3">
        <f t="shared" ref="N3:N8" si="0">-(M3-$J$3)*($K$4-$K$3)/($J$3-$J$4)</f>
        <v>3.0184331797235022</v>
      </c>
      <c r="O3">
        <v>40</v>
      </c>
      <c r="P3">
        <f t="shared" ref="P3:P8" si="1">0.01*0.01*N3*O3*100*100</f>
        <v>120.7373271889401</v>
      </c>
      <c r="Q3">
        <f t="shared" ref="Q3:Q8" si="2">P3*(100^3)*$C$21/(1000*1000)</f>
        <v>154.5437788018433</v>
      </c>
    </row>
    <row r="4" spans="1:17" x14ac:dyDescent="0.25">
      <c r="A4" s="21"/>
      <c r="B4" s="22"/>
      <c r="C4" s="4">
        <v>1.6999999999999999E-3</v>
      </c>
      <c r="D4" s="3" t="s">
        <v>6</v>
      </c>
      <c r="J4">
        <v>57</v>
      </c>
      <c r="K4">
        <v>5</v>
      </c>
      <c r="L4">
        <f>L3+1</f>
        <v>2016</v>
      </c>
      <c r="M4">
        <v>143</v>
      </c>
      <c r="N4">
        <f t="shared" si="0"/>
        <v>3.0184331797235022</v>
      </c>
      <c r="O4">
        <v>40</v>
      </c>
      <c r="P4">
        <f t="shared" si="1"/>
        <v>120.7373271889401</v>
      </c>
      <c r="Q4">
        <f t="shared" si="2"/>
        <v>154.5437788018433</v>
      </c>
    </row>
    <row r="5" spans="1:17" x14ac:dyDescent="0.25">
      <c r="A5" s="21"/>
      <c r="B5" s="6" t="s">
        <v>13</v>
      </c>
      <c r="C5" s="4">
        <v>1.44</v>
      </c>
      <c r="D5" s="7" t="s">
        <v>14</v>
      </c>
      <c r="L5">
        <f>L4+1</f>
        <v>2017</v>
      </c>
      <c r="M5">
        <v>143</v>
      </c>
      <c r="N5">
        <f t="shared" si="0"/>
        <v>3.0184331797235022</v>
      </c>
      <c r="O5">
        <v>40</v>
      </c>
      <c r="P5">
        <f t="shared" si="1"/>
        <v>120.7373271889401</v>
      </c>
      <c r="Q5">
        <f t="shared" si="2"/>
        <v>154.5437788018433</v>
      </c>
    </row>
    <row r="6" spans="1:17" x14ac:dyDescent="0.25">
      <c r="A6" s="21"/>
      <c r="B6" s="6" t="s">
        <v>15</v>
      </c>
      <c r="C6" s="4">
        <v>0.49</v>
      </c>
      <c r="D6" s="7"/>
      <c r="L6">
        <f>L5+1</f>
        <v>2018</v>
      </c>
      <c r="M6">
        <v>149</v>
      </c>
      <c r="N6">
        <f t="shared" si="0"/>
        <v>2.8801843317972349</v>
      </c>
      <c r="O6">
        <v>40</v>
      </c>
      <c r="P6">
        <f t="shared" si="1"/>
        <v>115.20737327188941</v>
      </c>
      <c r="Q6">
        <f t="shared" si="2"/>
        <v>147.46543778801845</v>
      </c>
    </row>
    <row r="7" spans="1:17" x14ac:dyDescent="0.25">
      <c r="A7" s="21"/>
      <c r="B7" s="6" t="s">
        <v>16</v>
      </c>
      <c r="C7" s="4">
        <v>34.5</v>
      </c>
      <c r="D7" s="8" t="s">
        <v>17</v>
      </c>
      <c r="L7">
        <f>L6+1</f>
        <v>2019</v>
      </c>
      <c r="M7">
        <v>153</v>
      </c>
      <c r="N7">
        <f t="shared" si="0"/>
        <v>2.7880184331797233</v>
      </c>
      <c r="O7">
        <v>40</v>
      </c>
      <c r="P7">
        <f t="shared" si="1"/>
        <v>111.52073732718893</v>
      </c>
      <c r="Q7">
        <f t="shared" si="2"/>
        <v>142.74654377880182</v>
      </c>
    </row>
    <row r="8" spans="1:17" x14ac:dyDescent="0.25">
      <c r="A8" s="21"/>
      <c r="B8" s="6" t="s">
        <v>18</v>
      </c>
      <c r="C8" s="4">
        <f>C20*100</f>
        <v>40</v>
      </c>
      <c r="D8" t="s">
        <v>19</v>
      </c>
      <c r="L8">
        <f>L7+1</f>
        <v>2020</v>
      </c>
      <c r="M8">
        <v>158</v>
      </c>
      <c r="N8">
        <f t="shared" si="0"/>
        <v>2.6728110599078341</v>
      </c>
      <c r="O8">
        <v>40</v>
      </c>
      <c r="P8">
        <f t="shared" si="1"/>
        <v>106.91244239631339</v>
      </c>
      <c r="Q8">
        <f t="shared" si="2"/>
        <v>136.84792626728114</v>
      </c>
    </row>
    <row r="9" spans="1:17" x14ac:dyDescent="0.25">
      <c r="A9" s="21"/>
      <c r="B9" s="9" t="s">
        <v>20</v>
      </c>
      <c r="C9" s="10">
        <v>10.57</v>
      </c>
      <c r="D9" t="s">
        <v>21</v>
      </c>
    </row>
    <row r="10" spans="1:17" x14ac:dyDescent="0.25">
      <c r="A10" s="23" t="s">
        <v>22</v>
      </c>
      <c r="B10" s="11" t="s">
        <v>2</v>
      </c>
      <c r="C10" s="12">
        <v>0</v>
      </c>
      <c r="D10" s="7" t="s">
        <v>23</v>
      </c>
    </row>
    <row r="11" spans="1:17" x14ac:dyDescent="0.25">
      <c r="A11" s="23"/>
      <c r="B11" t="s">
        <v>24</v>
      </c>
      <c r="C11" s="13">
        <v>0</v>
      </c>
      <c r="D11" s="7" t="s">
        <v>23</v>
      </c>
    </row>
    <row r="12" spans="1:17" x14ac:dyDescent="0.25">
      <c r="A12" s="23"/>
      <c r="B12" t="s">
        <v>12</v>
      </c>
      <c r="C12" s="13">
        <v>0</v>
      </c>
      <c r="D12" s="7" t="s">
        <v>23</v>
      </c>
      <c r="F12" t="s">
        <v>25</v>
      </c>
      <c r="G12" t="s">
        <v>26</v>
      </c>
      <c r="H12">
        <v>4</v>
      </c>
    </row>
    <row r="13" spans="1:17" x14ac:dyDescent="0.25">
      <c r="A13" s="23"/>
      <c r="B13" t="s">
        <v>6</v>
      </c>
      <c r="C13" s="13">
        <f>C23-C14</f>
        <v>139.28478946903047</v>
      </c>
      <c r="D13" s="7" t="s">
        <v>23</v>
      </c>
      <c r="F13">
        <f>30*(C5-1)/C5</f>
        <v>9.1666666666666661</v>
      </c>
    </row>
    <row r="14" spans="1:17" x14ac:dyDescent="0.25">
      <c r="A14" s="23"/>
      <c r="B14" s="14" t="s">
        <v>27</v>
      </c>
      <c r="C14" s="15">
        <f>0.049*C23^1.139</f>
        <v>15.258989332812826</v>
      </c>
      <c r="D14" s="7" t="s">
        <v>23</v>
      </c>
      <c r="F14" t="s">
        <v>28</v>
      </c>
    </row>
    <row r="15" spans="1:17" x14ac:dyDescent="0.25">
      <c r="A15" s="24"/>
      <c r="B15" t="s">
        <v>29</v>
      </c>
      <c r="C15" s="16">
        <f>1.67*(1.85+1.6*EXP(-0.0786*C7))</f>
        <v>3.2669843675074595</v>
      </c>
      <c r="F15">
        <f>0.6+(H12/30)*EXP(F13)/(1+EXP(F13))</f>
        <v>0.73331940623570468</v>
      </c>
    </row>
    <row r="16" spans="1:17" x14ac:dyDescent="0.25">
      <c r="A16" s="24"/>
      <c r="B16" t="s">
        <v>30</v>
      </c>
      <c r="C16" s="5">
        <f>1/(C15+1)</f>
        <v>0.23435754947097348</v>
      </c>
      <c r="F16" t="s">
        <v>31</v>
      </c>
    </row>
    <row r="17" spans="1:9" x14ac:dyDescent="0.25">
      <c r="A17" s="1"/>
      <c r="B17" t="s">
        <v>32</v>
      </c>
      <c r="C17" s="5">
        <f>0.54*C16</f>
        <v>0.1265530767143257</v>
      </c>
      <c r="F17">
        <f>12*F15*C29*C4*C13</f>
        <v>1.5953392206010388</v>
      </c>
    </row>
    <row r="18" spans="1:9" x14ac:dyDescent="0.25">
      <c r="B18" t="s">
        <v>53</v>
      </c>
      <c r="C18" s="20">
        <f>0.46*C16</f>
        <v>0.10780447275664781</v>
      </c>
    </row>
    <row r="19" spans="1:9" x14ac:dyDescent="0.25">
      <c r="B19" t="s">
        <v>33</v>
      </c>
      <c r="C19">
        <f>N3</f>
        <v>3.0184331797235022</v>
      </c>
      <c r="G19" t="s">
        <v>34</v>
      </c>
    </row>
    <row r="20" spans="1:9" x14ac:dyDescent="0.25">
      <c r="B20" t="s">
        <v>35</v>
      </c>
      <c r="C20">
        <f>O3*0.01</f>
        <v>0.4</v>
      </c>
      <c r="F20" t="s">
        <v>36</v>
      </c>
      <c r="G20" s="17">
        <v>0</v>
      </c>
      <c r="H20" s="5">
        <f>$F$17*G20/SUM($G$20:$G$31)</f>
        <v>0</v>
      </c>
      <c r="I20" s="17"/>
    </row>
    <row r="21" spans="1:9" x14ac:dyDescent="0.25">
      <c r="B21" t="s">
        <v>37</v>
      </c>
      <c r="C21">
        <v>1.28</v>
      </c>
      <c r="F21" t="s">
        <v>38</v>
      </c>
      <c r="G21" s="17">
        <v>0</v>
      </c>
      <c r="H21" s="5">
        <f>$F$17*G21/SUM($G$20:$G$31)</f>
        <v>0</v>
      </c>
      <c r="I21" s="17"/>
    </row>
    <row r="22" spans="1:9" x14ac:dyDescent="0.25">
      <c r="B22" t="s">
        <v>10</v>
      </c>
      <c r="C22">
        <f>0.01*C19*C20*100*100</f>
        <v>120.7373271889401</v>
      </c>
      <c r="F22" t="s">
        <v>39</v>
      </c>
      <c r="G22" s="17">
        <v>0</v>
      </c>
      <c r="H22" s="5">
        <f>$F$17*G22/SUM($G$20:$G$31)</f>
        <v>0</v>
      </c>
      <c r="I22" s="17"/>
    </row>
    <row r="23" spans="1:9" x14ac:dyDescent="0.25">
      <c r="B23" t="s">
        <v>11</v>
      </c>
      <c r="C23">
        <f>C22*(100^3)*C21/(1000*1000)</f>
        <v>154.5437788018433</v>
      </c>
      <c r="F23" t="s">
        <v>40</v>
      </c>
      <c r="G23" s="17">
        <f>1/6</f>
        <v>0.16666666666666666</v>
      </c>
      <c r="H23" s="19">
        <f>$F$17*G23/SUM($G$20:$G$31)</f>
        <v>0.26588987010017312</v>
      </c>
      <c r="I23" s="17"/>
    </row>
    <row r="24" spans="1:9" x14ac:dyDescent="0.25">
      <c r="F24" t="s">
        <v>41</v>
      </c>
      <c r="G24" s="17">
        <f>1/6</f>
        <v>0.16666666666666666</v>
      </c>
      <c r="H24" s="19">
        <f t="shared" ref="H24:H25" si="3">$F$17*G24/SUM($G$20:$G$31)</f>
        <v>0.26588987010017312</v>
      </c>
      <c r="I24" s="17"/>
    </row>
    <row r="25" spans="1:9" x14ac:dyDescent="0.25">
      <c r="B25" t="s">
        <v>42</v>
      </c>
      <c r="C25" s="18" t="s">
        <v>43</v>
      </c>
      <c r="F25" t="s">
        <v>44</v>
      </c>
      <c r="G25" s="17">
        <f>1/6</f>
        <v>0.16666666666666666</v>
      </c>
      <c r="H25" s="19">
        <f t="shared" si="3"/>
        <v>0.26588987010017312</v>
      </c>
      <c r="I25" s="17"/>
    </row>
    <row r="26" spans="1:9" x14ac:dyDescent="0.25">
      <c r="B26" t="s">
        <v>45</v>
      </c>
      <c r="C26" t="s">
        <v>46</v>
      </c>
      <c r="F26" t="s">
        <v>47</v>
      </c>
      <c r="G26" s="17">
        <v>0.5</v>
      </c>
      <c r="H26" s="19">
        <f t="shared" ref="H26:H31" si="4">$F$17*G26/SUM($G$20:$G$31)</f>
        <v>0.79766961030051942</v>
      </c>
      <c r="I26" s="17"/>
    </row>
    <row r="27" spans="1:9" x14ac:dyDescent="0.25">
      <c r="F27" t="s">
        <v>48</v>
      </c>
      <c r="G27" s="17">
        <v>0</v>
      </c>
      <c r="H27" s="5">
        <f t="shared" si="4"/>
        <v>0</v>
      </c>
      <c r="I27" s="17"/>
    </row>
    <row r="28" spans="1:9" x14ac:dyDescent="0.25">
      <c r="F28" t="s">
        <v>49</v>
      </c>
      <c r="G28" s="17">
        <v>0</v>
      </c>
      <c r="H28" s="5">
        <f t="shared" si="4"/>
        <v>0</v>
      </c>
      <c r="I28" s="17"/>
    </row>
    <row r="29" spans="1:9" x14ac:dyDescent="0.25">
      <c r="B29" t="s">
        <v>54</v>
      </c>
      <c r="C29" s="20">
        <f>1-C18-C17</f>
        <v>0.76564245052902646</v>
      </c>
      <c r="F29" t="s">
        <v>50</v>
      </c>
      <c r="G29" s="17">
        <v>0</v>
      </c>
      <c r="H29" s="5">
        <f t="shared" si="4"/>
        <v>0</v>
      </c>
      <c r="I29" s="17"/>
    </row>
    <row r="30" spans="1:9" x14ac:dyDescent="0.25">
      <c r="F30" t="s">
        <v>51</v>
      </c>
      <c r="G30" s="17">
        <v>0</v>
      </c>
      <c r="H30" s="5">
        <f t="shared" si="4"/>
        <v>0</v>
      </c>
      <c r="I30" s="17"/>
    </row>
    <row r="31" spans="1:9" x14ac:dyDescent="0.25">
      <c r="F31" t="s">
        <v>52</v>
      </c>
      <c r="G31" s="17">
        <v>0</v>
      </c>
      <c r="H31" s="5">
        <f t="shared" si="4"/>
        <v>0</v>
      </c>
      <c r="I31" s="17"/>
    </row>
  </sheetData>
  <mergeCells count="4">
    <mergeCell ref="A1:A9"/>
    <mergeCell ref="B1:B4"/>
    <mergeCell ref="A10:A14"/>
    <mergeCell ref="A15:A16"/>
  </mergeCells>
  <pageMargins left="0.7" right="0.7" top="0.75" bottom="0.75" header="0.511811023622047" footer="0.511811023622047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0BEC31-00E2-47EB-B137-EAF093B0A2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3FE8F-D697-42C7-94B0-01CC25282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AB35A3-0BAA-4F2B-81CD-3237E68732EE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cp:keywords/>
  <dc:description/>
  <cp:lastModifiedBy>Cristiano</cp:lastModifiedBy>
  <cp:revision>27</cp:revision>
  <dcterms:created xsi:type="dcterms:W3CDTF">2022-10-04T16:08:57Z</dcterms:created>
  <dcterms:modified xsi:type="dcterms:W3CDTF">2023-01-30T20:11:51Z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MediaServiceImageTags">
    <vt:lpwstr/>
  </property>
</Properties>
</file>