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66925"/>
  <xr:revisionPtr revIDLastSave="5" documentId="11_51AF8652840811DFF5932C1A73CD8457908145DB" xr6:coauthVersionLast="47" xr6:coauthVersionMax="47" xr10:uidLastSave="{548773CB-F0AE-4EBE-943F-9179F620496C}"/>
  <bookViews>
    <workbookView xWindow="0" yWindow="0" windowWidth="16384" windowHeight="8192" tabRatio="500" xr2:uid="{00000000-000D-0000-FFFF-FFFF00000000}"/>
  </bookViews>
  <sheets>
    <sheet name="Foglio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7" i="1" l="1"/>
  <c r="C15" i="1"/>
  <c r="C16" i="1" s="1"/>
  <c r="C17" i="1" s="1"/>
  <c r="G25" i="1"/>
  <c r="G24" i="1"/>
  <c r="G23" i="1"/>
  <c r="F13" i="1"/>
  <c r="F15" i="1" s="1"/>
  <c r="Q8" i="1"/>
  <c r="P8" i="1"/>
  <c r="R8" i="1" s="1"/>
  <c r="S8" i="1" s="1"/>
  <c r="Q7" i="1"/>
  <c r="P7" i="1"/>
  <c r="R7" i="1" s="1"/>
  <c r="S7" i="1" s="1"/>
  <c r="Q6" i="1"/>
  <c r="P6" i="1"/>
  <c r="R6" i="1" s="1"/>
  <c r="S6" i="1" s="1"/>
  <c r="Q5" i="1"/>
  <c r="P5" i="1"/>
  <c r="R5" i="1" s="1"/>
  <c r="S5" i="1" s="1"/>
  <c r="Q4" i="1"/>
  <c r="P4" i="1"/>
  <c r="R4" i="1" s="1"/>
  <c r="S4" i="1" s="1"/>
  <c r="M4" i="1"/>
  <c r="M5" i="1" s="1"/>
  <c r="M6" i="1" s="1"/>
  <c r="M7" i="1" s="1"/>
  <c r="M8" i="1" s="1"/>
  <c r="Q3" i="1"/>
  <c r="C20" i="1" s="1"/>
  <c r="C8" i="1" s="1"/>
  <c r="P3" i="1"/>
  <c r="C3" i="1"/>
  <c r="C2" i="1"/>
  <c r="C1" i="1"/>
  <c r="C19" i="1" l="1"/>
  <c r="C22" i="1" s="1"/>
  <c r="C23" i="1" s="1"/>
  <c r="R3" i="1"/>
  <c r="S3" i="1" s="1"/>
  <c r="C14" i="1" l="1"/>
  <c r="C13" i="1"/>
  <c r="H31" i="1" l="1"/>
  <c r="H30" i="1"/>
  <c r="H29" i="1"/>
  <c r="H28" i="1"/>
  <c r="H27" i="1"/>
  <c r="H26" i="1"/>
  <c r="H25" i="1"/>
  <c r="H24" i="1"/>
  <c r="H23" i="1"/>
  <c r="H22" i="1"/>
  <c r="H21" i="1"/>
  <c r="H20" i="1"/>
</calcChain>
</file>

<file path=xl/sharedStrings.xml><?xml version="1.0" encoding="utf-8"?>
<sst xmlns="http://schemas.openxmlformats.org/spreadsheetml/2006/main" count="66" uniqueCount="52">
  <si>
    <t>Global parameters</t>
  </si>
  <si>
    <t>monthly decomposition rate vector (k)</t>
  </si>
  <si>
    <t>DPM</t>
  </si>
  <si>
    <t>Y</t>
  </si>
  <si>
    <t>val</t>
  </si>
  <si>
    <t>RPM</t>
  </si>
  <si>
    <t>depth</t>
  </si>
  <si>
    <t>HUM</t>
  </si>
  <si>
    <t>year</t>
  </si>
  <si>
    <t>HUM,%</t>
  </si>
  <si>
    <t>depth, cm</t>
  </si>
  <si>
    <t>HUM volume per ha, m^3</t>
  </si>
  <si>
    <t>HUM mass per ha, t</t>
  </si>
  <si>
    <t>BIO</t>
  </si>
  <si>
    <t>DPM/RPM ratio</t>
  </si>
  <si>
    <t>(agriculutral crops and imoroved grassland)</t>
  </si>
  <si>
    <t>eta</t>
  </si>
  <si>
    <t>clay content</t>
  </si>
  <si>
    <t>%</t>
  </si>
  <si>
    <t>cm</t>
  </si>
  <si>
    <t>mean temperature</t>
  </si>
  <si>
    <t>°</t>
  </si>
  <si>
    <t>Initial SOC content</t>
  </si>
  <si>
    <t>t C / ha</t>
  </si>
  <si>
    <t>RMP</t>
  </si>
  <si>
    <t>xi(r)</t>
  </si>
  <si>
    <t>N_b</t>
  </si>
  <si>
    <t>IOM</t>
  </si>
  <si>
    <t>k_c(r)</t>
  </si>
  <si>
    <t>x</t>
  </si>
  <si>
    <t>biohumfac</t>
  </si>
  <si>
    <t>P(t_0)</t>
  </si>
  <si>
    <t>beta</t>
  </si>
  <si>
    <t>HUM, %</t>
  </si>
  <si>
    <t>g^</t>
  </si>
  <si>
    <t>g</t>
  </si>
  <si>
    <t>Depth of humified layer, m</t>
  </si>
  <si>
    <t>JAN</t>
  </si>
  <si>
    <t>Soil density, g/cm^3</t>
  </si>
  <si>
    <t>FEB</t>
  </si>
  <si>
    <t>MAR</t>
  </si>
  <si>
    <t>APR</t>
  </si>
  <si>
    <t>MAY</t>
  </si>
  <si>
    <t>Nearest weather station</t>
  </si>
  <si>
    <t>UPM00033791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</si>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</sst>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"/>
  </numFmts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164" fontId="0" fillId="0" borderId="3" xfId="0" applyNumberFormat="1" applyBorder="1"/>
    <xf numFmtId="0" fontId="0" fillId="0" borderId="0" xfId="0" applyAlignment="1">
      <alignment horizontal="left"/>
    </xf>
    <xf numFmtId="164" fontId="0" fillId="0" borderId="4" xfId="0" applyNumberFormat="1" applyBorder="1"/>
    <xf numFmtId="164" fontId="0" fillId="0" borderId="0" xfId="0" applyNumberFormat="1"/>
    <xf numFmtId="0" fontId="0" fillId="0" borderId="5" xfId="0" applyBorder="1"/>
    <xf numFmtId="0" fontId="0" fillId="0" borderId="0" xfId="0" applyAlignment="1">
      <alignment horizontal="left" vertical="center"/>
    </xf>
    <xf numFmtId="164" fontId="1" fillId="0" borderId="4" xfId="0" applyNumberFormat="1" applyFont="1" applyBorder="1"/>
    <xf numFmtId="0" fontId="2" fillId="0" borderId="0" xfId="1" applyNumberFormat="1" applyBorder="1" applyAlignment="1" applyProtection="1">
      <alignment horizontal="left"/>
    </xf>
    <xf numFmtId="0" fontId="0" fillId="0" borderId="6" xfId="0" applyBorder="1"/>
    <xf numFmtId="164" fontId="0" fillId="0" borderId="7" xfId="0" applyNumberFormat="1" applyBorder="1"/>
    <xf numFmtId="0" fontId="0" fillId="0" borderId="9" xfId="0" applyBorder="1"/>
    <xf numFmtId="164" fontId="0" fillId="0" borderId="2" xfId="0" applyNumberFormat="1" applyBorder="1"/>
    <xf numFmtId="164" fontId="0" fillId="0" borderId="5" xfId="0" applyNumberFormat="1" applyBorder="1"/>
    <xf numFmtId="0" fontId="0" fillId="0" borderId="10" xfId="0" applyBorder="1"/>
    <xf numFmtId="164" fontId="0" fillId="0" borderId="6" xfId="0" applyNumberFormat="1" applyBorder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5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topLeftCell="A6" zoomScale="110" zoomScaleNormal="110" workbookViewId="0">
      <selection activeCell="H20" sqref="H20:H31"/>
    </sheetView>
  </sheetViews>
  <sheetFormatPr defaultColWidth="8.5703125" defaultRowHeight="13.9"/>
  <cols>
    <col min="1" max="1" width="31.28515625" customWidth="1"/>
    <col min="2" max="2" width="55.140625" customWidth="1"/>
    <col min="4" max="4" width="38.28515625" customWidth="1"/>
    <col min="8" max="8" width="13.7109375" bestFit="1" customWidth="1"/>
  </cols>
  <sheetData>
    <row r="1" spans="1:19">
      <c r="A1" s="19" t="s">
        <v>0</v>
      </c>
      <c r="B1" s="20" t="s">
        <v>1</v>
      </c>
      <c r="C1" s="2">
        <f>10/12</f>
        <v>0.83333333333333337</v>
      </c>
      <c r="D1" s="3" t="s">
        <v>2</v>
      </c>
      <c r="N1" t="s">
        <v>3</v>
      </c>
      <c r="P1" t="s">
        <v>4</v>
      </c>
    </row>
    <row r="2" spans="1:19">
      <c r="A2" s="19"/>
      <c r="B2" s="20"/>
      <c r="C2" s="4">
        <f>0.3/12</f>
        <v>2.4999999999999998E-2</v>
      </c>
      <c r="D2" s="3" t="s">
        <v>5</v>
      </c>
      <c r="J2" t="s">
        <v>3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9</v>
      </c>
      <c r="Q2" t="s">
        <v>10</v>
      </c>
      <c r="R2" t="s">
        <v>11</v>
      </c>
      <c r="S2" t="s">
        <v>12</v>
      </c>
    </row>
    <row r="3" spans="1:19">
      <c r="A3" s="19"/>
      <c r="B3" s="20"/>
      <c r="C3" s="4">
        <f>0.66/12</f>
        <v>5.5E-2</v>
      </c>
      <c r="D3" s="3" t="s">
        <v>13</v>
      </c>
      <c r="F3" s="5"/>
      <c r="J3">
        <v>274</v>
      </c>
      <c r="K3">
        <v>0</v>
      </c>
      <c r="L3">
        <v>0</v>
      </c>
      <c r="M3">
        <v>2015</v>
      </c>
      <c r="N3">
        <v>143</v>
      </c>
      <c r="O3">
        <v>100</v>
      </c>
      <c r="P3">
        <f>-(N3-$J$3)*($L$4-$L$3)/($J$3-$J$4)</f>
        <v>3.0184331797235022</v>
      </c>
      <c r="Q3">
        <f>-(O3-$J$3)*($K$4-$K$3)/($J$3-$J$4)</f>
        <v>32.073732718894007</v>
      </c>
      <c r="R3">
        <f>0.01*0.01*P3*Q3*100*100</f>
        <v>96.81241903629298</v>
      </c>
      <c r="S3">
        <f>R3*(100^3)*$C$21/(1000*1000)</f>
        <v>100.68491579774471</v>
      </c>
    </row>
    <row r="4" spans="1:19">
      <c r="A4" s="19"/>
      <c r="B4" s="20"/>
      <c r="C4" s="4">
        <v>1.6999999999999999E-3</v>
      </c>
      <c r="D4" s="3" t="s">
        <v>7</v>
      </c>
      <c r="J4">
        <v>57</v>
      </c>
      <c r="K4">
        <v>40</v>
      </c>
      <c r="L4">
        <v>5</v>
      </c>
      <c r="M4">
        <f>M3+1</f>
        <v>2016</v>
      </c>
      <c r="N4">
        <v>151</v>
      </c>
      <c r="O4">
        <v>112</v>
      </c>
      <c r="P4">
        <f>-(N4-$J$3)*($L$4-$L$3)/($J$3-$J$4)</f>
        <v>2.8341013824884791</v>
      </c>
      <c r="Q4">
        <f>-(O4-$J$3)*($K$4-$K$3)/($J$3-$J$4)</f>
        <v>29.861751152073733</v>
      </c>
      <c r="R4">
        <f>0.01*0.01*P4*Q4*100*100</f>
        <v>84.631230223619099</v>
      </c>
      <c r="S4">
        <f>R4*(100^3)*$C$21/(1000*1000)</f>
        <v>88.01647943256387</v>
      </c>
    </row>
    <row r="5" spans="1:19">
      <c r="A5" s="19"/>
      <c r="B5" s="6" t="s">
        <v>14</v>
      </c>
      <c r="C5" s="4">
        <v>1.44</v>
      </c>
      <c r="D5" s="7" t="s">
        <v>15</v>
      </c>
      <c r="M5">
        <f>M4+1</f>
        <v>2017</v>
      </c>
      <c r="N5">
        <v>149</v>
      </c>
      <c r="O5">
        <v>105</v>
      </c>
      <c r="P5">
        <f>-(N5-$J$3)*($L$4-$L$3)/($J$3-$J$4)</f>
        <v>2.8801843317972349</v>
      </c>
      <c r="Q5">
        <f>-(O5-$J$3)*($K$4-$K$3)/($J$3-$J$4)</f>
        <v>31.152073732718893</v>
      </c>
      <c r="R5">
        <f>0.01*0.01*P5*Q5*100*100</f>
        <v>89.723714667969162</v>
      </c>
      <c r="S5">
        <f>R5*(100^3)*$C$21/(1000*1000)</f>
        <v>93.312663254687934</v>
      </c>
    </row>
    <row r="6" spans="1:19">
      <c r="A6" s="19"/>
      <c r="B6" s="6" t="s">
        <v>16</v>
      </c>
      <c r="C6" s="8">
        <v>0.49</v>
      </c>
      <c r="D6" s="7"/>
      <c r="M6">
        <f>M5+1</f>
        <v>2018</v>
      </c>
      <c r="N6">
        <v>158</v>
      </c>
      <c r="O6">
        <v>112</v>
      </c>
      <c r="P6">
        <f>-(N6-$J$3)*($L$4-$L$3)/($J$3-$J$4)</f>
        <v>2.6728110599078341</v>
      </c>
      <c r="Q6">
        <f>-(O6-$J$3)*($K$4-$K$3)/($J$3-$J$4)</f>
        <v>29.861751152073733</v>
      </c>
      <c r="R6">
        <f>0.01*0.01*P6*Q6*100*100</f>
        <v>79.814818747478199</v>
      </c>
      <c r="S6">
        <f>R6*(100^3)*$C$21/(1000*1000)</f>
        <v>83.007411497377333</v>
      </c>
    </row>
    <row r="7" spans="1:19">
      <c r="A7" s="19"/>
      <c r="B7" s="6" t="s">
        <v>17</v>
      </c>
      <c r="C7" s="4">
        <v>62.2</v>
      </c>
      <c r="D7" s="9" t="s">
        <v>18</v>
      </c>
      <c r="M7">
        <f>M6+1</f>
        <v>2019</v>
      </c>
      <c r="N7">
        <v>160</v>
      </c>
      <c r="O7">
        <v>117</v>
      </c>
      <c r="P7">
        <f>-(N7-$J$3)*($L$4-$L$3)/($J$3-$J$4)</f>
        <v>2.6267281105990783</v>
      </c>
      <c r="Q7">
        <f>-(O7-$J$3)*($K$4-$K$3)/($J$3-$J$4)</f>
        <v>28.940092165898619</v>
      </c>
      <c r="R7">
        <f>0.01*0.01*P7*Q7*100*100</f>
        <v>76.017753615494073</v>
      </c>
      <c r="S7">
        <f>R7*(100^3)*$C$21/(1000*1000)</f>
        <v>79.058463760113838</v>
      </c>
    </row>
    <row r="8" spans="1:19">
      <c r="A8" s="19"/>
      <c r="B8" s="6" t="s">
        <v>6</v>
      </c>
      <c r="C8" s="4">
        <f>C20*100</f>
        <v>32.073732718894007</v>
      </c>
      <c r="D8" t="s">
        <v>19</v>
      </c>
      <c r="M8">
        <f>M7+1</f>
        <v>2020</v>
      </c>
      <c r="N8">
        <v>161</v>
      </c>
      <c r="O8">
        <v>117</v>
      </c>
      <c r="P8">
        <f>-(N8-$J$3)*($L$4-$L$3)/($J$3-$J$4)</f>
        <v>2.6036866359447006</v>
      </c>
      <c r="Q8">
        <f>-(O8-$J$3)*($K$4-$K$3)/($J$3-$J$4)</f>
        <v>28.940092165898619</v>
      </c>
      <c r="R8">
        <f>0.01*0.01*P8*Q8*100*100</f>
        <v>75.350931215358159</v>
      </c>
      <c r="S8">
        <f>R8*(100^3)*$C$21/(1000*1000)</f>
        <v>78.364968463972474</v>
      </c>
    </row>
    <row r="9" spans="1:19">
      <c r="A9" s="19"/>
      <c r="B9" s="10" t="s">
        <v>20</v>
      </c>
      <c r="C9" s="11">
        <v>10.57</v>
      </c>
      <c r="D9" t="s">
        <v>21</v>
      </c>
    </row>
    <row r="10" spans="1:19">
      <c r="A10" s="21" t="s">
        <v>22</v>
      </c>
      <c r="B10" s="12" t="s">
        <v>2</v>
      </c>
      <c r="C10" s="13">
        <v>0</v>
      </c>
      <c r="D10" s="7" t="s">
        <v>23</v>
      </c>
    </row>
    <row r="11" spans="1:19">
      <c r="A11" s="21"/>
      <c r="B11" t="s">
        <v>24</v>
      </c>
      <c r="C11" s="14">
        <v>0</v>
      </c>
      <c r="D11" s="7" t="s">
        <v>23</v>
      </c>
    </row>
    <row r="12" spans="1:19">
      <c r="A12" s="21"/>
      <c r="B12" t="s">
        <v>13</v>
      </c>
      <c r="C12" s="14">
        <v>0</v>
      </c>
      <c r="D12" s="7" t="s">
        <v>23</v>
      </c>
      <c r="F12" t="s">
        <v>25</v>
      </c>
      <c r="G12" t="s">
        <v>26</v>
      </c>
      <c r="H12">
        <v>4</v>
      </c>
    </row>
    <row r="13" spans="1:19">
      <c r="A13" s="21"/>
      <c r="B13" t="s">
        <v>7</v>
      </c>
      <c r="C13" s="14">
        <f>C23-C14</f>
        <v>91.318519170030669</v>
      </c>
      <c r="D13" s="7" t="s">
        <v>23</v>
      </c>
      <c r="F13">
        <f>30*(C5-1)/C5</f>
        <v>9.1666666666666661</v>
      </c>
    </row>
    <row r="14" spans="1:19" ht="15">
      <c r="A14" s="21"/>
      <c r="B14" s="15" t="s">
        <v>27</v>
      </c>
      <c r="C14" s="16">
        <f>0.049*C23^1.139</f>
        <v>9.3663966277140318</v>
      </c>
      <c r="D14" s="7" t="s">
        <v>23</v>
      </c>
      <c r="F14" t="s">
        <v>28</v>
      </c>
    </row>
    <row r="15" spans="1:19" ht="13.9" customHeight="1">
      <c r="A15" s="22"/>
      <c r="B15" t="s">
        <v>29</v>
      </c>
      <c r="C15" s="17">
        <f>1.67*(1.85+1.6*EXP(-0.0786*C7))</f>
        <v>3.1096189575982351</v>
      </c>
      <c r="F15">
        <f>0.6+(H12/30)*EXP(F13)/(1+EXP(F13))</f>
        <v>0.73331940623570468</v>
      </c>
    </row>
    <row r="16" spans="1:19" ht="13.9" customHeight="1">
      <c r="A16" s="23"/>
      <c r="B16" t="s">
        <v>30</v>
      </c>
      <c r="C16" s="5">
        <f>1/(C15+1)</f>
        <v>0.24333156195688402</v>
      </c>
      <c r="F16" t="s">
        <v>31</v>
      </c>
    </row>
    <row r="17" spans="1:9" ht="13.9" customHeight="1">
      <c r="A17" s="1"/>
      <c r="B17" t="s">
        <v>32</v>
      </c>
      <c r="C17" s="5">
        <f>0.54*C16</f>
        <v>0.13139904345671738</v>
      </c>
      <c r="F17">
        <f>12*F15*C4*C13*(1-C17)</f>
        <v>1.1865949867511836</v>
      </c>
    </row>
    <row r="18" spans="1:9" ht="15">
      <c r="C18" s="17"/>
    </row>
    <row r="19" spans="1:9">
      <c r="B19" t="s">
        <v>33</v>
      </c>
      <c r="C19">
        <f>P3</f>
        <v>3.0184331797235022</v>
      </c>
      <c r="G19" t="s">
        <v>34</v>
      </c>
      <c r="H19" t="s">
        <v>35</v>
      </c>
    </row>
    <row r="20" spans="1:9">
      <c r="B20" t="s">
        <v>36</v>
      </c>
      <c r="C20">
        <f>Q3*0.01</f>
        <v>0.3207373271889401</v>
      </c>
      <c r="F20" t="s">
        <v>37</v>
      </c>
      <c r="G20" s="18">
        <v>0</v>
      </c>
      <c r="H20" s="24">
        <f>$F$17*G20/SUM($G$20:$G$31)</f>
        <v>0</v>
      </c>
      <c r="I20" s="18"/>
    </row>
    <row r="21" spans="1:9">
      <c r="B21" t="s">
        <v>38</v>
      </c>
      <c r="C21">
        <v>1.04</v>
      </c>
      <c r="F21" t="s">
        <v>39</v>
      </c>
      <c r="G21" s="18">
        <v>0</v>
      </c>
      <c r="H21" s="24">
        <f>$F$17*G21/SUM($G$20:$G$31)</f>
        <v>0</v>
      </c>
      <c r="I21" s="18"/>
    </row>
    <row r="22" spans="1:9">
      <c r="B22" t="s">
        <v>11</v>
      </c>
      <c r="C22">
        <f>0.01*C19*C20*100*100</f>
        <v>96.81241903629298</v>
      </c>
      <c r="F22" t="s">
        <v>40</v>
      </c>
      <c r="G22" s="18">
        <v>0</v>
      </c>
      <c r="H22" s="24">
        <f>$F$17*G22/SUM($G$20:$G$31)</f>
        <v>0</v>
      </c>
      <c r="I22" s="18"/>
    </row>
    <row r="23" spans="1:9">
      <c r="B23" t="s">
        <v>12</v>
      </c>
      <c r="C23">
        <f>C22*(100^3)*C21/(1000*1000)</f>
        <v>100.68491579774471</v>
      </c>
      <c r="F23" t="s">
        <v>41</v>
      </c>
      <c r="G23" s="18">
        <f>1/6</f>
        <v>0.16666666666666666</v>
      </c>
      <c r="H23" s="24">
        <f>$F$17*G23/SUM($G$20:$G$31)</f>
        <v>0.19776583112519724</v>
      </c>
      <c r="I23" s="18"/>
    </row>
    <row r="24" spans="1:9">
      <c r="F24" t="s">
        <v>42</v>
      </c>
      <c r="G24" s="18">
        <f>1/6</f>
        <v>0.16666666666666666</v>
      </c>
      <c r="H24" s="24">
        <f>$F$17*G24/SUM($G$20:$G$31)</f>
        <v>0.19776583112519724</v>
      </c>
      <c r="I24" s="18"/>
    </row>
    <row r="25" spans="1:9">
      <c r="B25" t="s">
        <v>43</v>
      </c>
      <c r="C25" t="s">
        <v>44</v>
      </c>
      <c r="F25" t="s">
        <v>45</v>
      </c>
      <c r="G25" s="18">
        <f>1/6</f>
        <v>0.16666666666666666</v>
      </c>
      <c r="H25" s="24">
        <f>$F$17*G25/SUM($G$20:$G$31)</f>
        <v>0.19776583112519724</v>
      </c>
      <c r="I25" s="18"/>
    </row>
    <row r="26" spans="1:9">
      <c r="F26" t="s">
        <v>46</v>
      </c>
      <c r="G26" s="18">
        <v>0.5</v>
      </c>
      <c r="H26" s="24">
        <f>$F$17*G26/SUM($G$20:$G$31)</f>
        <v>0.59329749337559179</v>
      </c>
      <c r="I26" s="18"/>
    </row>
    <row r="27" spans="1:9">
      <c r="F27" t="s">
        <v>47</v>
      </c>
      <c r="G27" s="18">
        <v>0</v>
      </c>
      <c r="H27" s="24">
        <f>$F$17*G27/SUM($G$20:$G$31)</f>
        <v>0</v>
      </c>
      <c r="I27" s="18"/>
    </row>
    <row r="28" spans="1:9">
      <c r="F28" t="s">
        <v>48</v>
      </c>
      <c r="G28" s="18">
        <v>0</v>
      </c>
      <c r="H28" s="24">
        <f>$F$17*G28/SUM($G$20:$G$31)</f>
        <v>0</v>
      </c>
      <c r="I28" s="18"/>
    </row>
    <row r="29" spans="1:9">
      <c r="F29" t="s">
        <v>49</v>
      </c>
      <c r="G29" s="18">
        <v>0</v>
      </c>
      <c r="H29" s="24">
        <f>$F$17*G29/SUM($G$20:$G$31)</f>
        <v>0</v>
      </c>
      <c r="I29" s="18"/>
    </row>
    <row r="30" spans="1:9">
      <c r="F30" t="s">
        <v>50</v>
      </c>
      <c r="G30" s="18">
        <v>0</v>
      </c>
      <c r="H30" s="24">
        <f>$F$17*G30/SUM($G$20:$G$31)</f>
        <v>0</v>
      </c>
      <c r="I30" s="18"/>
    </row>
    <row r="31" spans="1:9">
      <c r="F31" t="s">
        <v>51</v>
      </c>
      <c r="G31" s="18">
        <v>0</v>
      </c>
      <c r="H31" s="24">
        <f>$F$17*G31/SUM($G$20:$G$31)</f>
        <v>0</v>
      </c>
      <c r="I31" s="18"/>
    </row>
  </sheetData>
  <mergeCells count="4">
    <mergeCell ref="A1:A9"/>
    <mergeCell ref="B1:B4"/>
    <mergeCell ref="A10:A14"/>
    <mergeCell ref="A15:A16"/>
  </mergeCells>
  <pageMargins left="0.7" right="0.7" top="0.75" bottom="0.75" header="0.511811023622047" footer="0.511811023622047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8DA4E6B2EA409563847C58722697" ma:contentTypeVersion="12" ma:contentTypeDescription="Creare un nuovo documento." ma:contentTypeScope="" ma:versionID="719160228cb351b2a30c57c295e2b093">
  <xsd:schema xmlns:xsd="http://www.w3.org/2001/XMLSchema" xmlns:xs="http://www.w3.org/2001/XMLSchema" xmlns:p="http://schemas.microsoft.com/office/2006/metadata/properties" xmlns:ns2="163fdc70-da4c-48c7-8c9d-956c6e8f38be" xmlns:ns3="bf844bc9-5f97-4b83-a2b8-f93054c1b008" targetNamespace="http://schemas.microsoft.com/office/2006/metadata/properties" ma:root="true" ma:fieldsID="26d45e01323805ac15cc21daddee352e" ns2:_="" ns3:_="">
    <xsd:import namespace="163fdc70-da4c-48c7-8c9d-956c6e8f38be"/>
    <xsd:import namespace="bf844bc9-5f97-4b83-a2b8-f93054c1b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44bc9-5f97-4b83-a2b8-f93054c1b0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cf74cf-d23f-47be-b03a-e7e599e6fa31}" ma:internalName="TaxCatchAll" ma:showField="CatchAllData" ma:web="bf844bc9-5f97-4b83-a2b8-f93054c1b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844bc9-5f97-4b83-a2b8-f93054c1b008" xsi:nil="true"/>
    <lcf76f155ced4ddcb4097134ff3c332f xmlns="163fdc70-da4c-48c7-8c9d-956c6e8f38b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3B692E9-ED98-4510-9D36-42CED85EBDF7}"/>
</file>

<file path=customXml/itemProps2.xml><?xml version="1.0" encoding="utf-8"?>
<ds:datastoreItem xmlns:ds="http://schemas.openxmlformats.org/officeDocument/2006/customXml" ds:itemID="{21CB577B-4C04-43C0-84BF-BC75BF623073}"/>
</file>

<file path=customXml/itemProps3.xml><?xml version="1.0" encoding="utf-8"?>
<ds:datastoreItem xmlns:ds="http://schemas.openxmlformats.org/officeDocument/2006/customXml" ds:itemID="{D1368DF6-33EF-4422-A2A9-359419153F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iac barieco</dc:creator>
  <cp:keywords/>
  <dc:description/>
  <cp:lastModifiedBy>Fasma Diele</cp:lastModifiedBy>
  <cp:revision>27</cp:revision>
  <dcterms:created xsi:type="dcterms:W3CDTF">2022-10-04T16:08:57Z</dcterms:created>
  <dcterms:modified xsi:type="dcterms:W3CDTF">2023-01-03T14:26:08Z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  <property fmtid="{D5CDD505-2E9C-101B-9397-08002B2CF9AE}" pid="3" name="MediaServiceImageTags">
    <vt:lpwstr/>
  </property>
</Properties>
</file>