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50" windowWidth="11475" windowHeight="4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4" i="1"/>
  <c r="G44"/>
  <c r="F44"/>
  <c r="E44"/>
  <c r="B44"/>
  <c r="G14"/>
  <c r="A44"/>
  <c r="G13" s="1"/>
  <c r="G36"/>
  <c r="F36"/>
  <c r="G32"/>
  <c r="F32"/>
  <c r="G30"/>
  <c r="F30"/>
  <c r="G26"/>
  <c r="F26"/>
  <c r="G24"/>
  <c r="F24"/>
  <c r="G21"/>
  <c r="F21"/>
  <c r="D44" l="1"/>
  <c r="F16" s="1"/>
  <c r="C44"/>
  <c r="F15" s="1"/>
</calcChain>
</file>

<file path=xl/sharedStrings.xml><?xml version="1.0" encoding="utf-8"?>
<sst xmlns="http://schemas.openxmlformats.org/spreadsheetml/2006/main" count="67" uniqueCount="55">
  <si>
    <t>Avg pH</t>
  </si>
  <si>
    <t>Avg Hardness</t>
  </si>
  <si>
    <t>Avg Temp</t>
  </si>
  <si>
    <t>Aquatic Life Cold 1</t>
  </si>
  <si>
    <t>Water Supply</t>
  </si>
  <si>
    <t>Parameter</t>
  </si>
  <si>
    <t>Chronic</t>
  </si>
  <si>
    <t>Acute</t>
  </si>
  <si>
    <t>Temp</t>
  </si>
  <si>
    <t>Tier ia (s)</t>
  </si>
  <si>
    <t>Tier ia (w)</t>
  </si>
  <si>
    <t>D.O.</t>
  </si>
  <si>
    <t>Standard</t>
  </si>
  <si>
    <t>Spawning</t>
  </si>
  <si>
    <t>pH min</t>
  </si>
  <si>
    <t>pH max</t>
  </si>
  <si>
    <t>NH3</t>
  </si>
  <si>
    <t>No Salmonids</t>
  </si>
  <si>
    <t>Salmonids</t>
  </si>
  <si>
    <t>ELSP</t>
  </si>
  <si>
    <t>ELSA</t>
  </si>
  <si>
    <t>Tot N</t>
  </si>
  <si>
    <t>Tot P</t>
  </si>
  <si>
    <t>SO4</t>
  </si>
  <si>
    <t>Cl</t>
  </si>
  <si>
    <t>Al-Trec</t>
  </si>
  <si>
    <t>As-D</t>
  </si>
  <si>
    <t>0.02 -10</t>
  </si>
  <si>
    <t>Cd-D</t>
  </si>
  <si>
    <t>Cu-D</t>
  </si>
  <si>
    <t>Fe-D</t>
  </si>
  <si>
    <t>Fe-Trec</t>
  </si>
  <si>
    <t>Mn-D</t>
  </si>
  <si>
    <t>Pb-D</t>
  </si>
  <si>
    <t>Se-D</t>
  </si>
  <si>
    <t>Zn-D</t>
  </si>
  <si>
    <t>Use Classifications</t>
  </si>
  <si>
    <t>Recreation E</t>
  </si>
  <si>
    <t>Agriculture</t>
  </si>
  <si>
    <t>E. Coli</t>
  </si>
  <si>
    <t xml:space="preserve">126/100 </t>
  </si>
  <si>
    <t>Chla</t>
  </si>
  <si>
    <t>As-Trec</t>
  </si>
  <si>
    <t>Cd-Trec</t>
  </si>
  <si>
    <t>Cu-Trec</t>
  </si>
  <si>
    <t>Mn-Trec</t>
  </si>
  <si>
    <t>Pb-Trec</t>
  </si>
  <si>
    <t>Se-Trec</t>
  </si>
  <si>
    <t>Zn-Trec</t>
  </si>
  <si>
    <t>NH3 Calculations</t>
  </si>
  <si>
    <t>Ac Ammonia Std</t>
  </si>
  <si>
    <t>Chr Ammonia Std</t>
  </si>
  <si>
    <t>ELSP Calc</t>
  </si>
  <si>
    <t>ELSA Calc</t>
  </si>
  <si>
    <t>COUCRF02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</si>
</sst>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sz val="10"/>
      <name val="Arial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5" fillId="0" borderId="0"/>
  </cellStyleXfs>
  <cellXfs count="46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0" fillId="0" borderId="0" xfId="0"/>
    <xf numFmtId="0" fontId="0" fillId="0" borderId="8" xfId="0" applyBorder="1" applyAlignment="1">
      <alignment horizontal="left"/>
    </xf>
    <xf numFmtId="0" fontId="0" fillId="0" borderId="0" xfId="0"/>
    <xf numFmtId="0" fontId="0" fillId="0" borderId="8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6" fillId="4" borderId="0" xfId="0" applyFont="1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0" borderId="0" xfId="0" applyBorder="1" applyAlignment="1">
      <alignment horizontal="left"/>
    </xf>
    <xf numFmtId="0" fontId="0" fillId="0" borderId="0" xfId="0" applyFill="1"/>
    <xf numFmtId="0" fontId="0" fillId="8" borderId="0" xfId="0" applyFill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8" borderId="1" xfId="0" applyFill="1" applyBorder="1"/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colors>
    <mruColors>
      <color rgb="FF3399FF"/>
      <color rgb="FFFF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3:L44"/>
  <sheetViews>
    <sheetView tabSelected="1" zoomScaleNormal="100" workbookViewId="0">
      <selection activeCell="D3" sqref="D3:E3"/>
    </sheetView>
  </sheetViews>
  <sheetFormatPr defaultRowHeight="15"/>
  <cols>
    <col min="1" max="1" width="17.5703125" bestFit="1" customWidth="1"/>
    <col min="5" max="5" width="13.28515625" bestFit="1" customWidth="1"/>
    <col min="8" max="8" width="12" bestFit="1" customWidth="1"/>
    <col min="9" max="9" width="12.85546875" bestFit="1" customWidth="1"/>
    <col min="10" max="10" width="10.85546875" bestFit="1" customWidth="1"/>
  </cols>
  <sheetData>
    <row r="3" spans="1:11">
      <c r="A3" s="16" t="s">
        <v>0</v>
      </c>
      <c r="D3" s="41" t="s">
        <v>54</v>
      </c>
      <c r="E3" s="42"/>
      <c r="F3" s="39" t="s">
        <v>3</v>
      </c>
      <c r="G3" s="39"/>
      <c r="H3" s="36" t="s">
        <v>37</v>
      </c>
      <c r="I3" s="37" t="s">
        <v>4</v>
      </c>
      <c r="J3" s="38" t="s">
        <v>38</v>
      </c>
    </row>
    <row r="4" spans="1:11">
      <c r="A4" s="17" t="s">
        <v>1</v>
      </c>
      <c r="D4" s="40" t="s">
        <v>5</v>
      </c>
      <c r="E4" s="40"/>
      <c r="F4" s="2" t="s">
        <v>6</v>
      </c>
      <c r="G4" s="2" t="s">
        <v>7</v>
      </c>
      <c r="H4" s="43"/>
      <c r="I4" s="44"/>
      <c r="J4" s="45"/>
    </row>
    <row r="5" spans="1:11">
      <c r="A5" s="18" t="s">
        <v>2</v>
      </c>
      <c r="D5" s="3" t="s">
        <v>8</v>
      </c>
      <c r="E5" s="26" t="s">
        <v>9</v>
      </c>
      <c r="F5" s="28">
        <v>17</v>
      </c>
      <c r="G5" s="28">
        <v>21.7</v>
      </c>
      <c r="H5" s="29"/>
      <c r="I5" s="29"/>
      <c r="J5" s="29"/>
    </row>
    <row r="6" spans="1:11">
      <c r="D6" s="12"/>
      <c r="E6" s="23" t="s">
        <v>10</v>
      </c>
      <c r="F6" s="28">
        <v>9</v>
      </c>
      <c r="G6" s="28">
        <v>13</v>
      </c>
      <c r="H6" s="29"/>
      <c r="I6" s="29"/>
      <c r="J6" s="29"/>
    </row>
    <row r="7" spans="1:11">
      <c r="A7" s="19" t="s">
        <v>36</v>
      </c>
      <c r="D7" s="12" t="s">
        <v>39</v>
      </c>
      <c r="E7" s="23"/>
      <c r="F7" s="29"/>
      <c r="G7" s="29"/>
      <c r="H7" s="28" t="s">
        <v>40</v>
      </c>
      <c r="I7" s="29"/>
      <c r="J7" s="29"/>
    </row>
    <row r="8" spans="1:11">
      <c r="A8" s="20" t="s">
        <v>3</v>
      </c>
      <c r="D8" s="12" t="s">
        <v>41</v>
      </c>
      <c r="E8" s="23"/>
      <c r="F8" s="29"/>
      <c r="G8" s="29"/>
      <c r="H8" s="28">
        <v>150</v>
      </c>
      <c r="I8" s="29"/>
      <c r="J8" s="29"/>
      <c r="K8" s="24"/>
    </row>
    <row r="9" spans="1:11">
      <c r="A9" s="21" t="s">
        <v>37</v>
      </c>
      <c r="D9" s="14" t="s">
        <v>11</v>
      </c>
      <c r="E9" s="23" t="s">
        <v>12</v>
      </c>
      <c r="F9" s="29"/>
      <c r="G9" s="28">
        <v>6</v>
      </c>
      <c r="H9" s="29"/>
      <c r="I9" s="29"/>
      <c r="J9" s="28">
        <v>3</v>
      </c>
    </row>
    <row r="10" spans="1:11">
      <c r="A10" s="21" t="s">
        <v>4</v>
      </c>
      <c r="D10" s="12"/>
      <c r="E10" s="23" t="s">
        <v>13</v>
      </c>
      <c r="F10" s="29"/>
      <c r="G10" s="28">
        <v>7</v>
      </c>
      <c r="H10" s="29"/>
      <c r="I10" s="29"/>
      <c r="J10" s="29"/>
    </row>
    <row r="11" spans="1:11">
      <c r="A11" s="22" t="s">
        <v>38</v>
      </c>
      <c r="D11" s="14" t="s">
        <v>14</v>
      </c>
      <c r="E11" s="23"/>
      <c r="F11" s="29"/>
      <c r="G11" s="28">
        <v>6.5</v>
      </c>
      <c r="H11" s="29"/>
      <c r="I11" s="28">
        <v>5</v>
      </c>
      <c r="J11" s="29"/>
    </row>
    <row r="12" spans="1:11">
      <c r="D12" s="14" t="s">
        <v>15</v>
      </c>
      <c r="E12" s="23"/>
      <c r="F12" s="29"/>
      <c r="G12" s="28">
        <v>9</v>
      </c>
      <c r="H12" s="29"/>
      <c r="I12" s="28">
        <v>9</v>
      </c>
      <c r="J12" s="29"/>
    </row>
    <row r="13" spans="1:11">
      <c r="D13" s="14" t="s">
        <v>16</v>
      </c>
      <c r="E13" s="23" t="s">
        <v>17</v>
      </c>
      <c r="F13" s="29"/>
      <c r="G13" s="28">
        <f>A44</f>
        <v>38.999997579018896</v>
      </c>
      <c r="H13" s="29"/>
      <c r="I13" s="29"/>
      <c r="J13" s="29"/>
    </row>
    <row r="14" spans="1:11">
      <c r="D14" s="12"/>
      <c r="E14" s="23" t="s">
        <v>18</v>
      </c>
      <c r="F14" s="29"/>
      <c r="G14" s="28">
        <f>B44</f>
        <v>58.399996374686296</v>
      </c>
      <c r="H14" s="29"/>
      <c r="I14" s="29"/>
      <c r="J14" s="29"/>
    </row>
    <row r="15" spans="1:11">
      <c r="D15" s="12"/>
      <c r="E15" s="23" t="s">
        <v>19</v>
      </c>
      <c r="F15" s="28">
        <f>C44</f>
        <v>7.0879498579876872</v>
      </c>
      <c r="G15" s="29"/>
      <c r="H15" s="29"/>
      <c r="I15" s="29"/>
      <c r="J15" s="29"/>
    </row>
    <row r="16" spans="1:11">
      <c r="D16" s="12"/>
      <c r="E16" s="23" t="s">
        <v>20</v>
      </c>
      <c r="F16" s="28">
        <f>D44</f>
        <v>11.509164005577004</v>
      </c>
      <c r="G16" s="29"/>
      <c r="H16" s="29"/>
      <c r="I16" s="29"/>
      <c r="J16" s="29"/>
    </row>
    <row r="17" spans="4:12">
      <c r="D17" s="12" t="s">
        <v>21</v>
      </c>
      <c r="E17" s="23"/>
      <c r="F17" s="29"/>
      <c r="G17" s="28">
        <v>1.25</v>
      </c>
      <c r="H17" s="29"/>
      <c r="I17" s="29"/>
      <c r="J17" s="29"/>
    </row>
    <row r="18" spans="4:12">
      <c r="D18" s="12" t="s">
        <v>22</v>
      </c>
      <c r="E18" s="23"/>
      <c r="F18" s="29"/>
      <c r="G18" s="28">
        <v>0.11</v>
      </c>
      <c r="H18" s="29"/>
      <c r="I18" s="29"/>
      <c r="J18" s="29"/>
    </row>
    <row r="19" spans="4:12">
      <c r="D19" s="14" t="s">
        <v>23</v>
      </c>
      <c r="E19" s="23"/>
      <c r="F19" s="29"/>
      <c r="G19" s="29"/>
      <c r="H19" s="29"/>
      <c r="I19" s="28">
        <v>250</v>
      </c>
      <c r="J19" s="29"/>
    </row>
    <row r="20" spans="4:12">
      <c r="D20" s="12" t="s">
        <v>24</v>
      </c>
      <c r="E20" s="23"/>
      <c r="F20" s="29"/>
      <c r="G20" s="29"/>
      <c r="H20" s="29"/>
      <c r="I20" s="28">
        <v>250</v>
      </c>
      <c r="J20" s="29"/>
    </row>
    <row r="21" spans="4:12">
      <c r="D21" s="12" t="s">
        <v>25</v>
      </c>
      <c r="E21" s="23"/>
      <c r="F21" s="30" t="e">
        <f>EXP(1.3695*(LN(B4))-0.1158)</f>
        <v>#NUM!</v>
      </c>
      <c r="G21" s="30" t="e">
        <f>EXP(1.3695*(LN(B4))+1.8308)</f>
        <v>#NUM!</v>
      </c>
      <c r="H21" s="29"/>
      <c r="I21" s="29"/>
      <c r="J21" s="29"/>
    </row>
    <row r="22" spans="4:12">
      <c r="D22" s="14" t="s">
        <v>26</v>
      </c>
      <c r="E22" s="23"/>
      <c r="F22" s="29"/>
      <c r="G22" s="28">
        <v>340</v>
      </c>
      <c r="H22" s="29"/>
      <c r="I22" s="29"/>
      <c r="J22" s="29"/>
      <c r="L22" s="25"/>
    </row>
    <row r="23" spans="4:12">
      <c r="D23" s="14" t="s">
        <v>42</v>
      </c>
      <c r="E23" s="23"/>
      <c r="F23" s="28">
        <v>0.02</v>
      </c>
      <c r="G23" s="29"/>
      <c r="H23" s="29"/>
      <c r="I23" s="28" t="s">
        <v>27</v>
      </c>
      <c r="J23" s="28">
        <v>100</v>
      </c>
    </row>
    <row r="24" spans="4:12">
      <c r="D24" s="14" t="s">
        <v>28</v>
      </c>
      <c r="E24" s="23"/>
      <c r="F24" s="31" t="e">
        <f>(1.101672-(LN(B4)*0.041838))*(EXP((0.7998*(LN(B4)))-4.4451))</f>
        <v>#NUM!</v>
      </c>
      <c r="G24" s="31" t="e">
        <f>(1.136672-(LN(B4)*0.041838))*(EXP((0.9151*(LN(B4)))-3.1485))</f>
        <v>#NUM!</v>
      </c>
      <c r="H24" s="29"/>
      <c r="I24" s="29"/>
      <c r="J24" s="29"/>
    </row>
    <row r="25" spans="4:12" s="1" customFormat="1">
      <c r="D25" s="14" t="s">
        <v>43</v>
      </c>
      <c r="E25" s="23"/>
      <c r="F25" s="29"/>
      <c r="G25" s="32"/>
      <c r="H25" s="29"/>
      <c r="I25" s="28">
        <v>5</v>
      </c>
      <c r="J25" s="28">
        <v>10</v>
      </c>
    </row>
    <row r="26" spans="4:12">
      <c r="D26" s="14" t="s">
        <v>29</v>
      </c>
      <c r="E26" s="23"/>
      <c r="F26" s="31" t="e">
        <f>(EXP((0.8545*(LN(B4)))-1.7428))</f>
        <v>#NUM!</v>
      </c>
      <c r="G26" s="31" t="e">
        <f>(EXP((0.9422*(LN(B4)))-1.7408))</f>
        <v>#NUM!</v>
      </c>
      <c r="H26" s="29"/>
      <c r="I26" s="29"/>
      <c r="J26" s="29"/>
    </row>
    <row r="27" spans="4:12" s="1" customFormat="1">
      <c r="D27" s="14" t="s">
        <v>44</v>
      </c>
      <c r="E27" s="23"/>
      <c r="F27" s="32"/>
      <c r="G27" s="32"/>
      <c r="H27" s="29"/>
      <c r="I27" s="28">
        <v>1000</v>
      </c>
      <c r="J27" s="28">
        <v>200</v>
      </c>
    </row>
    <row r="28" spans="4:12">
      <c r="D28" s="14" t="s">
        <v>30</v>
      </c>
      <c r="E28" s="23"/>
      <c r="F28" s="29"/>
      <c r="G28" s="29"/>
      <c r="H28" s="29"/>
      <c r="I28" s="28">
        <v>300</v>
      </c>
      <c r="J28" s="29"/>
    </row>
    <row r="29" spans="4:12">
      <c r="D29" s="14" t="s">
        <v>31</v>
      </c>
      <c r="E29" s="23"/>
      <c r="F29" s="28">
        <v>1000</v>
      </c>
      <c r="G29" s="33"/>
      <c r="H29" s="29"/>
      <c r="I29" s="29"/>
      <c r="J29" s="29"/>
    </row>
    <row r="30" spans="4:12">
      <c r="D30" s="14" t="s">
        <v>32</v>
      </c>
      <c r="E30" s="23"/>
      <c r="F30" s="34" t="e">
        <f>(EXP((0.3331*(LN(B4)))+5.8743))</f>
        <v>#NUM!</v>
      </c>
      <c r="G30" s="34" t="e">
        <f>(EXP((0.3331*(LN(B4)))+6.4676))</f>
        <v>#NUM!</v>
      </c>
      <c r="H30" s="29"/>
      <c r="I30" s="28">
        <v>50</v>
      </c>
      <c r="J30" s="29"/>
    </row>
    <row r="31" spans="4:12" s="1" customFormat="1">
      <c r="D31" s="14" t="s">
        <v>45</v>
      </c>
      <c r="E31" s="23"/>
      <c r="F31" s="35"/>
      <c r="G31" s="35"/>
      <c r="H31" s="29"/>
      <c r="I31" s="29"/>
      <c r="J31" s="28">
        <v>200</v>
      </c>
    </row>
    <row r="32" spans="4:12">
      <c r="D32" s="14" t="s">
        <v>33</v>
      </c>
      <c r="E32" s="23"/>
      <c r="F32" s="34" t="e">
        <f>(1.46203-(LN(B4)*0.145712))*(EXP((1.273*(LN(B4)))-4.705))</f>
        <v>#NUM!</v>
      </c>
      <c r="G32" s="34" t="e">
        <f>(1.46203-(LN(B4)*0.145712))*(EXP((1.273*(LN(B4)))-1.46))</f>
        <v>#NUM!</v>
      </c>
      <c r="H32" s="29"/>
      <c r="I32" s="29"/>
      <c r="J32" s="29"/>
    </row>
    <row r="33" spans="1:10" s="1" customFormat="1">
      <c r="D33" s="14" t="s">
        <v>46</v>
      </c>
      <c r="E33" s="23"/>
      <c r="F33" s="35"/>
      <c r="G33" s="35"/>
      <c r="H33" s="29"/>
      <c r="I33" s="28">
        <v>50</v>
      </c>
      <c r="J33" s="28">
        <v>100</v>
      </c>
    </row>
    <row r="34" spans="1:10">
      <c r="D34" s="14" t="s">
        <v>34</v>
      </c>
      <c r="E34" s="23"/>
      <c r="F34" s="28">
        <v>4.5999999999999996</v>
      </c>
      <c r="G34" s="28">
        <v>18.399999999999999</v>
      </c>
      <c r="H34" s="29"/>
      <c r="I34" s="29"/>
      <c r="J34" s="29"/>
    </row>
    <row r="35" spans="1:10" s="1" customFormat="1">
      <c r="D35" s="14" t="s">
        <v>47</v>
      </c>
      <c r="E35" s="23"/>
      <c r="F35" s="29"/>
      <c r="G35" s="29"/>
      <c r="H35" s="29"/>
      <c r="I35" s="28">
        <v>50</v>
      </c>
      <c r="J35" s="28">
        <v>20</v>
      </c>
    </row>
    <row r="36" spans="1:10">
      <c r="D36" s="14" t="s">
        <v>35</v>
      </c>
      <c r="E36" s="23"/>
      <c r="F36" s="34" t="e">
        <f>0.986*(EXP((0.9094*(LN(B4)))+0.6235))</f>
        <v>#NUM!</v>
      </c>
      <c r="G36" s="34" t="e">
        <f>0.978*(EXP((0.9094*(LN(B4)))+0.9095))</f>
        <v>#NUM!</v>
      </c>
      <c r="H36" s="29"/>
      <c r="I36" s="29"/>
      <c r="J36" s="29"/>
    </row>
    <row r="37" spans="1:10">
      <c r="D37" s="15" t="s">
        <v>48</v>
      </c>
      <c r="E37" s="27"/>
      <c r="F37" s="29"/>
      <c r="G37" s="29"/>
      <c r="H37" s="29"/>
      <c r="I37" s="28">
        <v>5000</v>
      </c>
      <c r="J37" s="28">
        <v>2000</v>
      </c>
    </row>
    <row r="41" spans="1:10">
      <c r="A41" s="10" t="s">
        <v>49</v>
      </c>
      <c r="B41" s="10"/>
      <c r="C41" s="4"/>
      <c r="D41" s="4"/>
      <c r="E41" s="4"/>
      <c r="F41" s="4"/>
      <c r="G41" s="4"/>
      <c r="H41" s="4"/>
      <c r="I41" s="4"/>
    </row>
    <row r="42" spans="1:10">
      <c r="A42" s="5" t="s">
        <v>18</v>
      </c>
      <c r="B42" s="9" t="s">
        <v>17</v>
      </c>
      <c r="C42" s="6" t="s">
        <v>19</v>
      </c>
      <c r="D42" s="6" t="s">
        <v>20</v>
      </c>
      <c r="E42" s="4"/>
      <c r="F42" s="4"/>
      <c r="G42" s="4"/>
      <c r="H42" s="4"/>
      <c r="I42" s="4"/>
    </row>
    <row r="43" spans="1:10">
      <c r="A43" s="7" t="s">
        <v>50</v>
      </c>
      <c r="B43" s="7" t="s">
        <v>50</v>
      </c>
      <c r="C43" s="7" t="s">
        <v>51</v>
      </c>
      <c r="D43" s="7" t="s">
        <v>51</v>
      </c>
      <c r="E43" s="8" t="s">
        <v>52</v>
      </c>
      <c r="F43" s="7" t="s">
        <v>52</v>
      </c>
      <c r="G43" s="7" t="s">
        <v>53</v>
      </c>
      <c r="H43" s="7" t="s">
        <v>53</v>
      </c>
      <c r="I43" s="7"/>
    </row>
    <row r="44" spans="1:10">
      <c r="A44" s="13">
        <f>(0.275/(1+10^(7.204-B3)))+(39/(1+10^(B3-7.204)))</f>
        <v>38.999997579018896</v>
      </c>
      <c r="B44" s="13">
        <f>(0.411/(1+10^(7.204-B3)))+(58.4/(1+10^(B3-7.204)))</f>
        <v>58.399996374686296</v>
      </c>
      <c r="C44" s="11">
        <f>E44*F44</f>
        <v>7.0879498579876872</v>
      </c>
      <c r="D44" s="11">
        <f>G44*H44</f>
        <v>11.509164005577004</v>
      </c>
      <c r="E44" s="13">
        <f>((0.0577/(1+10^(7.688-B3)))+(2.487/(1+10^(B3-7.688))))</f>
        <v>2.4869999501711182</v>
      </c>
      <c r="F44" s="13">
        <f>MIN(2.85,1.45*10^(0.028*(25-B5)))</f>
        <v>2.85</v>
      </c>
      <c r="G44" s="13">
        <f>((0.0577/(1+10^(7.688-B3)))+(2.487/(1+10^(B3-7.688))))</f>
        <v>2.4869999501711182</v>
      </c>
      <c r="H44" s="13">
        <f>1.45*10^(0.028*(25-MAX(B5,7)))</f>
        <v>4.6277298898961039</v>
      </c>
      <c r="I44" s="4"/>
    </row>
  </sheetData>
  <mergeCells count="4">
    <mergeCell ref="F3:G3"/>
    <mergeCell ref="D4:E4"/>
    <mergeCell ref="D3:E3"/>
    <mergeCell ref="H4:J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DOW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TylerB</dc:creator>
  <cp:lastModifiedBy>TylerB</cp:lastModifiedBy>
  <dcterms:created xsi:type="dcterms:W3CDTF">2014-12-18T17:02:43Z</dcterms:created>
  <dcterms:modified xsi:type="dcterms:W3CDTF">2014-12-21T22:38:02Z</dcterms:modified>
</cp:coreProperties>
</file>