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uatery Performance" sheetId="1" state="visible" r:id="rId3"/>
    <sheet name="Customer Trends" sheetId="2" state="visible" r:id="rId4"/>
    <sheet name="Projections" sheetId="3" state="visible" r:id="rId5"/>
    <sheet name="Income Statement" sheetId="4" state="visible" r:id="rId6"/>
    <sheet name="Balance Sheet" sheetId="5" state="visible" r:id="rId7"/>
    <sheet name="Cash Flows" sheetId="6" state="visible" r:id="rId8"/>
    <sheet name="Customer Data" sheetId="7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<sst xmlns="http://schemas.openxmlformats.org/spreadsheetml/2006/main" count="239" uniqueCount="141">
  <si>
    <t xml:space="preserve">BigTechCompany</t>
  </si>
  <si>
    <t xml:space="preserve">Q1</t>
  </si>
  <si>
    <t xml:space="preserve">Q2</t>
  </si>
  <si>
    <t xml:space="preserve">Q3</t>
  </si>
  <si>
    <t xml:space="preserve">Q4</t>
  </si>
  <si>
    <t xml:space="preserve">($ in thousands)</t>
  </si>
  <si>
    <t xml:space="preserve">Revenues</t>
  </si>
  <si>
    <t xml:space="preserve">Quarterly Growth</t>
  </si>
  <si>
    <t xml:space="preserve">Operating Income (EBITDA)</t>
  </si>
  <si>
    <t xml:space="preserve">Net Income</t>
  </si>
  <si>
    <t xml:space="preserve">Net Income per Share</t>
  </si>
  <si>
    <t xml:space="preserve">Free Cash Flow (FCF)</t>
  </si>
  <si>
    <t xml:space="preserve">Financial Metrics</t>
  </si>
  <si>
    <t xml:space="preserve">Q1 2021</t>
  </si>
  <si>
    <t xml:space="preserve">Q2 2021</t>
  </si>
  <si>
    <t xml:space="preserve">Q3 2021</t>
  </si>
  <si>
    <t xml:space="preserve">Q4 2021</t>
  </si>
  <si>
    <t xml:space="preserve">Q1 2022</t>
  </si>
  <si>
    <t xml:space="preserve">Q2 2022</t>
  </si>
  <si>
    <t xml:space="preserve">Q3 2022</t>
  </si>
  <si>
    <t xml:space="preserve">Q4 2022</t>
  </si>
  <si>
    <t xml:space="preserve">Q1 2023</t>
  </si>
  <si>
    <t xml:space="preserve">EBITDA Margin</t>
  </si>
  <si>
    <t xml:space="preserve">Net Income Margin</t>
  </si>
  <si>
    <t xml:space="preserve">FCF per Diluted Share</t>
  </si>
  <si>
    <t xml:space="preserve">Customer Trends</t>
  </si>
  <si>
    <t xml:space="preserve">#s in thousands</t>
  </si>
  <si>
    <t xml:space="preserve">Cost of Subscription (Quarterly) </t>
  </si>
  <si>
    <t xml:space="preserve">Number of Users (Beginning of Period)</t>
  </si>
  <si>
    <t xml:space="preserve">Customer Attrition</t>
  </si>
  <si>
    <t xml:space="preserve">New Users</t>
  </si>
  <si>
    <t xml:space="preserve">Number of Users (End of Period)</t>
  </si>
  <si>
    <t xml:space="preserve">Change in # of Users</t>
  </si>
  <si>
    <t xml:space="preserve">Net Change in Customers</t>
  </si>
  <si>
    <t xml:space="preserve">Churn Rate</t>
  </si>
  <si>
    <t xml:space="preserve">FY </t>
  </si>
  <si>
    <t xml:space="preserve">FY</t>
  </si>
  <si>
    <t xml:space="preserve">2020-2024E</t>
  </si>
  <si>
    <t xml:space="preserve">Particulars</t>
  </si>
  <si>
    <t xml:space="preserve">2023E</t>
  </si>
  <si>
    <t xml:space="preserve">2024E</t>
  </si>
  <si>
    <t xml:space="preserve">CAGR</t>
  </si>
  <si>
    <t xml:space="preserve">Annual Growth</t>
  </si>
  <si>
    <t xml:space="preserve">Debt / EBITDA</t>
  </si>
  <si>
    <t xml:space="preserve">2.7x</t>
  </si>
  <si>
    <t xml:space="preserve">Consolidated Statements of Operations</t>
  </si>
  <si>
    <t xml:space="preserve">(unaudited)</t>
  </si>
  <si>
    <t xml:space="preserve">(in thousands, except per share data)</t>
  </si>
  <si>
    <t xml:space="preserve">Three Months Ended</t>
  </si>
  <si>
    <t xml:space="preserve">Twelve Months Ended</t>
  </si>
  <si>
    <t xml:space="preserve">March 31,</t>
  </si>
  <si>
    <t xml:space="preserve">June 30,</t>
  </si>
  <si>
    <t xml:space="preserve">September 30,</t>
  </si>
  <si>
    <t xml:space="preserve">December 31,</t>
  </si>
  <si>
    <t xml:space="preserve">Cost of revenues</t>
  </si>
  <si>
    <t xml:space="preserve">Marketing</t>
  </si>
  <si>
    <t xml:space="preserve">Technology and development</t>
  </si>
  <si>
    <t xml:space="preserve">General and administrative</t>
  </si>
  <si>
    <t xml:space="preserve">Operating income</t>
  </si>
  <si>
    <t xml:space="preserve">Other income (expense):</t>
  </si>
  <si>
    <t xml:space="preserve">Interest expense </t>
  </si>
  <si>
    <t xml:space="preserve">Interest and other income (expense)</t>
  </si>
  <si>
    <t xml:space="preserve">Income before income taxes</t>
  </si>
  <si>
    <t xml:space="preserve">Benefit from (provision for) income taxes</t>
  </si>
  <si>
    <t xml:space="preserve">Net income</t>
  </si>
  <si>
    <t xml:space="preserve">Earnings per share:</t>
  </si>
  <si>
    <t xml:space="preserve">Basic</t>
  </si>
  <si>
    <t xml:space="preserve">Diluted</t>
  </si>
  <si>
    <t xml:space="preserve">Weighted-average shares of common stock outstanding:</t>
  </si>
  <si>
    <t xml:space="preserve">Consolidated Balance Sheets</t>
  </si>
  <si>
    <t xml:space="preserve">(in thousands)</t>
  </si>
  <si>
    <t xml:space="preserve">Assets</t>
  </si>
  <si>
    <t xml:space="preserve">Current assets:</t>
  </si>
  <si>
    <t xml:space="preserve">Cash and cash equivalents</t>
  </si>
  <si>
    <t xml:space="preserve">Short-term investments</t>
  </si>
  <si>
    <t xml:space="preserve">Other current assets</t>
  </si>
  <si>
    <t xml:space="preserve">Total current assets</t>
  </si>
  <si>
    <t xml:space="preserve">Content assets, net</t>
  </si>
  <si>
    <t xml:space="preserve">Property and equipment, net</t>
  </si>
  <si>
    <t xml:space="preserve">Other non-current assets</t>
  </si>
  <si>
    <t xml:space="preserve">Total assets</t>
  </si>
  <si>
    <t xml:space="preserve">Liabilities and Stockholders' Equity</t>
  </si>
  <si>
    <t xml:space="preserve">Current liabilities:</t>
  </si>
  <si>
    <t xml:space="preserve">Current content liabilities</t>
  </si>
  <si>
    <t xml:space="preserve">Accounts payable</t>
  </si>
  <si>
    <t xml:space="preserve">Accrued expenses and other liabilities</t>
  </si>
  <si>
    <t xml:space="preserve">Deferred revenue</t>
  </si>
  <si>
    <t xml:space="preserve">Short-term debt</t>
  </si>
  <si>
    <t xml:space="preserve">Total current liabilities</t>
  </si>
  <si>
    <t xml:space="preserve">Non-current content liabilities</t>
  </si>
  <si>
    <t xml:space="preserve">Long-term debt</t>
  </si>
  <si>
    <t xml:space="preserve">Other non-current liabilities</t>
  </si>
  <si>
    <t xml:space="preserve">Total liabilities</t>
  </si>
  <si>
    <t xml:space="preserve">Stockholders' equity:</t>
  </si>
  <si>
    <t xml:space="preserve">Common stock</t>
  </si>
  <si>
    <t xml:space="preserve">Treasury stock at cost</t>
  </si>
  <si>
    <t xml:space="preserve">Accumulated other comprehensive income (loss)</t>
  </si>
  <si>
    <t xml:space="preserve">Retained earnings</t>
  </si>
  <si>
    <t xml:space="preserve">Total stockholders' equity</t>
  </si>
  <si>
    <t xml:space="preserve">Total liabilities and stockholders' equity</t>
  </si>
  <si>
    <t xml:space="preserve">Consolidated Statements of Cash Flows</t>
  </si>
  <si>
    <t xml:space="preserve">Cash flows from operating activities:</t>
  </si>
  <si>
    <t xml:space="preserve">Adjustments to reconcile net income to net cash</t>
  </si>
  <si>
    <t xml:space="preserve">provided by (used in) operating activities:</t>
  </si>
  <si>
    <t xml:space="preserve">Additions to content assets</t>
  </si>
  <si>
    <t xml:space="preserve">Change in content liabilities</t>
  </si>
  <si>
    <t xml:space="preserve">Amortization of content assets</t>
  </si>
  <si>
    <t xml:space="preserve">Depreciation and amortization of property, equipment and intangibles</t>
  </si>
  <si>
    <t xml:space="preserve">Stock-based compensation expense</t>
  </si>
  <si>
    <t xml:space="preserve">Foreign currency remeasurement loss (gain) on debt</t>
  </si>
  <si>
    <t xml:space="preserve">Other non-cash items</t>
  </si>
  <si>
    <t xml:space="preserve">Deferred income taxes</t>
  </si>
  <si>
    <t xml:space="preserve">Changes in operating assets and liabilities:</t>
  </si>
  <si>
    <t xml:space="preserve">Other non-current assets and liabilities</t>
  </si>
  <si>
    <t xml:space="preserve">Net cash provided by (used in) operating activities</t>
  </si>
  <si>
    <t xml:space="preserve">Cash flows from investing activities:</t>
  </si>
  <si>
    <t xml:space="preserve">Purchases of property and equipment</t>
  </si>
  <si>
    <t xml:space="preserve">Change in other assets</t>
  </si>
  <si>
    <t xml:space="preserve">Acquisitions</t>
  </si>
  <si>
    <t xml:space="preserve">Purchases of short-term investments</t>
  </si>
  <si>
    <t xml:space="preserve">Net cash used in investing activities</t>
  </si>
  <si>
    <t xml:space="preserve">Cash flows from financing activities:</t>
  </si>
  <si>
    <t xml:space="preserve">Proceeds from issuance of debt</t>
  </si>
  <si>
    <t xml:space="preserve">Debt issuance costs</t>
  </si>
  <si>
    <t xml:space="preserve">Repayments of debt</t>
  </si>
  <si>
    <t xml:space="preserve">Proceeds from issuance of common stock</t>
  </si>
  <si>
    <t xml:space="preserve">Repurchases of common stock</t>
  </si>
  <si>
    <t xml:space="preserve">Taxes paid related to net share settlement of equity awards</t>
  </si>
  <si>
    <t xml:space="preserve">Net cash provided by (used in) financing activities</t>
  </si>
  <si>
    <t xml:space="preserve">Effect of exchange rate changes on cash, cash equivalents, and restricted cash</t>
  </si>
  <si>
    <t xml:space="preserve">Net increase (decrease) in cash, cash equivalents, and restricted cash</t>
  </si>
  <si>
    <t xml:space="preserve">Cash, cash equivalents, and restricted cash beginning of period</t>
  </si>
  <si>
    <t xml:space="preserve"> Cash, cash equivalents, and restricted cash end of period</t>
  </si>
  <si>
    <t xml:space="preserve">Non-GAAP free cash flow reconciliation:</t>
  </si>
  <si>
    <t xml:space="preserve">Non-GAAP free cash flow</t>
  </si>
  <si>
    <t xml:space="preserve">Revenue</t>
  </si>
  <si>
    <t xml:space="preserve">Quarterly Subscription Cost</t>
  </si>
  <si>
    <t xml:space="preserve">Users (Beginning of Period)</t>
  </si>
  <si>
    <t xml:space="preserve"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</si>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</sst>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@"/>
    <numFmt numFmtId="166" formatCode="\$#,##0"/>
    <numFmt numFmtId="167" formatCode="0%"/>
    <numFmt numFmtId="168" formatCode="\$#,##0.00"/>
    <numFmt numFmtId="169" formatCode="_(* #,##0_);_(* \(#,##0\);_(* \-??_);_(@_)"/>
    <numFmt numFmtId="170" formatCode="0.0%"/>
    <numFmt numFmtId="171" formatCode="0.00%"/>
    <numFmt numFmtId="172" formatCode="0.0\x"/>
    <numFmt numFmtId="173" formatCode="#,##0.0\ ;\(#,##0.0\)"/>
    <numFmt numFmtId="174" formatCode="\$#,##0\ ;&quot;($&quot;#,##0.0\)"/>
    <numFmt numFmtId="175" formatCode="\$* #,###\ ;\$* \(#,###\);\$* &quot;- &quot;"/>
    <numFmt numFmtId="176" formatCode="_(\$* #,##0_);_(\$* \(#,##0\);_(\$* \-??_);_(@_)"/>
    <numFmt numFmtId="177" formatCode="#,##0"/>
    <numFmt numFmtId="178" formatCode="#,##0\ ;\(#,##0.0\)"/>
    <numFmt numFmtId="179" formatCode="_(\$* #,##0.00_);_(\$* \(#,##0.00\);_(\$* \-??_);_(@_)"/>
    <numFmt numFmtId="180" formatCode="\$* #,###.00\ ;\$* \(#,###.00\);\$* &quot;- &quot;"/>
    <numFmt numFmtId="181" formatCode="_([$€-2]* #,##0.00_);_([$€-2]* \(#,##0.00\);_([$€-2]* \-??_)"/>
    <numFmt numFmtId="182" formatCode="0"/>
    <numFmt numFmtId="183" formatCode="0.0%;[RED]\(0.0%\)"/>
    <numFmt numFmtId="184" formatCode="\$#,##0.00_);[RED]&quot;($&quot;#,##0.00\)"/>
  </numFmts>
  <fonts count="2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2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u val="single"/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u val="single"/>
      <sz val="12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u val="single"/>
      <sz val="10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color rgb="FF0432FF"/>
      <name val="Calibri"/>
      <family val="2"/>
      <charset val="1"/>
    </font>
    <font>
      <b val="true"/>
      <sz val="10"/>
      <color rgb="FF0432FF"/>
      <name val="Calibri"/>
      <family val="2"/>
      <charset val="1"/>
    </font>
    <font>
      <sz val="10"/>
      <color rgb="FF0070C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theme="1"/>
      <name val="Calibri"/>
      <family val="2"/>
      <charset val="1"/>
    </font>
    <font>
      <sz val="10"/>
      <color rgb="FF008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CECEC"/>
      </patternFill>
    </fill>
    <fill>
      <patternFill patternType="solid">
        <fgColor rgb="FFECECEC"/>
        <bgColor rgb="FFD9E2F3"/>
      </patternFill>
    </fill>
    <fill>
      <patternFill patternType="solid">
        <fgColor rgb="FFD9E2F3"/>
        <bgColor rgb="FFD8D8D8"/>
      </patternFill>
    </fill>
    <fill>
      <patternFill patternType="solid">
        <fgColor rgb="FFBFBFBF"/>
        <bgColor rgb="FFD8D8D8"/>
      </patternFill>
    </fill>
    <fill>
      <patternFill patternType="solid">
        <fgColor rgb="FFD8D8D8"/>
        <bgColor rgb="FFD9E2F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3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6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6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FBFBF"/>
      <rgbColor rgb="FF808080"/>
      <rgbColor rgb="FF9999FF"/>
      <rgbColor rgb="FF993366"/>
      <rgbColor rgb="FFECECEC"/>
      <rgbColor rgb="FFD9E2F3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gcforage/Downloads/Stargaze%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1" activeCellId="0" sqref="L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31.45"/>
    <col collapsed="false" customWidth="true" hidden="false" outlineLevel="0" max="10" min="2" style="0" width="13.45"/>
    <col collapsed="false" customWidth="true" hidden="false" outlineLevel="0" max="11" min="11" style="0" width="9.18"/>
    <col collapsed="false" customWidth="true" hidden="false" outlineLevel="0" max="12" min="12" style="0" width="66"/>
    <col collapsed="false" customWidth="true" hidden="false" outlineLevel="0" max="25" min="13" style="0" width="8.73"/>
    <col collapsed="false" customWidth="true" hidden="false" outlineLevel="0" max="16384" min="16384" style="0" width="11.5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1</v>
      </c>
      <c r="K1" s="4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6" t="s">
        <v>5</v>
      </c>
      <c r="B2" s="7" t="n">
        <v>2021</v>
      </c>
      <c r="C2" s="7" t="n">
        <v>2021</v>
      </c>
      <c r="D2" s="7" t="n">
        <v>2021</v>
      </c>
      <c r="E2" s="7" t="n">
        <v>2021</v>
      </c>
      <c r="F2" s="7" t="n">
        <v>2022</v>
      </c>
      <c r="G2" s="7" t="n">
        <v>2022</v>
      </c>
      <c r="H2" s="7" t="n">
        <v>2022</v>
      </c>
      <c r="I2" s="7" t="n">
        <v>2022</v>
      </c>
      <c r="J2" s="7" t="n">
        <v>2022</v>
      </c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8" t="s">
        <v>6</v>
      </c>
      <c r="B3" s="9" t="n">
        <v>501429.74</v>
      </c>
      <c r="C3" s="9" t="n">
        <v>513924.39</v>
      </c>
      <c r="D3" s="9" t="n">
        <f aca="false">'Income Statement'!H9</f>
        <v>523842.69</v>
      </c>
      <c r="E3" s="9" t="n">
        <f aca="false">'Income Statement'!I9</f>
        <v>539652.26</v>
      </c>
      <c r="F3" s="9" t="n">
        <f aca="false">'Income Statement'!K9</f>
        <v>550743.69</v>
      </c>
      <c r="G3" s="9" t="n">
        <f aca="false">'Income Statement'!L9</f>
        <v>557909.87</v>
      </c>
      <c r="H3" s="9" t="n">
        <f aca="false">'Income Statement'!M9</f>
        <v>554791.23</v>
      </c>
      <c r="I3" s="9" t="n">
        <f aca="false">'Income Statement'!N9</f>
        <v>549643.71</v>
      </c>
      <c r="J3" s="9" t="n">
        <f aca="false">'Income Statement'!P9</f>
        <v>571305.21</v>
      </c>
      <c r="K3" s="4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11" t="s">
        <v>7</v>
      </c>
      <c r="B4" s="12"/>
      <c r="C4" s="13" t="n">
        <v>0.0249180473419866</v>
      </c>
      <c r="D4" s="13" t="n">
        <f aca="false">(D3-C3)/C3</f>
        <v>0.0192991424283249</v>
      </c>
      <c r="E4" s="13" t="n">
        <f aca="false">(E3-D3)/D3</f>
        <v>0.0301799954486335</v>
      </c>
      <c r="F4" s="13" t="n">
        <f aca="false">(F3-E3)/E3</f>
        <v>0.0205529205047711</v>
      </c>
      <c r="G4" s="13" t="n">
        <f aca="false">(G3-F3)/F3</f>
        <v>0.0130118240664726</v>
      </c>
      <c r="H4" s="13" t="n">
        <f aca="false">(H3-G3)/G3</f>
        <v>-0.00558986346665618</v>
      </c>
      <c r="I4" s="13" t="n">
        <f aca="false">(I3-H3)/H3</f>
        <v>-0.00927830095655985</v>
      </c>
      <c r="J4" s="13" t="n">
        <f aca="false">(J3-I3)/I3</f>
        <v>0.0394100753013257</v>
      </c>
      <c r="K4" s="12"/>
      <c r="L4" s="1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5.75" hidden="false" customHeight="true" outlineLevel="0" collapsed="false">
      <c r="A5" s="11"/>
      <c r="B5" s="12"/>
      <c r="C5" s="13"/>
      <c r="D5" s="13"/>
      <c r="E5" s="13"/>
      <c r="F5" s="13"/>
      <c r="G5" s="13"/>
      <c r="H5" s="13"/>
      <c r="I5" s="13"/>
      <c r="J5" s="15"/>
      <c r="K5" s="12"/>
      <c r="L5" s="1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customFormat="false" ht="15.75" hidden="false" customHeight="true" outlineLevel="0" collapsed="false">
      <c r="A6" s="8" t="s">
        <v>8</v>
      </c>
      <c r="B6" s="9" t="n">
        <v>137189.92</v>
      </c>
      <c r="C6" s="9" t="n">
        <v>129334.1</v>
      </c>
      <c r="D6" s="9" t="n">
        <f aca="false">'Income Statement'!H14</f>
        <v>122867.71</v>
      </c>
      <c r="E6" s="9" t="n">
        <f aca="false">'Income Statement'!I14</f>
        <v>44223.9</v>
      </c>
      <c r="F6" s="9" t="n">
        <f aca="false">'Income Statement'!K12</f>
        <v>46027.1</v>
      </c>
      <c r="G6" s="9" t="n">
        <f aca="false">'Income Statement'!L12</f>
        <v>50179.22</v>
      </c>
      <c r="H6" s="9" t="n">
        <f aca="false">'Income Statement'!M12</f>
        <v>46391.73</v>
      </c>
      <c r="I6" s="9" t="n">
        <f aca="false">'Income Statement'!N12</f>
        <v>47174.82</v>
      </c>
      <c r="J6" s="9" t="n">
        <f aca="false">'Income Statement'!P12</f>
        <v>48109.25</v>
      </c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11" t="s">
        <v>7</v>
      </c>
      <c r="B7" s="12"/>
      <c r="C7" s="13" t="n">
        <v>-0.0572623702965929</v>
      </c>
      <c r="D7" s="13" t="n">
        <f aca="false">(D6-C6)/C6</f>
        <v>-0.0499975644474273</v>
      </c>
      <c r="E7" s="13" t="n">
        <f aca="false">(E6-D6)/D6</f>
        <v>-0.640068981508649</v>
      </c>
      <c r="F7" s="13" t="n">
        <f aca="false">(F6-E6)/E6</f>
        <v>0.0407743324311072</v>
      </c>
      <c r="G7" s="13" t="n">
        <f aca="false">(G6-F6)/F6</f>
        <v>0.090210332608398</v>
      </c>
      <c r="H7" s="13" t="n">
        <f aca="false">(H6-G6)/G6</f>
        <v>-0.0754792521685271</v>
      </c>
      <c r="I7" s="13" t="n">
        <f aca="false">(I6-H6)/H6</f>
        <v>0.0168799482149082</v>
      </c>
      <c r="J7" s="13" t="n">
        <f aca="false">(J6-I6)/I6</f>
        <v>0.0198078127272134</v>
      </c>
      <c r="K7" s="12"/>
      <c r="L7" s="14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customFormat="false" ht="15.75" hidden="false" customHeight="true" outlineLevel="0" collapsed="false">
      <c r="A8" s="11"/>
      <c r="B8" s="12"/>
      <c r="C8" s="13"/>
      <c r="D8" s="13"/>
      <c r="E8" s="13"/>
      <c r="F8" s="13"/>
      <c r="G8" s="13"/>
      <c r="H8" s="13"/>
      <c r="I8" s="13"/>
      <c r="J8" s="15"/>
      <c r="K8" s="12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customFormat="false" ht="15.75" hidden="false" customHeight="true" outlineLevel="0" collapsed="false">
      <c r="A9" s="8" t="s">
        <v>9</v>
      </c>
      <c r="B9" s="9" t="n">
        <v>119470.05</v>
      </c>
      <c r="C9" s="9" t="n">
        <v>94710.91</v>
      </c>
      <c r="D9" s="9" t="n">
        <f aca="false">'Income Statement'!H20</f>
        <v>101434.97</v>
      </c>
      <c r="E9" s="9" t="n">
        <f aca="false">'Income Statement'!I20</f>
        <v>42520.03</v>
      </c>
      <c r="F9" s="9" t="n">
        <f aca="false">'Income Statement'!K20</f>
        <v>111821.29</v>
      </c>
      <c r="G9" s="9" t="n">
        <f aca="false">'Income Statement'!L20</f>
        <v>100866.57</v>
      </c>
      <c r="H9" s="9" t="n">
        <f aca="false">'Income Statement'!M20</f>
        <v>97876.94</v>
      </c>
      <c r="I9" s="9" t="n">
        <f aca="false">'Income Statement'!N20</f>
        <v>3869.88000000003</v>
      </c>
      <c r="J9" s="9" t="n">
        <f aca="false">'Income Statement'!P20</f>
        <v>102018.7854</v>
      </c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11" t="s">
        <v>7</v>
      </c>
      <c r="B10" s="12"/>
      <c r="C10" s="13" t="n">
        <v>-0.207241396483888</v>
      </c>
      <c r="D10" s="13" t="n">
        <f aca="false">(D9-C9)/C9</f>
        <v>0.0709956223628302</v>
      </c>
      <c r="E10" s="13" t="n">
        <f aca="false">(E9-D9)/D9</f>
        <v>-0.580814880706329</v>
      </c>
      <c r="F10" s="13" t="n">
        <f aca="false">(F9-E9)/E9</f>
        <v>1.62984974375606</v>
      </c>
      <c r="G10" s="13" t="n">
        <f aca="false">(G9-F9)/F9</f>
        <v>-0.0979663175053696</v>
      </c>
      <c r="H10" s="13" t="n">
        <f aca="false">(H9-G9)/G9</f>
        <v>-0.0296394533887689</v>
      </c>
      <c r="I10" s="13" t="n">
        <f aca="false">(I9-H9)/H9</f>
        <v>-0.960461779863571</v>
      </c>
      <c r="J10" s="13" t="n">
        <f aca="false">(J9-I9)/I9</f>
        <v>25.3622606902538</v>
      </c>
      <c r="K10" s="12"/>
      <c r="L10" s="14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5.75" hidden="false" customHeight="true" outlineLevel="0" collapsed="false">
      <c r="A11" s="8" t="s">
        <v>10</v>
      </c>
      <c r="B11" s="16" t="n">
        <v>3.8506827247622</v>
      </c>
      <c r="C11" s="16" t="n">
        <v>3.0531096062587</v>
      </c>
      <c r="D11" s="16" t="n">
        <f aca="false">'Income Statement'!H22</f>
        <v>3.27268066615776</v>
      </c>
      <c r="E11" s="16" t="n">
        <f aca="false">'Income Statement'!I22</f>
        <v>1.36974306704971</v>
      </c>
      <c r="F11" s="16" t="n">
        <f aca="false">'Income Statement'!K22</f>
        <v>3.5966709145191</v>
      </c>
      <c r="G11" s="16" t="n">
        <f aca="false">'Income Statement'!L22</f>
        <v>3.24131888599212</v>
      </c>
      <c r="H11" s="16" t="n">
        <f aca="false">'Income Statement'!M22</f>
        <v>3.1429785244494</v>
      </c>
      <c r="I11" s="16" t="n">
        <f aca="false">'Income Statement'!N22</f>
        <v>0.124177897574125</v>
      </c>
      <c r="J11" s="17" t="n">
        <f aca="false">'Income Statement'!P22</f>
        <v>3.27328660240228</v>
      </c>
      <c r="K11" s="4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11"/>
      <c r="B12" s="4"/>
      <c r="C12" s="4"/>
      <c r="D12" s="4"/>
      <c r="E12" s="4"/>
      <c r="F12" s="4"/>
      <c r="G12" s="4"/>
      <c r="H12" s="4"/>
      <c r="I12" s="4"/>
      <c r="J12" s="18"/>
      <c r="K12" s="4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A13" s="19" t="s">
        <v>11</v>
      </c>
      <c r="B13" s="20" t="n">
        <v>48415.5</v>
      </c>
      <c r="C13" s="20" t="n">
        <v>-12252.73</v>
      </c>
      <c r="D13" s="20" t="n">
        <f aca="false">'Cash Flows'!J51</f>
        <v>-7437.63999999999</v>
      </c>
      <c r="E13" s="20" t="n">
        <f aca="false">'Cash Flows'!K51</f>
        <v>-39847.71</v>
      </c>
      <c r="F13" s="20" t="n">
        <f aca="false">'Cash Flows'!M51</f>
        <v>56117.67</v>
      </c>
      <c r="G13" s="20" t="n">
        <f aca="false">'Cash Flows'!N51</f>
        <v>891.239999999991</v>
      </c>
      <c r="H13" s="20" t="n">
        <f aca="false">'Cash Flows'!O51</f>
        <v>33029.5</v>
      </c>
      <c r="I13" s="20" t="n">
        <f aca="false">'Cash Flows'!P51</f>
        <v>23258.55</v>
      </c>
      <c r="J13" s="20" t="n">
        <f aca="false">'Cash Flows'!R51</f>
        <v>56812.07</v>
      </c>
      <c r="K13" s="4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.75" hidden="false" customHeight="true" outlineLevel="0" collapsed="false">
      <c r="A14" s="21"/>
      <c r="B14" s="4"/>
      <c r="C14" s="4"/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.75" hidden="false" customHeight="true" outlineLevel="0" collapsed="false">
      <c r="A15" s="22" t="s">
        <v>12</v>
      </c>
      <c r="B15" s="23" t="s">
        <v>13</v>
      </c>
      <c r="C15" s="23" t="s">
        <v>14</v>
      </c>
      <c r="D15" s="23" t="s">
        <v>15</v>
      </c>
      <c r="E15" s="23" t="s">
        <v>16</v>
      </c>
      <c r="F15" s="23" t="s">
        <v>17</v>
      </c>
      <c r="G15" s="23" t="s">
        <v>18</v>
      </c>
      <c r="H15" s="23" t="s">
        <v>19</v>
      </c>
      <c r="I15" s="23" t="s">
        <v>20</v>
      </c>
      <c r="J15" s="24" t="s">
        <v>21</v>
      </c>
      <c r="K15" s="4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.75" hidden="false" customHeight="true" outlineLevel="0" collapsed="false">
      <c r="A16" s="25" t="s">
        <v>22</v>
      </c>
      <c r="B16" s="26" t="n">
        <v>0.27359749343946</v>
      </c>
      <c r="C16" s="26" t="n">
        <v>0.251659782093627</v>
      </c>
      <c r="D16" s="26" t="n">
        <f aca="false">D6/D3</f>
        <v>0.234550777066298</v>
      </c>
      <c r="E16" s="26" t="n">
        <f aca="false">E6/E3</f>
        <v>0.0819488831567202</v>
      </c>
      <c r="F16" s="26" t="n">
        <f aca="false">F6/F3</f>
        <v>0.0835726324889896</v>
      </c>
      <c r="G16" s="26" t="n">
        <f aca="false">G6/G3</f>
        <v>0.0899414452015341</v>
      </c>
      <c r="H16" s="26" t="n">
        <f aca="false">H6/H3</f>
        <v>0.0836201574419264</v>
      </c>
      <c r="I16" s="26" t="n">
        <f aca="false">I6/I3</f>
        <v>0.0858279993779971</v>
      </c>
      <c r="J16" s="26" t="n">
        <f aca="false">J6/J3</f>
        <v>0.0842093668286344</v>
      </c>
      <c r="K16" s="4"/>
      <c r="L16" s="2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.75" hidden="false" customHeight="true" outlineLevel="0" collapsed="false">
      <c r="A17" s="25" t="s">
        <v>23</v>
      </c>
      <c r="B17" s="26" t="n">
        <v>0.23825880371595</v>
      </c>
      <c r="C17" s="26" t="n">
        <v>0.184289580029467</v>
      </c>
      <c r="D17" s="26" t="n">
        <f aca="false">D9/D3</f>
        <v>0.193636318567316</v>
      </c>
      <c r="E17" s="26" t="n">
        <f aca="false">E9/E3</f>
        <v>0.0787915351267128</v>
      </c>
      <c r="F17" s="26" t="n">
        <f aca="false">F9/F3</f>
        <v>0.203036897254329</v>
      </c>
      <c r="G17" s="26" t="n">
        <f aca="false">G9/G3</f>
        <v>0.180793664754488</v>
      </c>
      <c r="H17" s="26" t="n">
        <f aca="false">H9/H3</f>
        <v>0.176421209830588</v>
      </c>
      <c r="I17" s="26" t="n">
        <f aca="false">I9/I3</f>
        <v>0.00704070642416708</v>
      </c>
      <c r="J17" s="26" t="n">
        <f aca="false">J9/J3</f>
        <v>0.178571424895635</v>
      </c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.75" hidden="false" customHeight="true" outlineLevel="0" collapsed="false">
      <c r="A18" s="28" t="s">
        <v>24</v>
      </c>
      <c r="B18" s="29" t="n">
        <v>1.51797138536699</v>
      </c>
      <c r="C18" s="29" t="n">
        <v>-0.384592060712456</v>
      </c>
      <c r="D18" s="29" t="n">
        <f aca="false">D13/'Income Statement'!H26</f>
        <v>-0.233559377919437</v>
      </c>
      <c r="E18" s="29" t="n">
        <f aca="false">E13/'Income Statement'!I26</f>
        <v>-1.2489233098213</v>
      </c>
      <c r="F18" s="29" t="n">
        <f aca="false">F13/'Income Statement'!H26</f>
        <v>1.76222674067154</v>
      </c>
      <c r="G18" s="29" t="n">
        <f aca="false">G13/'Income Statement'!I26</f>
        <v>0.0279336105047222</v>
      </c>
      <c r="H18" s="29" t="n">
        <f aca="false">H13/'Income Statement'!J26</f>
        <v>1.03522416876008</v>
      </c>
      <c r="I18" s="29" t="n">
        <f aca="false">I13/'Income Statement'!K26</f>
        <v>0.733502728573195</v>
      </c>
      <c r="J18" s="29" t="n">
        <f aca="false">J13/'Income Statement'!M26</f>
        <v>1.80218011120388</v>
      </c>
      <c r="K18" s="4"/>
      <c r="L18" s="2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5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5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5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5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5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5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5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5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5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5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5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5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5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5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5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5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5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5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5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5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5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5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5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5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5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5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5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5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5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5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5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5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5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5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5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5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5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5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5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5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5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5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5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5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5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5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5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5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5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5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5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5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5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5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5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5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5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5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5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5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5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5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5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5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5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5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5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5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5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5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5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5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5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5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5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5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5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5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5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5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5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5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5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5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5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5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5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5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5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5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5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5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5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5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5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5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5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5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5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5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5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5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5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5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5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5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5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5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5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5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5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5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5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5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5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5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5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5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5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5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5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5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5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5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5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5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5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5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5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5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5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5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5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5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5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5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5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5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5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5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5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5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5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5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5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5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5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5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5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5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5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5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5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5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5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5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5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5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5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5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5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5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5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5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5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5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5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5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5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5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5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5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5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5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5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5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5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5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5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5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5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5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5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5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5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5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5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5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5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5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5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5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5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5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5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5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5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5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5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5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5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5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5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5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5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5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5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5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5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5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5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5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5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5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5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5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5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5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5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5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5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5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5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5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5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5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5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5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5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5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5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5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5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5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5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5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5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5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5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5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5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5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5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5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5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5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5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5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5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5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5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5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5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5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5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5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5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5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5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5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5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5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5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5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5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5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5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5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5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5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5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5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5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5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5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5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5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5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5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5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5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5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5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5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5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5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5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5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5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5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5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5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5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5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5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5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5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5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5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5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5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39.45"/>
    <col collapsed="false" customWidth="true" hidden="false" outlineLevel="0" max="10" min="2" style="0" width="10.27"/>
    <col collapsed="false" customWidth="true" hidden="false" outlineLevel="0" max="11" min="11" style="0" width="8.73"/>
    <col collapsed="false" customWidth="true" hidden="false" outlineLevel="0" max="12" min="12" style="0" width="131.73"/>
    <col collapsed="false" customWidth="true" hidden="false" outlineLevel="0" max="25" min="13" style="0" width="8.73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30" t="s">
        <v>25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1</v>
      </c>
      <c r="G1" s="31" t="s">
        <v>2</v>
      </c>
      <c r="H1" s="31" t="s">
        <v>3</v>
      </c>
      <c r="I1" s="31" t="s">
        <v>4</v>
      </c>
      <c r="J1" s="32" t="s">
        <v>1</v>
      </c>
    </row>
    <row r="2" customFormat="false" ht="15" hidden="false" customHeight="false" outlineLevel="0" collapsed="false">
      <c r="A2" s="33" t="s">
        <v>26</v>
      </c>
      <c r="B2" s="34" t="n">
        <v>2021</v>
      </c>
      <c r="C2" s="34" t="n">
        <v>2021</v>
      </c>
      <c r="D2" s="34" t="n">
        <v>2021</v>
      </c>
      <c r="E2" s="34" t="n">
        <v>2021</v>
      </c>
      <c r="F2" s="34" t="n">
        <v>2022</v>
      </c>
      <c r="G2" s="34" t="n">
        <v>2022</v>
      </c>
      <c r="H2" s="34" t="n">
        <v>2022</v>
      </c>
      <c r="I2" s="34" t="n">
        <v>2022</v>
      </c>
      <c r="J2" s="34" t="n">
        <v>2023</v>
      </c>
    </row>
    <row r="3" customFormat="false" ht="15" hidden="false" customHeight="fals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7"/>
      <c r="L3" s="38"/>
    </row>
    <row r="4" customFormat="false" ht="15" hidden="false" customHeight="false" outlineLevel="0" collapsed="false">
      <c r="A4" s="35" t="s">
        <v>27</v>
      </c>
      <c r="B4" s="39" t="n">
        <v>33</v>
      </c>
      <c r="C4" s="39" t="n">
        <v>33</v>
      </c>
      <c r="D4" s="39" t="n">
        <f aca="false">'Customer Data'!E7</f>
        <v>33</v>
      </c>
      <c r="E4" s="39" t="n">
        <f aca="false">'Customer Data'!F7</f>
        <v>33</v>
      </c>
      <c r="F4" s="39" t="n">
        <f aca="false">'Customer Data'!G7</f>
        <v>34</v>
      </c>
      <c r="G4" s="39" t="n">
        <f aca="false">'Customer Data'!H7</f>
        <v>34</v>
      </c>
      <c r="H4" s="39" t="n">
        <f aca="false">'Customer Data'!I7</f>
        <v>34</v>
      </c>
      <c r="I4" s="39" t="n">
        <f aca="false">'Customer Data'!J7</f>
        <v>34</v>
      </c>
      <c r="J4" s="39" t="n">
        <f aca="false">'Customer Data'!K7</f>
        <v>34</v>
      </c>
      <c r="L4" s="38"/>
    </row>
    <row r="5" customFormat="false" ht="15" hidden="false" customHeight="false" outlineLevel="0" collapsed="false">
      <c r="A5" s="35"/>
      <c r="B5" s="39"/>
      <c r="C5" s="39"/>
      <c r="D5" s="39"/>
      <c r="E5" s="39"/>
      <c r="F5" s="39"/>
      <c r="G5" s="39"/>
      <c r="H5" s="39"/>
      <c r="I5" s="39"/>
      <c r="J5" s="40"/>
      <c r="L5" s="38"/>
    </row>
    <row r="6" customFormat="false" ht="15" hidden="false" customHeight="false" outlineLevel="0" collapsed="false">
      <c r="A6" s="35" t="s">
        <v>28</v>
      </c>
      <c r="B6" s="41" t="n">
        <v>15194.8406060606</v>
      </c>
      <c r="C6" s="41" t="n">
        <v>15573.4663636364</v>
      </c>
      <c r="D6" s="41" t="n">
        <f aca="false">'Customer Data'!E9</f>
        <v>15874.0209090909</v>
      </c>
      <c r="E6" s="41" t="n">
        <f aca="false">'Customer Data'!F9</f>
        <v>16353.0987878788</v>
      </c>
      <c r="F6" s="41" t="n">
        <f aca="false">'Customer Data'!G9</f>
        <v>16198.3438235294</v>
      </c>
      <c r="G6" s="41" t="n">
        <f aca="false">'Customer Data'!H9</f>
        <v>16409.1138235294</v>
      </c>
      <c r="H6" s="41" t="n">
        <f aca="false">'Customer Data'!I9</f>
        <v>16317.3891176471</v>
      </c>
      <c r="I6" s="41" t="n">
        <f aca="false">'Customer Data'!J9</f>
        <v>16165.9914705882</v>
      </c>
      <c r="J6" s="41" t="n">
        <f aca="false">'Customer Data'!K9</f>
        <v>16803.0944117647</v>
      </c>
      <c r="L6" s="38"/>
    </row>
    <row r="7" customFormat="false" ht="15" hidden="false" customHeight="false" outlineLevel="0" collapsed="false">
      <c r="A7" s="35" t="s">
        <v>29</v>
      </c>
      <c r="B7" s="41" t="n">
        <v>89</v>
      </c>
      <c r="C7" s="41" t="n">
        <v>200</v>
      </c>
      <c r="D7" s="41" t="n">
        <f aca="false">'Customer Data'!E10</f>
        <v>204</v>
      </c>
      <c r="E7" s="41" t="n">
        <f aca="false">'Customer Data'!F10</f>
        <v>444</v>
      </c>
      <c r="F7" s="41" t="n">
        <f aca="false">'Customer Data'!G10</f>
        <v>2446</v>
      </c>
      <c r="G7" s="41" t="n">
        <f aca="false">'Customer Data'!H10</f>
        <v>5000</v>
      </c>
      <c r="H7" s="41" t="n">
        <f aca="false">'Customer Data'!I10</f>
        <v>1655</v>
      </c>
      <c r="I7" s="41" t="n">
        <f aca="false">'Customer Data'!J10</f>
        <v>1244</v>
      </c>
      <c r="J7" s="41" t="n">
        <f aca="false">'Customer Data'!K10</f>
        <v>322</v>
      </c>
      <c r="L7" s="42"/>
    </row>
    <row r="8" customFormat="false" ht="15" hidden="false" customHeight="false" outlineLevel="0" collapsed="false">
      <c r="A8" s="35" t="s">
        <v>30</v>
      </c>
      <c r="B8" s="41" t="n">
        <v>467.625757575759</v>
      </c>
      <c r="C8" s="41" t="n">
        <v>500.554545454545</v>
      </c>
      <c r="D8" s="41" t="n">
        <f aca="false">D9-(D6-D7)</f>
        <v>683.077878787877</v>
      </c>
      <c r="E8" s="41" t="n">
        <f aca="false">E9-(E6-E7)</f>
        <v>289.245035650627</v>
      </c>
      <c r="F8" s="41" t="n">
        <f aca="false">F9-(F6-F7)</f>
        <v>2656.77</v>
      </c>
      <c r="G8" s="41" t="n">
        <f aca="false">G9-(G6-G7)</f>
        <v>4908.27529411765</v>
      </c>
      <c r="H8" s="41" t="n">
        <f aca="false">H9-(H6-H7)</f>
        <v>1503.60235294118</v>
      </c>
      <c r="I8" s="41" t="n">
        <f aca="false">I9-(I6-I7)</f>
        <v>1881.10294117647</v>
      </c>
      <c r="J8" s="41" t="n">
        <f aca="false">J9-(J6-J7)</f>
        <v>1964.90558823529</v>
      </c>
      <c r="L8" s="38"/>
    </row>
    <row r="9" customFormat="false" ht="15" hidden="false" customHeight="false" outlineLevel="0" collapsed="false">
      <c r="A9" s="35" t="s">
        <v>31</v>
      </c>
      <c r="B9" s="41" t="n">
        <v>15573.4663636364</v>
      </c>
      <c r="C9" s="41" t="n">
        <v>15874.0209090909</v>
      </c>
      <c r="D9" s="41" t="n">
        <f aca="false">'Customer Data'!E11</f>
        <v>16353.0987878788</v>
      </c>
      <c r="E9" s="41" t="n">
        <f aca="false">'Customer Data'!F11</f>
        <v>16198.3438235294</v>
      </c>
      <c r="F9" s="41" t="n">
        <f aca="false">'Customer Data'!G11</f>
        <v>16409.1138235294</v>
      </c>
      <c r="G9" s="41" t="n">
        <f aca="false">'Customer Data'!H11</f>
        <v>16317.3891176471</v>
      </c>
      <c r="H9" s="41" t="n">
        <f aca="false">'Customer Data'!I11</f>
        <v>16165.9914705882</v>
      </c>
      <c r="I9" s="41" t="n">
        <f aca="false">'Customer Data'!J11</f>
        <v>16803.0944117647</v>
      </c>
      <c r="J9" s="41" t="n">
        <f aca="false">'Customer Data'!K11</f>
        <v>18446</v>
      </c>
      <c r="L9" s="38"/>
    </row>
    <row r="10" customFormat="false" ht="15.75" hidden="false" customHeight="true" outlineLevel="0" collapsed="false">
      <c r="A10" s="43" t="s">
        <v>32</v>
      </c>
      <c r="B10" s="44"/>
      <c r="C10" s="45" t="n">
        <v>0.0192991424283249</v>
      </c>
      <c r="D10" s="45" t="n">
        <f aca="false">(D9-C9)/C9</f>
        <v>0.0301799954486335</v>
      </c>
      <c r="E10" s="45" t="n">
        <f aca="false">(E9-D9)/D9</f>
        <v>-0.00946334186301621</v>
      </c>
      <c r="F10" s="45" t="n">
        <f aca="false">(F9-E9)/E9</f>
        <v>0.0130118240664726</v>
      </c>
      <c r="G10" s="45" t="n">
        <f aca="false">(G9-F9)/F9</f>
        <v>-0.00558986346665621</v>
      </c>
      <c r="H10" s="45" t="n">
        <f aca="false">(H9-G9)/G9</f>
        <v>-0.00927830095655985</v>
      </c>
      <c r="I10" s="45" t="n">
        <f aca="false">(I9-H9)/H9</f>
        <v>0.0394100753013256</v>
      </c>
      <c r="J10" s="45" t="n">
        <f aca="false">(J9-I9)/I9</f>
        <v>0.0977739901934378</v>
      </c>
      <c r="K10" s="46"/>
      <c r="L10" s="47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customFormat="false" ht="15.75" hidden="false" customHeight="true" outlineLevel="0" collapsed="false">
      <c r="A11" s="43"/>
      <c r="B11" s="44"/>
      <c r="C11" s="45"/>
      <c r="D11" s="45"/>
      <c r="E11" s="45"/>
      <c r="F11" s="45"/>
      <c r="G11" s="45"/>
      <c r="H11" s="45"/>
      <c r="I11" s="45"/>
      <c r="J11" s="48"/>
      <c r="K11" s="46"/>
      <c r="L11" s="47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customFormat="false" ht="15.75" hidden="false" customHeight="true" outlineLevel="0" collapsed="false">
      <c r="A12" s="35" t="s">
        <v>33</v>
      </c>
      <c r="B12" s="41" t="n">
        <v>378.625757575759</v>
      </c>
      <c r="C12" s="41" t="n">
        <v>300.554545454545</v>
      </c>
      <c r="D12" s="41" t="n">
        <f aca="false">D8-D7</f>
        <v>479.077878787877</v>
      </c>
      <c r="E12" s="41" t="n">
        <f aca="false">E8-E7</f>
        <v>-154.754964349373</v>
      </c>
      <c r="F12" s="41" t="n">
        <f aca="false">F8-F7</f>
        <v>210.769999999999</v>
      </c>
      <c r="G12" s="41" t="n">
        <f aca="false">G8-G7</f>
        <v>-91.7247058823505</v>
      </c>
      <c r="H12" s="41" t="n">
        <f aca="false">H8-H7</f>
        <v>-151.397647058824</v>
      </c>
      <c r="I12" s="41" t="n">
        <f aca="false">I8-I7</f>
        <v>637.10294117647</v>
      </c>
      <c r="J12" s="41" t="n">
        <f aca="false">J8-J7</f>
        <v>1642.90558823529</v>
      </c>
      <c r="L12" s="42"/>
    </row>
    <row r="13" customFormat="false" ht="15.75" hidden="false" customHeight="true" outlineLevel="0" collapsed="false">
      <c r="A13" s="49" t="s">
        <v>34</v>
      </c>
      <c r="B13" s="50" t="n">
        <v>0.00585725130703257</v>
      </c>
      <c r="C13" s="50" t="n">
        <v>0.0128423560516363</v>
      </c>
      <c r="D13" s="50" t="n">
        <f aca="false">D7/D6</f>
        <v>0.0128511862979323</v>
      </c>
      <c r="E13" s="50" t="n">
        <f aca="false">E7/E6</f>
        <v>0.027150817454188</v>
      </c>
      <c r="F13" s="50" t="n">
        <f aca="false">F7/F6</f>
        <v>0.151003091837512</v>
      </c>
      <c r="G13" s="50" t="n">
        <f aca="false">G7/G6</f>
        <v>0.30470871576443</v>
      </c>
      <c r="H13" s="50" t="n">
        <f aca="false">H7/H6</f>
        <v>0.101425539837751</v>
      </c>
      <c r="I13" s="50" t="n">
        <f aca="false">I7/I6</f>
        <v>0.0769516674720065</v>
      </c>
      <c r="J13" s="50" t="n">
        <f aca="false">J7/J6</f>
        <v>0.0191631369859204</v>
      </c>
      <c r="L13" s="42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B1:L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5.45"/>
    <col collapsed="false" customWidth="true" hidden="false" outlineLevel="0" max="3" min="3" style="0" width="15.18"/>
    <col collapsed="false" customWidth="true" hidden="false" outlineLevel="0" max="8" min="4" style="0" width="12.82"/>
    <col collapsed="false" customWidth="true" hidden="false" outlineLevel="0" max="9" min="9" style="0" width="8.73"/>
    <col collapsed="false" customWidth="true" hidden="false" outlineLevel="0" max="10" min="10" style="0" width="71.45"/>
    <col collapsed="false" customWidth="true" hidden="false" outlineLevel="0" max="11" min="11" style="0" width="4.73"/>
    <col collapsed="false" customWidth="true" hidden="false" outlineLevel="0" max="26" min="12" style="0" width="8.73"/>
  </cols>
  <sheetData>
    <row r="1" customFormat="false" ht="15.75" hidden="false" customHeight="true" outlineLevel="0" collapsed="false">
      <c r="B1" s="4"/>
      <c r="C1" s="51" t="s">
        <v>35</v>
      </c>
      <c r="D1" s="51" t="s">
        <v>36</v>
      </c>
      <c r="E1" s="51" t="s">
        <v>36</v>
      </c>
      <c r="F1" s="52" t="s">
        <v>36</v>
      </c>
      <c r="G1" s="51" t="s">
        <v>36</v>
      </c>
      <c r="H1" s="53" t="s">
        <v>37</v>
      </c>
      <c r="I1" s="51"/>
      <c r="J1" s="51"/>
    </row>
    <row r="2" customFormat="false" ht="15.75" hidden="false" customHeight="true" outlineLevel="0" collapsed="false">
      <c r="B2" s="54" t="s">
        <v>38</v>
      </c>
      <c r="C2" s="34" t="n">
        <v>2020</v>
      </c>
      <c r="D2" s="34" t="n">
        <v>2021</v>
      </c>
      <c r="E2" s="34" t="n">
        <v>2022</v>
      </c>
      <c r="F2" s="55" t="s">
        <v>39</v>
      </c>
      <c r="G2" s="34" t="s">
        <v>40</v>
      </c>
      <c r="H2" s="56" t="s">
        <v>41</v>
      </c>
      <c r="I2" s="57"/>
      <c r="J2" s="58"/>
      <c r="K2" s="36"/>
      <c r="L2" s="36"/>
    </row>
    <row r="3" customFormat="false" ht="15.75" hidden="false" customHeight="true" outlineLevel="0" collapsed="false">
      <c r="B3" s="59" t="s">
        <v>6</v>
      </c>
      <c r="C3" s="60" t="n">
        <v>1999444</v>
      </c>
      <c r="D3" s="60" t="n">
        <f aca="false">'Income Statement'!J9</f>
        <v>2078849.08</v>
      </c>
      <c r="E3" s="60" t="n">
        <f aca="false">'Income Statement'!O9</f>
        <v>2213088.5</v>
      </c>
      <c r="F3" s="61" t="n">
        <f aca="false">'Income Statement'!P9*4</f>
        <v>2285220.84</v>
      </c>
      <c r="G3" s="60" t="n">
        <f aca="false">F3*1.15</f>
        <v>2628003.966</v>
      </c>
      <c r="H3" s="62" t="n">
        <f aca="false">((G3/C3)^0.25)-1</f>
        <v>0.0707280813801181</v>
      </c>
      <c r="J3" s="38"/>
    </row>
    <row r="4" customFormat="false" ht="15.75" hidden="false" customHeight="true" outlineLevel="0" collapsed="false">
      <c r="B4" s="63" t="s">
        <v>42</v>
      </c>
      <c r="D4" s="26" t="n">
        <f aca="false">(D3-C3)/C3</f>
        <v>0.0397135803753445</v>
      </c>
      <c r="E4" s="26" t="n">
        <f aca="false">(E3-D3)/D3</f>
        <v>0.0645739131769968</v>
      </c>
      <c r="F4" s="26" t="n">
        <f aca="false">(F3-E3)/E3</f>
        <v>0.0325935180631052</v>
      </c>
      <c r="G4" s="26" t="n">
        <f aca="false">(G3-F3)/F3</f>
        <v>0.15</v>
      </c>
      <c r="H4" s="64"/>
      <c r="J4" s="38"/>
    </row>
    <row r="5" customFormat="false" ht="15.75" hidden="false" customHeight="true" outlineLevel="0" collapsed="false">
      <c r="B5" s="59" t="s">
        <v>8</v>
      </c>
      <c r="C5" s="60" t="n">
        <v>371461.44</v>
      </c>
      <c r="D5" s="60" t="n">
        <f aca="false">'Income Statement'!J14</f>
        <v>433615.63</v>
      </c>
      <c r="E5" s="60" t="n">
        <f aca="false">'Income Statement'!O14</f>
        <v>394298.17</v>
      </c>
      <c r="F5" s="61" t="n">
        <f aca="false">'Income Statement'!P14*4</f>
        <v>480008.76</v>
      </c>
      <c r="G5" s="60" t="n">
        <f aca="false">F5*1.1</f>
        <v>528009.636</v>
      </c>
      <c r="H5" s="62" t="n">
        <f aca="false">((G5/C5)^0.25)-1</f>
        <v>0.0918978921004019</v>
      </c>
      <c r="J5" s="38"/>
    </row>
    <row r="6" customFormat="false" ht="15.75" hidden="false" customHeight="true" outlineLevel="0" collapsed="false">
      <c r="B6" s="63" t="s">
        <v>42</v>
      </c>
      <c r="D6" s="26" t="n">
        <f aca="false">(D5-C5)/C5</f>
        <v>0.167323397012621</v>
      </c>
      <c r="E6" s="26" t="n">
        <f aca="false">(E5-D5)/D5</f>
        <v>-0.0906735303798896</v>
      </c>
      <c r="F6" s="26" t="n">
        <f aca="false">(F5-E5)/E5</f>
        <v>0.217375064155129</v>
      </c>
      <c r="G6" s="26" t="n">
        <f aca="false">(G5-F5)/F5</f>
        <v>0.1</v>
      </c>
      <c r="H6" s="64"/>
      <c r="J6" s="38"/>
    </row>
    <row r="7" customFormat="false" ht="15.75" hidden="false" customHeight="true" outlineLevel="0" collapsed="false">
      <c r="B7" s="59" t="s">
        <v>9</v>
      </c>
      <c r="C7" s="60" t="n">
        <v>247640.96</v>
      </c>
      <c r="D7" s="60" t="n">
        <f aca="false">'Income Statement'!J20</f>
        <v>358135.96</v>
      </c>
      <c r="E7" s="60" t="n">
        <f aca="false">'Income Statement'!O20</f>
        <v>314434.68</v>
      </c>
      <c r="F7" s="61" t="n">
        <f aca="false">'Income Statement'!P20*4</f>
        <v>408075.1416</v>
      </c>
      <c r="G7" s="60" t="n">
        <f aca="false">F7*0.92</f>
        <v>375429.130272</v>
      </c>
      <c r="H7" s="62" t="n">
        <f aca="false">((G7/C7)^0.25)-1</f>
        <v>0.109625355699246</v>
      </c>
      <c r="J7" s="38"/>
    </row>
    <row r="8" customFormat="false" ht="15.75" hidden="false" customHeight="true" outlineLevel="0" collapsed="false">
      <c r="B8" s="63" t="s">
        <v>42</v>
      </c>
      <c r="D8" s="26" t="n">
        <f aca="false">(D7-C7)/C7</f>
        <v>0.446190323280931</v>
      </c>
      <c r="E8" s="26" t="n">
        <f aca="false">(E7-D7)/D7</f>
        <v>-0.122024272569557</v>
      </c>
      <c r="F8" s="26" t="n">
        <f aca="false">(F7-E7)/E7</f>
        <v>0.297805768752989</v>
      </c>
      <c r="G8" s="26" t="n">
        <f aca="false">(G7-F7)/F7</f>
        <v>-0.08</v>
      </c>
      <c r="H8" s="64"/>
      <c r="J8" s="38"/>
    </row>
    <row r="9" customFormat="false" ht="15.75" hidden="false" customHeight="true" outlineLevel="0" collapsed="false">
      <c r="B9" s="59" t="s">
        <v>10</v>
      </c>
      <c r="C9" s="65" t="n">
        <v>12.11</v>
      </c>
      <c r="D9" s="65" t="n">
        <f aca="false">'Income Statement'!J22</f>
        <v>11.5462160642284</v>
      </c>
      <c r="E9" s="65" t="n">
        <f aca="false">'Income Statement'!O22</f>
        <v>10.1051462225347</v>
      </c>
      <c r="F9" s="66" t="n">
        <f aca="false">'Income Statement'!P22*4</f>
        <v>13.0931464096091</v>
      </c>
      <c r="G9" s="65" t="n">
        <f aca="false">(G7/F7)*F9</f>
        <v>12.0456946968404</v>
      </c>
      <c r="H9" s="62" t="n">
        <f aca="false">((G9/C9)^0.25)-1</f>
        <v>-0.00133017653979151</v>
      </c>
      <c r="J9" s="38"/>
    </row>
    <row r="10" customFormat="false" ht="15.75" hidden="false" customHeight="true" outlineLevel="0" collapsed="false">
      <c r="B10" s="67" t="s">
        <v>11</v>
      </c>
      <c r="C10" s="60" t="n">
        <v>755</v>
      </c>
      <c r="D10" s="60" t="n">
        <f aca="false">'Cash Flows'!L51</f>
        <v>-11122.58</v>
      </c>
      <c r="E10" s="60" t="n">
        <f aca="false">'Cash Flows'!Q51</f>
        <v>113296.96</v>
      </c>
      <c r="F10" s="61" t="n">
        <f aca="false">'Cash Flows'!R51*4</f>
        <v>227248.28</v>
      </c>
      <c r="G10" s="60" t="n">
        <f aca="false">F10*0.98</f>
        <v>222703.3144</v>
      </c>
      <c r="H10" s="62" t="n">
        <f aca="false">((G10/C10)^0.25)-1</f>
        <v>3.14424032463421</v>
      </c>
      <c r="J10" s="38"/>
    </row>
    <row r="11" customFormat="false" ht="15.75" hidden="false" customHeight="true" outlineLevel="0" collapsed="false">
      <c r="B11" s="21"/>
      <c r="D11" s="4"/>
      <c r="F11" s="35"/>
      <c r="J11" s="38"/>
    </row>
    <row r="12" customFormat="false" ht="15.75" hidden="false" customHeight="true" outlineLevel="0" collapsed="false">
      <c r="B12" s="22" t="s">
        <v>12</v>
      </c>
      <c r="C12" s="68"/>
      <c r="D12" s="69"/>
      <c r="E12" s="68"/>
      <c r="F12" s="70"/>
      <c r="G12" s="71"/>
      <c r="H12" s="36"/>
      <c r="J12" s="38"/>
    </row>
    <row r="13" customFormat="false" ht="15.75" hidden="false" customHeight="true" outlineLevel="0" collapsed="false">
      <c r="B13" s="25" t="s">
        <v>22</v>
      </c>
      <c r="C13" s="72" t="n">
        <v>0.185782367498164</v>
      </c>
      <c r="D13" s="72" t="n">
        <f aca="false">D5/D3</f>
        <v>0.208584468286654</v>
      </c>
      <c r="E13" s="72" t="n">
        <f aca="false">E5/E3</f>
        <v>0.178166471878553</v>
      </c>
      <c r="F13" s="72" t="n">
        <f aca="false">F5/F3</f>
        <v>0.210049178441765</v>
      </c>
      <c r="G13" s="72" t="n">
        <f aca="false">G5/G3</f>
        <v>0.200916605466036</v>
      </c>
      <c r="H13" s="36"/>
      <c r="J13" s="38"/>
    </row>
    <row r="14" customFormat="false" ht="15.75" hidden="false" customHeight="true" outlineLevel="0" collapsed="false">
      <c r="B14" s="25" t="s">
        <v>23</v>
      </c>
      <c r="C14" s="72" t="n">
        <v>0.123854911665443</v>
      </c>
      <c r="D14" s="72" t="n">
        <f aca="false">D7/D3</f>
        <v>0.172276074990494</v>
      </c>
      <c r="E14" s="72" t="n">
        <f aca="false">E7/E3</f>
        <v>0.142079577929215</v>
      </c>
      <c r="F14" s="72" t="n">
        <f aca="false">F7/F3</f>
        <v>0.178571424895635</v>
      </c>
      <c r="G14" s="72" t="n">
        <f aca="false">G7/G3</f>
        <v>0.142857139916508</v>
      </c>
      <c r="H14" s="36"/>
      <c r="J14" s="38"/>
    </row>
    <row r="15" customFormat="false" ht="15.75" hidden="false" customHeight="true" outlineLevel="0" collapsed="false">
      <c r="B15" s="25" t="s">
        <v>43</v>
      </c>
      <c r="C15" s="73" t="s">
        <v>44</v>
      </c>
      <c r="D15" s="74" t="n">
        <f aca="false">'Balance Sheet'!J27/D5</f>
        <v>2.37195102953277</v>
      </c>
      <c r="E15" s="74" t="n">
        <f aca="false">'Balance Sheet'!N27/E5</f>
        <v>2.54811053269661</v>
      </c>
      <c r="F15" s="75" t="n">
        <f aca="false">'Balance Sheet'!O27/F5</f>
        <v>2.04716586838957</v>
      </c>
      <c r="G15" s="76" t="n">
        <f aca="false">'Balance Sheet'!O27/G5</f>
        <v>1.86105988035415</v>
      </c>
      <c r="H15" s="36"/>
      <c r="J15" s="42"/>
    </row>
    <row r="16" customFormat="false" ht="15.75" hidden="false" customHeight="true" outlineLevel="0" collapsed="false">
      <c r="B16" s="28" t="s">
        <v>24</v>
      </c>
      <c r="C16" s="29" t="n">
        <v>0.0251451424247511</v>
      </c>
      <c r="D16" s="29" t="n">
        <f aca="false">D10/'Income Statement'!J26</f>
        <v>-0.348608475301397</v>
      </c>
      <c r="E16" s="77" t="n">
        <f aca="false">E10/'Income Statement'!O26</f>
        <v>3.58359699678291</v>
      </c>
      <c r="F16" s="78" t="n">
        <f aca="false">F10/'Income Statement'!P26</f>
        <v>7.17568968451672</v>
      </c>
      <c r="G16" s="79" t="n">
        <f aca="false">G10/'Income Statement'!P26</f>
        <v>7.03217589082638</v>
      </c>
      <c r="H16" s="36"/>
      <c r="J16" s="38"/>
    </row>
    <row r="17" customFormat="false" ht="15.75" hidden="false" customHeight="true" outlineLevel="0" collapsed="false">
      <c r="J17" s="38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J8" colorId="64" zoomScale="97" zoomScaleNormal="97" zoomScalePageLayoutView="100" workbookViewId="0">
      <selection pane="topLeft" activeCell="P29" activeCellId="0" sqref="P29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4.45"/>
    <col collapsed="false" customWidth="true" hidden="false" outlineLevel="0" max="2" min="2" style="0" width="4.27"/>
    <col collapsed="false" customWidth="true" hidden="false" outlineLevel="0" max="3" min="3" style="0" width="9.18"/>
    <col collapsed="false" customWidth="true" hidden="false" outlineLevel="0" max="4" min="4" style="0" width="27.82"/>
    <col collapsed="false" customWidth="true" hidden="false" outlineLevel="0" max="5" min="5" style="0" width="2"/>
    <col collapsed="false" customWidth="true" hidden="false" outlineLevel="0" max="6" min="6" style="0" width="13"/>
    <col collapsed="false" customWidth="true" hidden="false" outlineLevel="0" max="7" min="7" style="0" width="13.73"/>
    <col collapsed="false" customWidth="true" hidden="false" outlineLevel="0" max="9" min="8" style="0" width="13.27"/>
    <col collapsed="false" customWidth="true" hidden="false" outlineLevel="0" max="10" min="10" style="0" width="17.45"/>
    <col collapsed="false" customWidth="true" hidden="false" outlineLevel="0" max="14" min="11" style="0" width="13"/>
    <col collapsed="false" customWidth="true" hidden="false" outlineLevel="0" max="16" min="15" style="0" width="17.45"/>
    <col collapsed="false" customWidth="true" hidden="false" outlineLevel="0" max="26" min="17" style="0" width="9.18"/>
  </cols>
  <sheetData>
    <row r="1" customFormat="false" ht="12.75" hidden="false" customHeight="true" outlineLevel="0" collapsed="false">
      <c r="A1" s="59" t="s">
        <v>0</v>
      </c>
      <c r="B1" s="80"/>
      <c r="C1" s="80"/>
      <c r="D1" s="80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customFormat="false" ht="12.75" hidden="false" customHeight="true" outlineLevel="0" collapsed="false">
      <c r="A2" s="59" t="s">
        <v>45</v>
      </c>
      <c r="B2" s="80"/>
      <c r="C2" s="80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customFormat="false" ht="12.75" hidden="false" customHeight="true" outlineLevel="0" collapsed="false">
      <c r="A3" s="81" t="s">
        <v>46</v>
      </c>
      <c r="B3" s="80"/>
      <c r="C3" s="80"/>
      <c r="D3" s="8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customFormat="false" ht="12.75" hidden="false" customHeight="true" outlineLevel="0" collapsed="false">
      <c r="A4" s="81" t="s">
        <v>47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customFormat="false" ht="12.75" hidden="false" customHeight="true" outlineLevel="0" collapsed="false">
      <c r="A5" s="81"/>
      <c r="B5" s="81"/>
      <c r="C5" s="81"/>
      <c r="D5" s="81"/>
      <c r="E5" s="82"/>
      <c r="F5" s="83" t="s">
        <v>48</v>
      </c>
      <c r="G5" s="83"/>
      <c r="H5" s="83"/>
      <c r="I5" s="83"/>
      <c r="J5" s="84" t="s">
        <v>49</v>
      </c>
      <c r="K5" s="83" t="s">
        <v>48</v>
      </c>
      <c r="L5" s="83"/>
      <c r="M5" s="83"/>
      <c r="N5" s="83"/>
      <c r="O5" s="84" t="s">
        <v>49</v>
      </c>
      <c r="P5" s="85" t="s">
        <v>48</v>
      </c>
      <c r="Q5" s="81"/>
      <c r="R5" s="81"/>
      <c r="S5" s="81"/>
      <c r="T5" s="81"/>
      <c r="U5" s="81"/>
      <c r="V5" s="81"/>
      <c r="W5" s="81"/>
      <c r="X5" s="81"/>
      <c r="Y5" s="81"/>
      <c r="Z5" s="81"/>
    </row>
    <row r="6" customFormat="false" ht="12.75" hidden="false" customHeight="true" outlineLevel="0" collapsed="false">
      <c r="A6" s="81"/>
      <c r="B6" s="81"/>
      <c r="C6" s="81"/>
      <c r="D6" s="81"/>
      <c r="E6" s="86"/>
      <c r="F6" s="86" t="s">
        <v>50</v>
      </c>
      <c r="G6" s="86" t="s">
        <v>51</v>
      </c>
      <c r="H6" s="86" t="s">
        <v>52</v>
      </c>
      <c r="I6" s="86" t="s">
        <v>53</v>
      </c>
      <c r="J6" s="87" t="s">
        <v>53</v>
      </c>
      <c r="K6" s="86" t="s">
        <v>50</v>
      </c>
      <c r="L6" s="86" t="s">
        <v>51</v>
      </c>
      <c r="M6" s="86" t="s">
        <v>52</v>
      </c>
      <c r="N6" s="86" t="s">
        <v>53</v>
      </c>
      <c r="O6" s="87" t="s">
        <v>53</v>
      </c>
      <c r="P6" s="86" t="s">
        <v>50</v>
      </c>
      <c r="Q6" s="81"/>
      <c r="R6" s="81"/>
      <c r="S6" s="81"/>
      <c r="T6" s="81"/>
      <c r="U6" s="81"/>
      <c r="V6" s="81"/>
      <c r="W6" s="81"/>
      <c r="X6" s="81"/>
      <c r="Y6" s="81"/>
      <c r="Z6" s="81"/>
    </row>
    <row r="7" customFormat="false" ht="12.75" hidden="false" customHeight="true" outlineLevel="0" collapsed="false">
      <c r="A7" s="81"/>
      <c r="B7" s="81"/>
      <c r="C7" s="81"/>
      <c r="D7" s="81"/>
      <c r="E7" s="88"/>
      <c r="F7" s="88" t="n">
        <v>2021</v>
      </c>
      <c r="G7" s="88" t="n">
        <v>2021</v>
      </c>
      <c r="H7" s="88" t="n">
        <v>2021</v>
      </c>
      <c r="I7" s="88" t="n">
        <v>2021</v>
      </c>
      <c r="J7" s="89" t="n">
        <v>2021</v>
      </c>
      <c r="K7" s="88" t="n">
        <v>2022</v>
      </c>
      <c r="L7" s="88" t="n">
        <v>2022</v>
      </c>
      <c r="M7" s="88" t="n">
        <v>2022</v>
      </c>
      <c r="N7" s="88" t="n">
        <v>2022</v>
      </c>
      <c r="O7" s="89" t="n">
        <v>2022</v>
      </c>
      <c r="P7" s="88" t="n">
        <v>2023</v>
      </c>
      <c r="Q7" s="81"/>
      <c r="R7" s="81"/>
      <c r="S7" s="81"/>
      <c r="T7" s="81"/>
      <c r="U7" s="81"/>
      <c r="V7" s="81"/>
      <c r="W7" s="81"/>
      <c r="X7" s="81"/>
      <c r="Y7" s="81"/>
      <c r="Z7" s="81"/>
    </row>
    <row r="8" customFormat="false" ht="12.75" hidden="false" customHeight="true" outlineLevel="0" collapsed="false">
      <c r="A8" s="81"/>
      <c r="B8" s="81"/>
      <c r="C8" s="81"/>
      <c r="D8" s="81"/>
      <c r="E8" s="90"/>
      <c r="F8" s="81"/>
      <c r="G8" s="81"/>
      <c r="H8" s="81"/>
      <c r="I8" s="81"/>
      <c r="J8" s="91"/>
      <c r="K8" s="81"/>
      <c r="L8" s="81"/>
      <c r="M8" s="81"/>
      <c r="N8" s="81"/>
      <c r="O8" s="9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customFormat="false" ht="12.75" hidden="false" customHeight="true" outlineLevel="0" collapsed="false">
      <c r="A9" s="81" t="s">
        <v>6</v>
      </c>
      <c r="B9" s="81"/>
      <c r="C9" s="81"/>
      <c r="D9" s="81"/>
      <c r="E9" s="92"/>
      <c r="F9" s="93" t="n">
        <v>501429.74</v>
      </c>
      <c r="G9" s="93" t="n">
        <v>513924.39</v>
      </c>
      <c r="H9" s="93" t="n">
        <v>523842.69</v>
      </c>
      <c r="I9" s="93" t="n">
        <v>539652.26</v>
      </c>
      <c r="J9" s="94" t="n">
        <f aca="false">SUM(F9:I9)</f>
        <v>2078849.08</v>
      </c>
      <c r="K9" s="93" t="n">
        <v>550743.69</v>
      </c>
      <c r="L9" s="93" t="n">
        <v>557909.87</v>
      </c>
      <c r="M9" s="93" t="n">
        <v>554791.23</v>
      </c>
      <c r="N9" s="93" t="n">
        <v>549643.71</v>
      </c>
      <c r="O9" s="94" t="n">
        <f aca="false">SUM(K9:N9)</f>
        <v>2213088.5</v>
      </c>
      <c r="P9" s="93" t="n">
        <v>571305.21</v>
      </c>
      <c r="Q9" s="81"/>
      <c r="R9" s="81"/>
      <c r="S9" s="81"/>
      <c r="T9" s="81"/>
      <c r="U9" s="81"/>
      <c r="V9" s="81"/>
      <c r="W9" s="81"/>
      <c r="X9" s="81"/>
      <c r="Y9" s="81"/>
      <c r="Z9" s="81"/>
    </row>
    <row r="10" customFormat="false" ht="12.75" hidden="false" customHeight="true" outlineLevel="0" collapsed="false">
      <c r="A10" s="81"/>
      <c r="B10" s="81" t="s">
        <v>54</v>
      </c>
      <c r="C10" s="81"/>
      <c r="D10" s="81"/>
      <c r="E10" s="81"/>
      <c r="F10" s="95" t="n">
        <v>270795.77</v>
      </c>
      <c r="G10" s="95" t="n">
        <v>281260.56</v>
      </c>
      <c r="H10" s="95" t="n">
        <v>294461.23</v>
      </c>
      <c r="I10" s="95" t="n">
        <v>366770.25</v>
      </c>
      <c r="J10" s="96" t="n">
        <f aca="false">SUM(F10:I10)</f>
        <v>1213287.81</v>
      </c>
      <c r="K10" s="95" t="n">
        <v>299929.35</v>
      </c>
      <c r="L10" s="95" t="n">
        <v>328352.85</v>
      </c>
      <c r="M10" s="95" t="n">
        <v>335206.55</v>
      </c>
      <c r="N10" s="95" t="n">
        <v>378291.2</v>
      </c>
      <c r="O10" s="96" t="n">
        <f aca="false">SUM(K10:N10)</f>
        <v>1341779.95</v>
      </c>
      <c r="P10" s="95" t="n">
        <v>336253.75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customFormat="false" ht="12.75" hidden="false" customHeight="true" outlineLevel="0" collapsed="false">
      <c r="A11" s="81"/>
      <c r="B11" s="81" t="s">
        <v>55</v>
      </c>
      <c r="C11" s="81"/>
      <c r="D11" s="81"/>
      <c r="E11" s="97"/>
      <c r="F11" s="95" t="n">
        <v>35875.84</v>
      </c>
      <c r="G11" s="95" t="n">
        <v>42278.11</v>
      </c>
      <c r="H11" s="95" t="n">
        <v>44516.36</v>
      </c>
      <c r="I11" s="95" t="n">
        <v>55489.91</v>
      </c>
      <c r="J11" s="96" t="n">
        <f aca="false">SUM(F11:I11)</f>
        <v>178160.22</v>
      </c>
      <c r="K11" s="95" t="n">
        <v>38918.46</v>
      </c>
      <c r="L11" s="95" t="n">
        <v>40247.2</v>
      </c>
      <c r="M11" s="95" t="n">
        <v>39756.78</v>
      </c>
      <c r="N11" s="95" t="n">
        <v>58212.7</v>
      </c>
      <c r="O11" s="96" t="n">
        <f aca="false">SUM(K11:N11)</f>
        <v>177135.14</v>
      </c>
      <c r="P11" s="95" t="n">
        <v>38875.34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customFormat="false" ht="12.75" hidden="false" customHeight="true" outlineLevel="0" collapsed="false">
      <c r="A12" s="81"/>
      <c r="B12" s="81" t="s">
        <v>56</v>
      </c>
      <c r="C12" s="81"/>
      <c r="D12" s="81"/>
      <c r="E12" s="97"/>
      <c r="F12" s="95" t="n">
        <v>36764.49</v>
      </c>
      <c r="G12" s="95" t="n">
        <v>37612.47</v>
      </c>
      <c r="H12" s="95" t="n">
        <v>39472.09</v>
      </c>
      <c r="I12" s="95" t="n">
        <v>45322.9</v>
      </c>
      <c r="J12" s="96" t="n">
        <f aca="false">SUM(F12:I12)</f>
        <v>159171.95</v>
      </c>
      <c r="K12" s="95" t="n">
        <v>46027.1</v>
      </c>
      <c r="L12" s="95" t="n">
        <v>50179.22</v>
      </c>
      <c r="M12" s="95" t="n">
        <v>46391.73</v>
      </c>
      <c r="N12" s="95" t="n">
        <v>47174.82</v>
      </c>
      <c r="O12" s="96" t="n">
        <f aca="false">SUM(K12:N12)</f>
        <v>189772.87</v>
      </c>
      <c r="P12" s="95" t="n">
        <v>48109.25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customFormat="false" ht="12.75" hidden="false" customHeight="true" outlineLevel="0" collapsed="false">
      <c r="A13" s="81"/>
      <c r="B13" s="81" t="s">
        <v>57</v>
      </c>
      <c r="C13" s="81"/>
      <c r="D13" s="81"/>
      <c r="E13" s="97"/>
      <c r="F13" s="98" t="n">
        <v>20803.72</v>
      </c>
      <c r="G13" s="98" t="n">
        <v>23439.15</v>
      </c>
      <c r="H13" s="98" t="n">
        <v>22525.3</v>
      </c>
      <c r="I13" s="95" t="n">
        <v>27845.3</v>
      </c>
      <c r="J13" s="96" t="n">
        <f aca="false">SUM(F13:I13)</f>
        <v>94613.47</v>
      </c>
      <c r="K13" s="98" t="n">
        <v>27854.96</v>
      </c>
      <c r="L13" s="98" t="n">
        <v>28650.79</v>
      </c>
      <c r="M13" s="98" t="n">
        <v>26124.91</v>
      </c>
      <c r="N13" s="95" t="n">
        <v>27471.71</v>
      </c>
      <c r="O13" s="96" t="n">
        <f aca="false">SUM(K13:N13)</f>
        <v>110102.37</v>
      </c>
      <c r="P13" s="95" t="n">
        <v>28064.68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customFormat="false" ht="12.75" hidden="false" customHeight="true" outlineLevel="0" collapsed="false">
      <c r="A14" s="81" t="s">
        <v>58</v>
      </c>
      <c r="B14" s="81"/>
      <c r="C14" s="81"/>
      <c r="D14" s="81"/>
      <c r="E14" s="97"/>
      <c r="F14" s="99" t="n">
        <f aca="false">F9-SUM(F10:F13)</f>
        <v>137189.92</v>
      </c>
      <c r="G14" s="99" t="n">
        <f aca="false">G9-SUM(G10:G13)</f>
        <v>129334.1</v>
      </c>
      <c r="H14" s="99" t="n">
        <f aca="false">H9-SUM(H10:H13)</f>
        <v>122867.71</v>
      </c>
      <c r="I14" s="99" t="n">
        <f aca="false">I9-SUM(I10:I13)</f>
        <v>44223.9</v>
      </c>
      <c r="J14" s="100" t="n">
        <f aca="false">SUM(F14:I14)</f>
        <v>433615.63</v>
      </c>
      <c r="K14" s="99" t="n">
        <f aca="false">K9-SUM(K10:K13)</f>
        <v>138013.82</v>
      </c>
      <c r="L14" s="99" t="n">
        <f aca="false">L9-SUM(L10:L13)</f>
        <v>110479.81</v>
      </c>
      <c r="M14" s="99" t="n">
        <f aca="false">M9-SUM(M10:M13)</f>
        <v>107311.26</v>
      </c>
      <c r="N14" s="99" t="n">
        <f aca="false">N9-SUM(N10:N13)</f>
        <v>38493.28</v>
      </c>
      <c r="O14" s="100" t="n">
        <f aca="false">SUM(K14:N14)</f>
        <v>394298.17</v>
      </c>
      <c r="P14" s="99" t="n">
        <f aca="false">P9-SUM(P10:P13)</f>
        <v>120002.19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customFormat="false" ht="12.75" hidden="false" customHeight="true" outlineLevel="0" collapsed="false">
      <c r="A15" s="81" t="s">
        <v>59</v>
      </c>
      <c r="B15" s="81"/>
      <c r="C15" s="81"/>
      <c r="D15" s="81"/>
      <c r="E15" s="81"/>
      <c r="F15" s="97"/>
      <c r="G15" s="97"/>
      <c r="H15" s="97"/>
      <c r="I15" s="97"/>
      <c r="J15" s="96"/>
      <c r="K15" s="97"/>
      <c r="L15" s="97"/>
      <c r="M15" s="97"/>
      <c r="N15" s="97"/>
      <c r="O15" s="96"/>
      <c r="P15" s="97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customFormat="false" ht="12.75" hidden="false" customHeight="true" outlineLevel="0" collapsed="false">
      <c r="A16" s="81"/>
      <c r="B16" s="81" t="s">
        <v>60</v>
      </c>
      <c r="C16" s="81"/>
      <c r="D16" s="81"/>
      <c r="E16" s="81"/>
      <c r="F16" s="101" t="n">
        <v>-13610.8</v>
      </c>
      <c r="G16" s="101" t="n">
        <v>-13392.54</v>
      </c>
      <c r="H16" s="101" t="n">
        <v>-13330.03</v>
      </c>
      <c r="I16" s="101" t="n">
        <v>-13260.03</v>
      </c>
      <c r="J16" s="96" t="n">
        <f aca="false">SUM(F16:I16)</f>
        <v>-53593.4</v>
      </c>
      <c r="K16" s="101" t="n">
        <v>-13130.53</v>
      </c>
      <c r="L16" s="101" t="n">
        <v>-12281.85</v>
      </c>
      <c r="M16" s="101" t="n">
        <v>-12080.25</v>
      </c>
      <c r="N16" s="101" t="n">
        <v>-11942.21</v>
      </c>
      <c r="O16" s="96" t="n">
        <f aca="false">SUM(K16:N16)</f>
        <v>-49434.84</v>
      </c>
      <c r="P16" s="101" t="n">
        <v>-12196.73</v>
      </c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customFormat="false" ht="12.75" hidden="false" customHeight="true" outlineLevel="0" collapsed="false">
      <c r="A17" s="81"/>
      <c r="B17" s="81" t="s">
        <v>61</v>
      </c>
      <c r="C17" s="81"/>
      <c r="D17" s="81"/>
      <c r="E17" s="97"/>
      <c r="F17" s="101" t="n">
        <v>18836.02</v>
      </c>
      <c r="G17" s="101" t="n">
        <v>-4376.33</v>
      </c>
      <c r="H17" s="101" t="n">
        <v>6729.45</v>
      </c>
      <c r="I17" s="101" t="n">
        <v>7595.84</v>
      </c>
      <c r="J17" s="96" t="n">
        <f aca="false">SUM(F17:I17)</f>
        <v>28784.98</v>
      </c>
      <c r="K17" s="101" t="n">
        <v>13695.15</v>
      </c>
      <c r="L17" s="101" t="n">
        <v>15415.82</v>
      </c>
      <c r="M17" s="101" t="n">
        <v>18298.28</v>
      </c>
      <c r="N17" s="101" t="n">
        <v>-23797.55</v>
      </c>
      <c r="O17" s="96" t="n">
        <f aca="false">SUM(K17:N17)</f>
        <v>23611.7</v>
      </c>
      <c r="P17" s="101" t="n">
        <v>-4984.28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customFormat="false" ht="12.75" hidden="false" customHeight="true" outlineLevel="0" collapsed="false">
      <c r="A18" s="81" t="s">
        <v>62</v>
      </c>
      <c r="B18" s="81"/>
      <c r="C18" s="81"/>
      <c r="D18" s="81"/>
      <c r="E18" s="97"/>
      <c r="F18" s="99" t="n">
        <f aca="false">SUM(F14:F17)</f>
        <v>142415.14</v>
      </c>
      <c r="G18" s="99" t="n">
        <f aca="false">SUM(G14:G17)</f>
        <v>111565.23</v>
      </c>
      <c r="H18" s="99" t="n">
        <f aca="false">SUM(H14:H17)</f>
        <v>116267.13</v>
      </c>
      <c r="I18" s="99" t="n">
        <f aca="false">SUM(I14:I17)</f>
        <v>38559.71</v>
      </c>
      <c r="J18" s="100" t="n">
        <f aca="false">SUM(F18:I18)</f>
        <v>408807.21</v>
      </c>
      <c r="K18" s="99" t="n">
        <f aca="false">SUM(K14:K17)</f>
        <v>138578.44</v>
      </c>
      <c r="L18" s="99" t="n">
        <f aca="false">SUM(L14:L17)</f>
        <v>113613.78</v>
      </c>
      <c r="M18" s="99" t="n">
        <f aca="false">SUM(M14:M17)</f>
        <v>113529.29</v>
      </c>
      <c r="N18" s="99" t="n">
        <f aca="false">SUM(N14:N17)</f>
        <v>2753.52000000003</v>
      </c>
      <c r="O18" s="100" t="n">
        <f aca="false">SUM(K18:N18)</f>
        <v>368475.03</v>
      </c>
      <c r="P18" s="99" t="n">
        <f aca="false">SUM(P14:P17)</f>
        <v>102821.18</v>
      </c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customFormat="false" ht="12.75" hidden="false" customHeight="true" outlineLevel="0" collapsed="false">
      <c r="A19" s="81" t="s">
        <v>63</v>
      </c>
      <c r="B19" s="81"/>
      <c r="C19" s="81"/>
      <c r="D19" s="81"/>
      <c r="E19" s="97"/>
      <c r="F19" s="102" t="n">
        <v>-22945.09</v>
      </c>
      <c r="G19" s="102" t="n">
        <v>-16854.32</v>
      </c>
      <c r="H19" s="102" t="n">
        <v>-14832.16</v>
      </c>
      <c r="I19" s="101" t="n">
        <v>3960.32</v>
      </c>
      <c r="J19" s="96" t="n">
        <f aca="false">SUM(F19:I19)</f>
        <v>-50671.25</v>
      </c>
      <c r="K19" s="102" t="n">
        <v>-26757.15</v>
      </c>
      <c r="L19" s="102" t="n">
        <v>-12747.21</v>
      </c>
      <c r="M19" s="102" t="n">
        <v>-15652.35</v>
      </c>
      <c r="N19" s="101" t="n">
        <v>1116.36</v>
      </c>
      <c r="O19" s="96" t="n">
        <f aca="false">SUM(K19:N19)</f>
        <v>-54040.35</v>
      </c>
      <c r="P19" s="101" t="n">
        <v>-802.3946</v>
      </c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customFormat="false" ht="12.75" hidden="false" customHeight="true" outlineLevel="0" collapsed="false">
      <c r="A20" s="81" t="s">
        <v>64</v>
      </c>
      <c r="B20" s="81"/>
      <c r="C20" s="81"/>
      <c r="D20" s="81"/>
      <c r="E20" s="92"/>
      <c r="F20" s="103" t="n">
        <f aca="false">F18+F19</f>
        <v>119470.05</v>
      </c>
      <c r="G20" s="103" t="n">
        <f aca="false">G18+G19</f>
        <v>94710.91</v>
      </c>
      <c r="H20" s="103" t="n">
        <f aca="false">H18+H19</f>
        <v>101434.97</v>
      </c>
      <c r="I20" s="103" t="n">
        <f aca="false">I18+I19</f>
        <v>42520.03</v>
      </c>
      <c r="J20" s="104" t="n">
        <f aca="false">SUM(F20:I20)</f>
        <v>358135.96</v>
      </c>
      <c r="K20" s="103" t="n">
        <f aca="false">K18+K19</f>
        <v>111821.29</v>
      </c>
      <c r="L20" s="103" t="n">
        <f aca="false">L18+L19</f>
        <v>100866.57</v>
      </c>
      <c r="M20" s="103" t="n">
        <f aca="false">M18+M19</f>
        <v>97876.94</v>
      </c>
      <c r="N20" s="103" t="n">
        <f aca="false">N18+N19</f>
        <v>3869.88000000003</v>
      </c>
      <c r="O20" s="104" t="n">
        <f aca="false">SUM(K20:N20)</f>
        <v>314434.68</v>
      </c>
      <c r="P20" s="103" t="n">
        <f aca="false">P18+P19</f>
        <v>102018.7854</v>
      </c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customFormat="false" ht="12.75" hidden="false" customHeight="true" outlineLevel="0" collapsed="false">
      <c r="A21" s="81" t="s">
        <v>65</v>
      </c>
      <c r="B21" s="81"/>
      <c r="C21" s="81"/>
      <c r="D21" s="81"/>
      <c r="E21" s="81"/>
      <c r="F21" s="105"/>
      <c r="G21" s="105"/>
      <c r="H21" s="105"/>
      <c r="I21" s="105"/>
      <c r="J21" s="106"/>
      <c r="K21" s="105"/>
      <c r="L21" s="105"/>
      <c r="M21" s="105"/>
      <c r="N21" s="105"/>
      <c r="O21" s="106"/>
      <c r="P21" s="105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customFormat="false" ht="12.75" hidden="false" customHeight="true" outlineLevel="0" collapsed="false">
      <c r="A22" s="81"/>
      <c r="B22" s="81" t="s">
        <v>66</v>
      </c>
      <c r="C22" s="81"/>
      <c r="D22" s="107"/>
      <c r="E22" s="108"/>
      <c r="F22" s="107" t="n">
        <f aca="false">F20/F25</f>
        <v>3.8506827247622</v>
      </c>
      <c r="G22" s="107" t="n">
        <f aca="false">G20/G25</f>
        <v>3.0531096062587</v>
      </c>
      <c r="H22" s="107" t="n">
        <f aca="false">H20/H25</f>
        <v>3.27268066615776</v>
      </c>
      <c r="I22" s="107" t="n">
        <f aca="false">I20/I25</f>
        <v>1.36974306704971</v>
      </c>
      <c r="J22" s="109" t="n">
        <f aca="false">SUM(F22:I22)</f>
        <v>11.5462160642284</v>
      </c>
      <c r="K22" s="107" t="n">
        <f aca="false">K20/K25</f>
        <v>3.5966709145191</v>
      </c>
      <c r="L22" s="107" t="n">
        <f aca="false">L20/L25</f>
        <v>3.24131888599212</v>
      </c>
      <c r="M22" s="107" t="n">
        <f aca="false">M20/M25</f>
        <v>3.1429785244494</v>
      </c>
      <c r="N22" s="107" t="n">
        <f aca="false">N20/N25</f>
        <v>0.124177897574125</v>
      </c>
      <c r="O22" s="109" t="n">
        <f aca="false">SUM(K22:N22)</f>
        <v>10.1051462225347</v>
      </c>
      <c r="P22" s="107" t="n">
        <f aca="false">P20/P25</f>
        <v>3.27328660240228</v>
      </c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customFormat="false" ht="12.75" hidden="false" customHeight="true" outlineLevel="0" collapsed="false">
      <c r="A23" s="81"/>
      <c r="B23" s="81" t="s">
        <v>67</v>
      </c>
      <c r="C23" s="81"/>
      <c r="D23" s="81"/>
      <c r="E23" s="108"/>
      <c r="F23" s="107" t="n">
        <f aca="false">F20/F26</f>
        <v>3.74574500538802</v>
      </c>
      <c r="G23" s="107" t="n">
        <f aca="false">G20/G26</f>
        <v>2.97281210382112</v>
      </c>
      <c r="H23" s="107" t="n">
        <f aca="false">H20/H26</f>
        <v>3.18529647744134</v>
      </c>
      <c r="I23" s="107" t="n">
        <f aca="false">I20/I26</f>
        <v>1.33268026195987</v>
      </c>
      <c r="J23" s="109" t="n">
        <f aca="false">SUM(F23:I23)</f>
        <v>11.2365338486103</v>
      </c>
      <c r="K23" s="107" t="n">
        <f aca="false">K20/K26</f>
        <v>3.52649762464016</v>
      </c>
      <c r="L23" s="107" t="n">
        <f aca="false">L20/L26</f>
        <v>3.20091121334432</v>
      </c>
      <c r="M23" s="107" t="n">
        <f aca="false">M20/M26</f>
        <v>3.10483097365569</v>
      </c>
      <c r="N23" s="107" t="n">
        <f aca="false">N20/N26</f>
        <v>0.122404787788748</v>
      </c>
      <c r="O23" s="109" t="n">
        <f aca="false">SUM(K23:N23)</f>
        <v>9.95464459942892</v>
      </c>
      <c r="P23" s="107" t="n">
        <f aca="false">P20/P26</f>
        <v>3.22138916088476</v>
      </c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customFormat="false" ht="12.75" hidden="false" customHeight="true" outlineLevel="0" collapsed="false">
      <c r="A24" s="81" t="s">
        <v>68</v>
      </c>
      <c r="B24" s="81"/>
      <c r="C24" s="81"/>
      <c r="D24" s="81"/>
      <c r="E24" s="81"/>
      <c r="F24" s="110"/>
      <c r="G24" s="110"/>
      <c r="H24" s="110"/>
      <c r="I24" s="110"/>
      <c r="J24" s="91"/>
      <c r="K24" s="110"/>
      <c r="L24" s="110"/>
      <c r="M24" s="110"/>
      <c r="N24" s="110"/>
      <c r="O24" s="91"/>
      <c r="P24" s="110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customFormat="false" ht="12.75" hidden="false" customHeight="true" outlineLevel="0" collapsed="false">
      <c r="A25" s="81"/>
      <c r="B25" s="81" t="s">
        <v>66</v>
      </c>
      <c r="C25" s="81"/>
      <c r="D25" s="81"/>
      <c r="E25" s="110"/>
      <c r="F25" s="111" t="n">
        <v>31025.68</v>
      </c>
      <c r="G25" s="111" t="n">
        <v>31021.13</v>
      </c>
      <c r="H25" s="111" t="n">
        <v>30994.46</v>
      </c>
      <c r="I25" s="111" t="n">
        <v>31042.34</v>
      </c>
      <c r="J25" s="112" t="n">
        <f aca="false">I25</f>
        <v>31042.34</v>
      </c>
      <c r="K25" s="111" t="n">
        <v>31090.22</v>
      </c>
      <c r="L25" s="111" t="n">
        <v>31118.99</v>
      </c>
      <c r="M25" s="111" t="n">
        <v>31141.46</v>
      </c>
      <c r="N25" s="111" t="n">
        <v>31164</v>
      </c>
      <c r="O25" s="112" t="n">
        <f aca="false">N25</f>
        <v>31164</v>
      </c>
      <c r="P25" s="111" t="n">
        <v>31167.08</v>
      </c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customFormat="false" ht="12.75" hidden="false" customHeight="true" outlineLevel="0" collapsed="false">
      <c r="A26" s="81"/>
      <c r="B26" s="81" t="s">
        <v>67</v>
      </c>
      <c r="C26" s="81"/>
      <c r="D26" s="81"/>
      <c r="E26" s="110"/>
      <c r="F26" s="111" t="n">
        <v>31894.87</v>
      </c>
      <c r="G26" s="111" t="n">
        <v>31859.03</v>
      </c>
      <c r="H26" s="111" t="n">
        <v>31844.75</v>
      </c>
      <c r="I26" s="111" t="n">
        <v>31905.65</v>
      </c>
      <c r="J26" s="112" t="n">
        <f aca="false">I26</f>
        <v>31905.65</v>
      </c>
      <c r="K26" s="111" t="n">
        <v>31708.88</v>
      </c>
      <c r="L26" s="111" t="n">
        <v>31511.83</v>
      </c>
      <c r="M26" s="111" t="n">
        <v>31524.08</v>
      </c>
      <c r="N26" s="111" t="n">
        <v>31615.43</v>
      </c>
      <c r="O26" s="112" t="n">
        <f aca="false">N26</f>
        <v>31615.43</v>
      </c>
      <c r="P26" s="111" t="n">
        <v>31669.19</v>
      </c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customFormat="false" ht="12.75" hidden="false" customHeight="true" outlineLevel="0" collapsed="false">
      <c r="A27" s="81"/>
      <c r="B27" s="81"/>
      <c r="C27" s="81"/>
      <c r="D27" s="81"/>
      <c r="E27" s="110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customFormat="false" ht="12.75" hidden="false" customHeight="tru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customFormat="false" ht="12.75" hidden="false" customHeight="true" outlineLevel="0" collapsed="false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customFormat="false" ht="12.75" hidden="false" customHeight="tru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customFormat="false" ht="12.75" hidden="false" customHeight="true" outlineLevel="0" collapsed="false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customFormat="false" ht="12.75" hidden="false" customHeight="tru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customFormat="false" ht="12.75" hidden="false" customHeight="true" outlineLevel="0" collapsed="false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customFormat="false" ht="12.75" hidden="false" customHeight="tru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customFormat="false" ht="12.75" hidden="false" customHeight="true" outlineLevel="0" collapsed="false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customFormat="false" ht="12.75" hidden="false" customHeight="tru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customFormat="false" ht="12.75" hidden="false" customHeight="true" outlineLevel="0" collapsed="false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customFormat="false" ht="12.75" hidden="false" customHeight="tru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customFormat="false" ht="12.75" hidden="false" customHeight="true" outlineLevel="0" collapsed="false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customFormat="false" ht="12.75" hidden="false" customHeight="tru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customFormat="false" ht="12.75" hidden="false" customHeight="tru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customFormat="false" ht="12.75" hidden="false" customHeight="tru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customFormat="false" ht="12.75" hidden="false" customHeight="tru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customFormat="false" ht="12.75" hidden="false" customHeight="tru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customFormat="false" ht="12.75" hidden="false" customHeight="tru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customFormat="false" ht="12.75" hidden="false" customHeight="tru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customFormat="false" ht="12.75" hidden="false" customHeight="tru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customFormat="false" ht="12.75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customFormat="false" ht="12.75" hidden="false" customHeight="true" outlineLevel="0" collapsed="false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customFormat="false" ht="12.75" hidden="false" customHeight="tru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customFormat="false" ht="12.75" hidden="false" customHeight="true" outlineLevel="0" collapsed="false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customFormat="false" ht="12.7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customFormat="false" ht="12.7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customFormat="false" ht="12.7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customFormat="false" ht="12.7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customFormat="false" ht="12.7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customFormat="false" ht="12.7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customFormat="false" ht="12.7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customFormat="false" ht="12.7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customFormat="false" ht="12.7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customFormat="false" ht="12.7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customFormat="false" ht="12.7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customFormat="false" ht="12.7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customFormat="false" ht="12.7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customFormat="false" ht="12.7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customFormat="false" ht="12.7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customFormat="false" ht="12.7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customFormat="false" ht="12.7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customFormat="false" ht="12.7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customFormat="false" ht="12.7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customFormat="false" ht="12.7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customFormat="false" ht="12.7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customFormat="false" ht="12.7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customFormat="false" ht="12.7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customFormat="false" ht="12.7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customFormat="false" ht="12.7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customFormat="false" ht="12.7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customFormat="false" ht="12.7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customFormat="false" ht="12.7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customFormat="false" ht="12.7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customFormat="false" ht="12.7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customFormat="false" ht="12.7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customFormat="false" ht="12.7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customFormat="false" ht="12.7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customFormat="false" ht="12.7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customFormat="false" ht="12.7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customFormat="false" ht="12.7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customFormat="false" ht="12.7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customFormat="false" ht="12.7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customFormat="false" ht="12.7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customFormat="false" ht="12.7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customFormat="false" ht="12.7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customFormat="false" ht="12.7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customFormat="false" ht="12.7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customFormat="false" ht="12.7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customFormat="false" ht="12.7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customFormat="false" ht="12.7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customFormat="false" ht="12.7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customFormat="false" ht="12.7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customFormat="false" ht="12.7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customFormat="false" ht="12.7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customFormat="false" ht="12.7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customFormat="false" ht="12.7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customFormat="false" ht="12.7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customFormat="false" ht="12.7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customFormat="false" ht="12.7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customFormat="false" ht="12.7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customFormat="false" ht="12.7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customFormat="false" ht="12.7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customFormat="false" ht="12.7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customFormat="false" ht="12.7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customFormat="false" ht="12.7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customFormat="false" ht="12.7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customFormat="false" ht="12.7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customFormat="false" ht="12.7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customFormat="false" ht="12.7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customFormat="false" ht="12.7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customFormat="false" ht="12.7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customFormat="false" ht="12.7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customFormat="false" ht="12.7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customFormat="false" ht="12.7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customFormat="false" ht="12.7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customFormat="false" ht="12.7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customFormat="false" ht="12.7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customFormat="false" ht="12.7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customFormat="false" ht="12.7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customFormat="false" ht="12.7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customFormat="false" ht="12.7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customFormat="false" ht="12.7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customFormat="false" ht="12.7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customFormat="false" ht="12.7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customFormat="false" ht="12.7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customFormat="false" ht="12.7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customFormat="false" ht="12.7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customFormat="false" ht="12.7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customFormat="false" ht="12.7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customFormat="false" ht="12.7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customFormat="false" ht="12.7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customFormat="false" ht="12.7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customFormat="false" ht="12.7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customFormat="false" ht="12.7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customFormat="false" ht="12.7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customFormat="false" ht="12.7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customFormat="false" ht="12.7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customFormat="false" ht="12.7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customFormat="false" ht="12.7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customFormat="false" ht="12.7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customFormat="false" ht="12.7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customFormat="false" ht="12.7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customFormat="false" ht="12.7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customFormat="false" ht="12.7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customFormat="false" ht="12.7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customFormat="false" ht="12.7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customFormat="false" ht="12.7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customFormat="false" ht="12.7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customFormat="false" ht="12.7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customFormat="false" ht="12.7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customFormat="false" ht="12.7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customFormat="false" ht="12.7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customFormat="false" ht="12.7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customFormat="false" ht="12.7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customFormat="false" ht="12.7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customFormat="false" ht="12.7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customFormat="false" ht="12.7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customFormat="false" ht="12.7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customFormat="false" ht="12.7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customFormat="false" ht="12.7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customFormat="false" ht="12.7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customFormat="false" ht="12.7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customFormat="false" ht="12.7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customFormat="false" ht="12.7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customFormat="false" ht="12.7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customFormat="false" ht="12.7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customFormat="false" ht="12.7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customFormat="false" ht="12.7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customFormat="false" ht="12.7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customFormat="false" ht="12.7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customFormat="false" ht="12.7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customFormat="false" ht="12.7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customFormat="false" ht="12.7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customFormat="false" ht="12.7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customFormat="false" ht="12.7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customFormat="false" ht="12.7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customFormat="false" ht="12.7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customFormat="false" ht="12.7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customFormat="false" ht="12.7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customFormat="false" ht="12.7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customFormat="false" ht="12.7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customFormat="false" ht="12.7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customFormat="false" ht="12.7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customFormat="false" ht="12.7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customFormat="false" ht="12.7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customFormat="false" ht="12.7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customFormat="false" ht="12.7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customFormat="false" ht="12.7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customFormat="false" ht="12.7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customFormat="false" ht="12.7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customFormat="false" ht="12.7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customFormat="false" ht="12.7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customFormat="false" ht="12.7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customFormat="false" ht="12.7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customFormat="false" ht="12.7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customFormat="false" ht="12.7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customFormat="false" ht="12.7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customFormat="false" ht="12.7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customFormat="false" ht="12.7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customFormat="false" ht="12.7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customFormat="false" ht="12.7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customFormat="false" ht="12.7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customFormat="false" ht="12.7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customFormat="false" ht="12.7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customFormat="false" ht="12.7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customFormat="false" ht="12.7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customFormat="false" ht="12.7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customFormat="false" ht="12.7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customFormat="false" ht="12.7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customFormat="false" ht="12.7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customFormat="false" ht="12.7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customFormat="false" ht="12.7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customFormat="false" ht="12.7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customFormat="false" ht="12.7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customFormat="false" ht="12.7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customFormat="false" ht="12.7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customFormat="false" ht="12.7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customFormat="false" ht="12.7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customFormat="false" ht="12.7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customFormat="false" ht="12.7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customFormat="false" ht="12.7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customFormat="false" ht="12.7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customFormat="false" ht="12.7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customFormat="false" ht="12.7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customFormat="false" ht="12.7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customFormat="false" ht="12.7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customFormat="false" ht="12.7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customFormat="false" ht="12.7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customFormat="false" ht="12.7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customFormat="false" ht="12.7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customFormat="false" ht="12.7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customFormat="false" ht="12.7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customFormat="false" ht="12.7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customFormat="false" ht="12.7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customFormat="false" ht="12.7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customFormat="false" ht="12.7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customFormat="false" ht="12.7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customFormat="false" ht="12.7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customFormat="false" ht="12.7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customFormat="false" ht="12.7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customFormat="false" ht="12.7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customFormat="false" ht="12.7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customFormat="false" ht="12.7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customFormat="false" ht="12.7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customFormat="false" ht="12.7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customFormat="false" ht="12.7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customFormat="false" ht="12.7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customFormat="false" ht="12.7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customFormat="false" ht="12.7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customFormat="false" ht="12.7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customFormat="false" ht="12.7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customFormat="false" ht="12.7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customFormat="false" ht="12.7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customFormat="false" ht="12.7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customFormat="false" ht="12.7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customFormat="false" ht="12.7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customFormat="false" ht="12.7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customFormat="false" ht="12.7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customFormat="false" ht="12.7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customFormat="false" ht="12.7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customFormat="false" ht="12.7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customFormat="false" ht="12.7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customFormat="false" ht="12.7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customFormat="false" ht="12.7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customFormat="false" ht="12.7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customFormat="false" ht="12.7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customFormat="false" ht="12.7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customFormat="false" ht="12.7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customFormat="false" ht="12.7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customFormat="false" ht="12.7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customFormat="false" ht="12.7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customFormat="false" ht="12.7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customFormat="false" ht="12.7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customFormat="false" ht="12.7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customFormat="false" ht="12.7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customFormat="false" ht="12.7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customFormat="false" ht="12.7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customFormat="false" ht="12.7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customFormat="false" ht="12.7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customFormat="false" ht="12.7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customFormat="false" ht="12.7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customFormat="false" ht="12.7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customFormat="false" ht="12.7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customFormat="false" ht="12.7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customFormat="false" ht="12.7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customFormat="false" ht="12.7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customFormat="false" ht="12.7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customFormat="false" ht="12.7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customFormat="false" ht="12.7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customFormat="false" ht="12.7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customFormat="false" ht="12.7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customFormat="false" ht="12.7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customFormat="false" ht="12.7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customFormat="false" ht="12.7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customFormat="false" ht="12.7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customFormat="false" ht="12.7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customFormat="false" ht="12.7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customFormat="false" ht="12.7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customFormat="false" ht="12.7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customFormat="false" ht="12.7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customFormat="false" ht="12.7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customFormat="false" ht="12.7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customFormat="false" ht="12.7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customFormat="false" ht="12.7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customFormat="false" ht="12.7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customFormat="false" ht="12.7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customFormat="false" ht="12.7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customFormat="false" ht="12.7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customFormat="false" ht="12.7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customFormat="false" ht="12.7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customFormat="false" ht="12.7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customFormat="false" ht="12.7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customFormat="false" ht="12.7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customFormat="false" ht="12.7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customFormat="false" ht="12.7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customFormat="false" ht="12.7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customFormat="false" ht="12.7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customFormat="false" ht="12.7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customFormat="false" ht="12.7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customFormat="false" ht="12.7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customFormat="false" ht="12.7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customFormat="false" ht="12.7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customFormat="false" ht="12.7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customFormat="false" ht="12.7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customFormat="false" ht="12.7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customFormat="false" ht="12.7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customFormat="false" ht="12.7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customFormat="false" ht="12.7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customFormat="false" ht="12.7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customFormat="false" ht="12.7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customFormat="false" ht="12.7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customFormat="false" ht="12.7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customFormat="false" ht="12.7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customFormat="false" ht="12.7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customFormat="false" ht="12.7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customFormat="false" ht="12.7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customFormat="false" ht="12.7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customFormat="false" ht="12.7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customFormat="false" ht="12.7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customFormat="false" ht="12.7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customFormat="false" ht="12.7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customFormat="false" ht="12.7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customFormat="false" ht="12.7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customFormat="false" ht="12.7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customFormat="false" ht="12.7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customFormat="false" ht="12.7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customFormat="false" ht="12.7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customFormat="false" ht="12.7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customFormat="false" ht="12.7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customFormat="false" ht="12.7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customFormat="false" ht="12.7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customFormat="false" ht="12.7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customFormat="false" ht="12.7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customFormat="false" ht="12.7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customFormat="false" ht="12.7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customFormat="false" ht="12.7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customFormat="false" ht="12.7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customFormat="false" ht="12.7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customFormat="false" ht="12.7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customFormat="false" ht="12.7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customFormat="false" ht="12.7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customFormat="false" ht="12.7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customFormat="false" ht="12.7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customFormat="false" ht="12.7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customFormat="false" ht="12.7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customFormat="false" ht="12.7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customFormat="false" ht="12.7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customFormat="false" ht="12.7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customFormat="false" ht="12.7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customFormat="false" ht="12.7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customFormat="false" ht="12.7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customFormat="false" ht="12.7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customFormat="false" ht="12.7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customFormat="false" ht="12.7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customFormat="false" ht="12.7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customFormat="false" ht="12.7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customFormat="false" ht="12.7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customFormat="false" ht="12.7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customFormat="false" ht="12.7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customFormat="false" ht="12.7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customFormat="false" ht="12.7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customFormat="false" ht="12.7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customFormat="false" ht="12.7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customFormat="false" ht="12.7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customFormat="false" ht="12.7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customFormat="false" ht="12.7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customFormat="false" ht="12.7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customFormat="false" ht="12.7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customFormat="false" ht="12.7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customFormat="false" ht="12.7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customFormat="false" ht="12.7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customFormat="false" ht="12.7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customFormat="false" ht="12.7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customFormat="false" ht="12.7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customFormat="false" ht="12.7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customFormat="false" ht="12.7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customFormat="false" ht="12.7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customFormat="false" ht="12.7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customFormat="false" ht="12.7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customFormat="false" ht="12.7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customFormat="false" ht="12.7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customFormat="false" ht="12.7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customFormat="false" ht="12.7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customFormat="false" ht="12.7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customFormat="false" ht="12.7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customFormat="false" ht="12.7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customFormat="false" ht="12.7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customFormat="false" ht="12.7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customFormat="false" ht="12.7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customFormat="false" ht="12.7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customFormat="false" ht="12.7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customFormat="false" ht="12.7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customFormat="false" ht="12.7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customFormat="false" ht="12.7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customFormat="false" ht="12.7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customFormat="false" ht="12.7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customFormat="false" ht="12.7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customFormat="false" ht="12.7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customFormat="false" ht="12.7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customFormat="false" ht="12.7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customFormat="false" ht="12.7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customFormat="false" ht="12.7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customFormat="false" ht="12.7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customFormat="false" ht="12.7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customFormat="false" ht="12.7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customFormat="false" ht="12.7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customFormat="false" ht="12.7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customFormat="false" ht="12.7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customFormat="false" ht="12.7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customFormat="false" ht="12.7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customFormat="false" ht="12.7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customFormat="false" ht="12.7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customFormat="false" ht="12.7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customFormat="false" ht="12.7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customFormat="false" ht="12.7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customFormat="false" ht="12.7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customFormat="false" ht="12.7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customFormat="false" ht="12.7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customFormat="false" ht="12.7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customFormat="false" ht="12.7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customFormat="false" ht="12.7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customFormat="false" ht="12.7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customFormat="false" ht="12.7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customFormat="false" ht="12.7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customFormat="false" ht="12.7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customFormat="false" ht="12.7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customFormat="false" ht="12.7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customFormat="false" ht="12.7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customFormat="false" ht="12.7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customFormat="false" ht="12.7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customFormat="false" ht="12.7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customFormat="false" ht="12.7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customFormat="false" ht="12.7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customFormat="false" ht="12.7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customFormat="false" ht="12.7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customFormat="false" ht="12.7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customFormat="false" ht="12.7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customFormat="false" ht="12.7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customFormat="false" ht="12.7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customFormat="false" ht="12.7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customFormat="false" ht="12.7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customFormat="false" ht="12.7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customFormat="false" ht="12.7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customFormat="false" ht="12.7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customFormat="false" ht="12.7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customFormat="false" ht="12.7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customFormat="false" ht="12.7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customFormat="false" ht="12.7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customFormat="false" ht="12.7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customFormat="false" ht="12.7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customFormat="false" ht="12.7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customFormat="false" ht="12.7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customFormat="false" ht="12.7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customFormat="false" ht="12.7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customFormat="false" ht="12.7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customFormat="false" ht="12.7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customFormat="false" ht="12.7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customFormat="false" ht="12.7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customFormat="false" ht="12.7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customFormat="false" ht="12.7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customFormat="false" ht="12.7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customFormat="false" ht="12.7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customFormat="false" ht="12.7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customFormat="false" ht="12.7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customFormat="false" ht="12.7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customFormat="false" ht="12.7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customFormat="false" ht="12.7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customFormat="false" ht="12.7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customFormat="false" ht="12.7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customFormat="false" ht="12.7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customFormat="false" ht="12.7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customFormat="false" ht="12.7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customFormat="false" ht="12.7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customFormat="false" ht="12.7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customFormat="false" ht="12.7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customFormat="false" ht="12.7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customFormat="false" ht="12.7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customFormat="false" ht="12.7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customFormat="false" ht="12.7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customFormat="false" ht="12.7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customFormat="false" ht="12.7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customFormat="false" ht="12.7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customFormat="false" ht="12.7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customFormat="false" ht="12.7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customFormat="false" ht="12.7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customFormat="false" ht="12.7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customFormat="false" ht="12.7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customFormat="false" ht="12.7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customFormat="false" ht="12.7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customFormat="false" ht="12.7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customFormat="false" ht="12.7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customFormat="false" ht="12.7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customFormat="false" ht="12.7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customFormat="false" ht="12.7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customFormat="false" ht="12.7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customFormat="false" ht="12.7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customFormat="false" ht="12.7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customFormat="false" ht="12.7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customFormat="false" ht="12.7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customFormat="false" ht="12.7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customFormat="false" ht="12.7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customFormat="false" ht="12.7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customFormat="false" ht="12.7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customFormat="false" ht="12.7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customFormat="false" ht="12.7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customFormat="false" ht="12.7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customFormat="false" ht="12.7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customFormat="false" ht="12.7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customFormat="false" ht="12.7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customFormat="false" ht="12.7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customFormat="false" ht="12.7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customFormat="false" ht="12.7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customFormat="false" ht="12.7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customFormat="false" ht="12.7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customFormat="false" ht="12.7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customFormat="false" ht="12.7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customFormat="false" ht="12.7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customFormat="false" ht="12.7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customFormat="false" ht="12.7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customFormat="false" ht="12.7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customFormat="false" ht="12.7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customFormat="false" ht="12.7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customFormat="false" ht="12.7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customFormat="false" ht="12.7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customFormat="false" ht="12.7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customFormat="false" ht="12.7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customFormat="false" ht="12.7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customFormat="false" ht="12.7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customFormat="false" ht="12.7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customFormat="false" ht="12.7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customFormat="false" ht="12.7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customFormat="false" ht="12.7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customFormat="false" ht="12.7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customFormat="false" ht="12.7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customFormat="false" ht="12.7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customFormat="false" ht="12.7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customFormat="false" ht="12.7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customFormat="false" ht="12.7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customFormat="false" ht="12.7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customFormat="false" ht="12.7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customFormat="false" ht="12.7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customFormat="false" ht="12.7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customFormat="false" ht="12.7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customFormat="false" ht="12.7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customFormat="false" ht="12.7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customFormat="false" ht="12.7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customFormat="false" ht="12.7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customFormat="false" ht="12.7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customFormat="false" ht="12.7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customFormat="false" ht="12.7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customFormat="false" ht="12.7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customFormat="false" ht="12.7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customFormat="false" ht="12.7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customFormat="false" ht="12.7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customFormat="false" ht="12.7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customFormat="false" ht="12.7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customFormat="false" ht="12.7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customFormat="false" ht="12.7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customFormat="false" ht="12.7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customFormat="false" ht="12.7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customFormat="false" ht="12.7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customFormat="false" ht="12.7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customFormat="false" ht="12.7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customFormat="false" ht="12.7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customFormat="false" ht="12.7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customFormat="false" ht="12.7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customFormat="false" ht="12.7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customFormat="false" ht="12.7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customFormat="false" ht="12.7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customFormat="false" ht="12.7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customFormat="false" ht="12.7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customFormat="false" ht="12.7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customFormat="false" ht="12.7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customFormat="false" ht="12.7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customFormat="false" ht="12.7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customFormat="false" ht="12.7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customFormat="false" ht="12.7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customFormat="false" ht="12.7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customFormat="false" ht="12.7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customFormat="false" ht="12.7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customFormat="false" ht="12.7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customFormat="false" ht="12.7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customFormat="false" ht="12.7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customFormat="false" ht="12.7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customFormat="false" ht="12.7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customFormat="false" ht="12.7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customFormat="false" ht="12.7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customFormat="false" ht="12.7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customFormat="false" ht="12.7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customFormat="false" ht="12.7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customFormat="false" ht="12.7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customFormat="false" ht="12.7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customFormat="false" ht="12.7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customFormat="false" ht="12.7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customFormat="false" ht="12.7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customFormat="false" ht="12.7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customFormat="false" ht="12.7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customFormat="false" ht="12.7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customFormat="false" ht="12.7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customFormat="false" ht="12.7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customFormat="false" ht="12.7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customFormat="false" ht="12.7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customFormat="false" ht="12.7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customFormat="false" ht="12.7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customFormat="false" ht="12.7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customFormat="false" ht="12.7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customFormat="false" ht="12.7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customFormat="false" ht="12.7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customFormat="false" ht="12.7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customFormat="false" ht="12.7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customFormat="false" ht="12.7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customFormat="false" ht="12.7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customFormat="false" ht="12.7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customFormat="false" ht="12.7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customFormat="false" ht="12.7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customFormat="false" ht="12.7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customFormat="false" ht="12.7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customFormat="false" ht="12.7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customFormat="false" ht="12.7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customFormat="false" ht="12.7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customFormat="false" ht="12.7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customFormat="false" ht="12.7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customFormat="false" ht="12.7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customFormat="false" ht="12.7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customFormat="false" ht="12.7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customFormat="false" ht="12.7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customFormat="false" ht="12.7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customFormat="false" ht="12.7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customFormat="false" ht="12.7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customFormat="false" ht="12.7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customFormat="false" ht="12.7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customFormat="false" ht="12.7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customFormat="false" ht="12.7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customFormat="false" ht="12.7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customFormat="false" ht="12.7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customFormat="false" ht="12.7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customFormat="false" ht="12.7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customFormat="false" ht="12.7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customFormat="false" ht="12.7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customFormat="false" ht="12.7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customFormat="false" ht="12.7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customFormat="false" ht="12.7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customFormat="false" ht="12.7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customFormat="false" ht="12.7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customFormat="false" ht="12.7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customFormat="false" ht="12.7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customFormat="false" ht="12.7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customFormat="false" ht="12.7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customFormat="false" ht="12.7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customFormat="false" ht="12.7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customFormat="false" ht="12.7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customFormat="false" ht="12.7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customFormat="false" ht="12.7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customFormat="false" ht="12.7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customFormat="false" ht="12.7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customFormat="false" ht="12.7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customFormat="false" ht="12.7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customFormat="false" ht="12.7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customFormat="false" ht="12.7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customFormat="false" ht="12.7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customFormat="false" ht="12.7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customFormat="false" ht="12.7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customFormat="false" ht="12.7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customFormat="false" ht="12.7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customFormat="false" ht="12.7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customFormat="false" ht="12.7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customFormat="false" ht="12.7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customFormat="false" ht="12.7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customFormat="false" ht="12.7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customFormat="false" ht="12.7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customFormat="false" ht="12.7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customFormat="false" ht="12.7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customFormat="false" ht="12.7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customFormat="false" ht="12.7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customFormat="false" ht="12.7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customFormat="false" ht="12.7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customFormat="false" ht="12.7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customFormat="false" ht="12.7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customFormat="false" ht="12.7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customFormat="false" ht="12.7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customFormat="false" ht="12.7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customFormat="false" ht="12.7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customFormat="false" ht="12.7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customFormat="false" ht="12.7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customFormat="false" ht="12.7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customFormat="false" ht="12.7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customFormat="false" ht="12.7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customFormat="false" ht="12.7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customFormat="false" ht="12.7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customFormat="false" ht="12.7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customFormat="false" ht="12.7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customFormat="false" ht="12.7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customFormat="false" ht="12.7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customFormat="false" ht="12.7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customFormat="false" ht="12.7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customFormat="false" ht="12.7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customFormat="false" ht="12.7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customFormat="false" ht="12.7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customFormat="false" ht="12.7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customFormat="false" ht="12.7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customFormat="false" ht="12.7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customFormat="false" ht="12.7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customFormat="false" ht="12.7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customFormat="false" ht="12.7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customFormat="false" ht="12.7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customFormat="false" ht="12.7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customFormat="false" ht="12.7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customFormat="false" ht="12.7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customFormat="false" ht="12.7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customFormat="false" ht="12.7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customFormat="false" ht="12.7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customFormat="false" ht="12.7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customFormat="false" ht="12.7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customFormat="false" ht="12.7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customFormat="false" ht="12.7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customFormat="false" ht="12.7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customFormat="false" ht="12.7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customFormat="false" ht="12.7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customFormat="false" ht="12.7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customFormat="false" ht="12.7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customFormat="false" ht="12.7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customFormat="false" ht="12.7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customFormat="false" ht="12.7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customFormat="false" ht="12.7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customFormat="false" ht="12.7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customFormat="false" ht="12.7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customFormat="false" ht="12.7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customFormat="false" ht="12.7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customFormat="false" ht="12.7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customFormat="false" ht="12.7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customFormat="false" ht="12.7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customFormat="false" ht="12.7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customFormat="false" ht="12.7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customFormat="false" ht="12.7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customFormat="false" ht="12.7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customFormat="false" ht="12.7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customFormat="false" ht="12.7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customFormat="false" ht="12.7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customFormat="false" ht="12.7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customFormat="false" ht="12.7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customFormat="false" ht="12.7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customFormat="false" ht="12.7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customFormat="false" ht="12.7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customFormat="false" ht="12.7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customFormat="false" ht="12.7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customFormat="false" ht="12.7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customFormat="false" ht="12.7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customFormat="false" ht="12.7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customFormat="false" ht="12.7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customFormat="false" ht="12.7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customFormat="false" ht="12.7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customFormat="false" ht="12.7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customFormat="false" ht="12.7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customFormat="false" ht="12.7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customFormat="false" ht="12.7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customFormat="false" ht="12.7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customFormat="false" ht="12.7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customFormat="false" ht="12.7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customFormat="false" ht="12.7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customFormat="false" ht="12.7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customFormat="false" ht="12.7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customFormat="false" ht="12.7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customFormat="false" ht="12.7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customFormat="false" ht="12.7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customFormat="false" ht="12.7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customFormat="false" ht="12.7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customFormat="false" ht="12.7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customFormat="false" ht="12.7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customFormat="false" ht="12.7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customFormat="false" ht="12.7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customFormat="false" ht="12.7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customFormat="false" ht="12.7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customFormat="false" ht="12.7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customFormat="false" ht="12.7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customFormat="false" ht="12.7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customFormat="false" ht="12.7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customFormat="false" ht="12.7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customFormat="false" ht="12.7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customFormat="false" ht="12.7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customFormat="false" ht="12.7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customFormat="false" ht="12.7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customFormat="false" ht="12.7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customFormat="false" ht="12.7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customFormat="false" ht="12.7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customFormat="false" ht="12.7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customFormat="false" ht="12.7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customFormat="false" ht="12.7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customFormat="false" ht="12.7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customFormat="false" ht="12.7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customFormat="false" ht="12.7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customFormat="false" ht="12.7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customFormat="false" ht="12.7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customFormat="false" ht="12.7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customFormat="false" ht="12.7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customFormat="false" ht="12.7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customFormat="false" ht="12.7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customFormat="false" ht="12.7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customFormat="false" ht="12.7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customFormat="false" ht="12.7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customFormat="false" ht="12.7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customFormat="false" ht="12.7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customFormat="false" ht="12.7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customFormat="false" ht="12.7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customFormat="false" ht="12.7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customFormat="false" ht="12.7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customFormat="false" ht="12.7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customFormat="false" ht="12.7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customFormat="false" ht="12.7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customFormat="false" ht="12.7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customFormat="false" ht="12.7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customFormat="false" ht="12.7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customFormat="false" ht="12.7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customFormat="false" ht="12.7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customFormat="false" ht="12.7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customFormat="false" ht="12.7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customFormat="false" ht="12.7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customFormat="false" ht="12.7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customFormat="false" ht="12.7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customFormat="false" ht="12.7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customFormat="false" ht="12.7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customFormat="false" ht="12.7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customFormat="false" ht="12.7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customFormat="false" ht="12.7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customFormat="false" ht="12.7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customFormat="false" ht="12.7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customFormat="false" ht="12.7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customFormat="false" ht="12.7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customFormat="false" ht="12.7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customFormat="false" ht="12.7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customFormat="false" ht="12.7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customFormat="false" ht="12.7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customFormat="false" ht="12.7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customFormat="false" ht="12.7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customFormat="false" ht="12.7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customFormat="false" ht="12.7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customFormat="false" ht="12.7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customFormat="false" ht="12.7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customFormat="false" ht="12.7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customFormat="false" ht="12.7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customFormat="false" ht="12.7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customFormat="false" ht="12.7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customFormat="false" ht="12.7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customFormat="false" ht="12.7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customFormat="false" ht="12.7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customFormat="false" ht="12.7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customFormat="false" ht="12.7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customFormat="false" ht="12.7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customFormat="false" ht="12.7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customFormat="false" ht="12.7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customFormat="false" ht="12.7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customFormat="false" ht="12.7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customFormat="false" ht="12.7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customFormat="false" ht="12.7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customFormat="false" ht="12.7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customFormat="false" ht="12.7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customFormat="false" ht="12.7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customFormat="false" ht="12.7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customFormat="false" ht="12.7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customFormat="false" ht="12.7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customFormat="false" ht="12.7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customFormat="false" ht="12.7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customFormat="false" ht="12.7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customFormat="false" ht="12.7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customFormat="false" ht="12.7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customFormat="false" ht="12.7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customFormat="false" ht="12.7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customFormat="false" ht="12.7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customFormat="false" ht="12.7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customFormat="false" ht="12.7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customFormat="false" ht="12.7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customFormat="false" ht="12.7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customFormat="false" ht="12.7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customFormat="false" ht="12.7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customFormat="false" ht="12.7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customFormat="false" ht="12.7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customFormat="false" ht="12.7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customFormat="false" ht="12.7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customFormat="false" ht="12.7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customFormat="false" ht="12.7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customFormat="false" ht="12.7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customFormat="false" ht="12.7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customFormat="false" ht="12.7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customFormat="false" ht="12.7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customFormat="false" ht="12.7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customFormat="false" ht="12.7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customFormat="false" ht="12.7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customFormat="false" ht="12.7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customFormat="false" ht="12.7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customFormat="false" ht="12.7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customFormat="false" ht="12.7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customFormat="false" ht="12.7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customFormat="false" ht="12.7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customFormat="false" ht="12.7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customFormat="false" ht="12.7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customFormat="false" ht="12.7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customFormat="false" ht="12.7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customFormat="false" ht="12.7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customFormat="false" ht="12.7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customFormat="false" ht="12.7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customFormat="false" ht="12.7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customFormat="false" ht="12.7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customFormat="false" ht="12.7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customFormat="false" ht="12.7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customFormat="false" ht="12.7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customFormat="false" ht="12.7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customFormat="false" ht="12.7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customFormat="false" ht="12.7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customFormat="false" ht="12.7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customFormat="false" ht="12.7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customFormat="false" ht="12.7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customFormat="false" ht="12.7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customFormat="false" ht="12.7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customFormat="false" ht="12.7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customFormat="false" ht="12.7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customFormat="false" ht="12.7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customFormat="false" ht="12.7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customFormat="false" ht="12.7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customFormat="false" ht="12.7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customFormat="false" ht="12.7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customFormat="false" ht="12.7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customFormat="false" ht="12.7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customFormat="false" ht="12.7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customFormat="false" ht="12.7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customFormat="false" ht="12.7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customFormat="false" ht="12.7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customFormat="false" ht="12.7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customFormat="false" ht="12.7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customFormat="false" ht="12.7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customFormat="false" ht="12.7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customFormat="false" ht="12.7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customFormat="false" ht="12.7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customFormat="false" ht="12.7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customFormat="false" ht="12.7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customFormat="false" ht="12.7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customFormat="false" ht="12.7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customFormat="false" ht="12.7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customFormat="false" ht="12.7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customFormat="false" ht="12.7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customFormat="false" ht="12.7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customFormat="false" ht="12.7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customFormat="false" ht="12.7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customFormat="false" ht="12.7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customFormat="false" ht="12.7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customFormat="false" ht="12.7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customFormat="false" ht="12.7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customFormat="false" ht="12.7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customFormat="false" ht="12.7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customFormat="false" ht="12.7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customFormat="false" ht="12.7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customFormat="false" ht="12.7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customFormat="false" ht="12.7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customFormat="false" ht="12.7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customFormat="false" ht="12.7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customFormat="false" ht="12.7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customFormat="false" ht="12.7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customFormat="false" ht="12.7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customFormat="false" ht="12.7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customFormat="false" ht="12.7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customFormat="false" ht="12.7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customFormat="false" ht="12.7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customFormat="false" ht="12.7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customFormat="false" ht="12.7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customFormat="false" ht="12.7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customFormat="false" ht="12.7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customFormat="false" ht="12.7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customFormat="false" ht="12.7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customFormat="false" ht="12.7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customFormat="false" ht="12.7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customFormat="false" ht="12.7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customFormat="false" ht="12.7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customFormat="false" ht="12.7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customFormat="false" ht="12.7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customFormat="false" ht="12.7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2">
    <mergeCell ref="F5:I5"/>
    <mergeCell ref="K5:N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4.73"/>
    <col collapsed="false" customWidth="true" hidden="false" outlineLevel="0" max="5" min="2" style="0" width="1.45"/>
    <col collapsed="false" customWidth="true" hidden="false" outlineLevel="0" max="6" min="6" style="0" width="38.82"/>
    <col collapsed="false" customWidth="true" hidden="false" outlineLevel="0" max="9" min="7" style="0" width="14"/>
    <col collapsed="false" customWidth="true" hidden="false" outlineLevel="0" max="10" min="10" style="0" width="14.18"/>
    <col collapsed="false" customWidth="true" hidden="false" outlineLevel="0" max="13" min="11" style="0" width="14"/>
    <col collapsed="false" customWidth="true" hidden="false" outlineLevel="0" max="14" min="14" style="0" width="14.18"/>
    <col collapsed="false" customWidth="true" hidden="false" outlineLevel="0" max="15" min="15" style="0" width="14"/>
    <col collapsed="false" customWidth="true" hidden="true" outlineLevel="0" max="18" min="16" style="0" width="14"/>
    <col collapsed="false" customWidth="true" hidden="false" outlineLevel="0" max="26" min="19" style="0" width="9.18"/>
  </cols>
  <sheetData>
    <row r="1" customFormat="false" ht="12.75" hidden="false" customHeight="true" outlineLevel="0" collapsed="false">
      <c r="A1" s="59" t="s">
        <v>0</v>
      </c>
      <c r="B1" s="59"/>
      <c r="C1" s="113"/>
      <c r="D1" s="113"/>
      <c r="E1" s="113"/>
      <c r="F1" s="113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customFormat="false" ht="12.75" hidden="false" customHeight="true" outlineLevel="0" collapsed="false">
      <c r="A2" s="59" t="s">
        <v>69</v>
      </c>
      <c r="B2" s="59"/>
      <c r="C2" s="113"/>
      <c r="D2" s="113"/>
      <c r="E2" s="113"/>
      <c r="F2" s="113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customFormat="false" ht="12.75" hidden="false" customHeight="true" outlineLevel="0" collapsed="false">
      <c r="A3" s="81" t="s">
        <v>46</v>
      </c>
      <c r="B3" s="81"/>
      <c r="C3" s="81"/>
      <c r="D3" s="81"/>
      <c r="E3" s="81"/>
      <c r="F3" s="81"/>
      <c r="G3" s="114"/>
      <c r="H3" s="114"/>
      <c r="I3" s="114"/>
      <c r="J3" s="81"/>
      <c r="K3" s="114"/>
      <c r="L3" s="114"/>
      <c r="M3" s="114"/>
      <c r="N3" s="81"/>
      <c r="O3" s="114"/>
      <c r="P3" s="114"/>
      <c r="Q3" s="114"/>
      <c r="R3" s="114"/>
      <c r="S3" s="81"/>
      <c r="T3" s="81"/>
      <c r="U3" s="81"/>
      <c r="V3" s="81"/>
      <c r="W3" s="81"/>
      <c r="X3" s="81"/>
      <c r="Y3" s="81"/>
      <c r="Z3" s="81"/>
    </row>
    <row r="4" customFormat="false" ht="12.75" hidden="false" customHeight="true" outlineLevel="0" collapsed="false">
      <c r="A4" s="81" t="s">
        <v>70</v>
      </c>
      <c r="B4" s="81"/>
      <c r="C4" s="81"/>
      <c r="D4" s="81"/>
      <c r="E4" s="81"/>
      <c r="F4" s="81"/>
      <c r="G4" s="114"/>
      <c r="H4" s="114"/>
      <c r="I4" s="114"/>
      <c r="J4" s="81"/>
      <c r="K4" s="114"/>
      <c r="L4" s="114"/>
      <c r="M4" s="114"/>
      <c r="N4" s="81"/>
      <c r="O4" s="114"/>
      <c r="P4" s="114"/>
      <c r="Q4" s="114"/>
      <c r="R4" s="114"/>
      <c r="S4" s="81"/>
      <c r="T4" s="81"/>
      <c r="U4" s="81"/>
      <c r="V4" s="81"/>
      <c r="W4" s="81"/>
      <c r="X4" s="81"/>
      <c r="Y4" s="81"/>
      <c r="Z4" s="81"/>
    </row>
    <row r="5" customFormat="false" ht="12.75" hidden="false" customHeight="true" outlineLevel="0" collapsed="false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customFormat="false" ht="12.75" hidden="false" customHeight="true" outlineLevel="0" collapsed="false">
      <c r="A6" s="81"/>
      <c r="B6" s="81"/>
      <c r="C6" s="81"/>
      <c r="D6" s="81"/>
      <c r="E6" s="81"/>
      <c r="F6" s="81"/>
      <c r="G6" s="86" t="s">
        <v>50</v>
      </c>
      <c r="H6" s="86" t="s">
        <v>51</v>
      </c>
      <c r="I6" s="86" t="s">
        <v>52</v>
      </c>
      <c r="J6" s="115" t="s">
        <v>53</v>
      </c>
      <c r="K6" s="86" t="s">
        <v>50</v>
      </c>
      <c r="L6" s="86" t="s">
        <v>51</v>
      </c>
      <c r="M6" s="86" t="s">
        <v>52</v>
      </c>
      <c r="N6" s="115" t="s">
        <v>53</v>
      </c>
      <c r="O6" s="86" t="s">
        <v>50</v>
      </c>
      <c r="P6" s="86" t="s">
        <v>51</v>
      </c>
      <c r="Q6" s="86" t="s">
        <v>52</v>
      </c>
      <c r="R6" s="116" t="s">
        <v>53</v>
      </c>
      <c r="S6" s="81"/>
      <c r="T6" s="81"/>
      <c r="U6" s="81"/>
      <c r="V6" s="81"/>
      <c r="W6" s="81"/>
      <c r="X6" s="81"/>
      <c r="Y6" s="81"/>
      <c r="Z6" s="81"/>
    </row>
    <row r="7" customFormat="false" ht="12.75" hidden="false" customHeight="true" outlineLevel="0" collapsed="false">
      <c r="A7" s="81"/>
      <c r="B7" s="81"/>
      <c r="C7" s="81"/>
      <c r="D7" s="81"/>
      <c r="E7" s="81"/>
      <c r="F7" s="81"/>
      <c r="G7" s="88" t="n">
        <v>2021</v>
      </c>
      <c r="H7" s="88" t="n">
        <v>2021</v>
      </c>
      <c r="I7" s="88" t="n">
        <v>2021</v>
      </c>
      <c r="J7" s="117" t="n">
        <v>2021</v>
      </c>
      <c r="K7" s="88" t="n">
        <v>2022</v>
      </c>
      <c r="L7" s="88" t="n">
        <v>2022</v>
      </c>
      <c r="M7" s="88" t="n">
        <v>2022</v>
      </c>
      <c r="N7" s="117" t="n">
        <v>2022</v>
      </c>
      <c r="O7" s="88" t="n">
        <v>2023</v>
      </c>
      <c r="P7" s="88" t="n">
        <v>2022</v>
      </c>
      <c r="Q7" s="88" t="n">
        <v>2022</v>
      </c>
      <c r="R7" s="89" t="n">
        <v>2022</v>
      </c>
      <c r="S7" s="81"/>
      <c r="T7" s="81"/>
      <c r="U7" s="81"/>
      <c r="V7" s="81"/>
      <c r="W7" s="81"/>
      <c r="X7" s="81"/>
      <c r="Y7" s="81"/>
      <c r="Z7" s="81"/>
    </row>
    <row r="8" customFormat="false" ht="12.75" hidden="false" customHeight="true" outlineLevel="0" collapsed="false">
      <c r="A8" s="113" t="s">
        <v>71</v>
      </c>
      <c r="B8" s="113"/>
      <c r="C8" s="81"/>
      <c r="D8" s="81"/>
      <c r="E8" s="81"/>
      <c r="F8" s="81"/>
      <c r="G8" s="81"/>
      <c r="H8" s="81"/>
      <c r="I8" s="81"/>
      <c r="J8" s="118"/>
      <c r="K8" s="81"/>
      <c r="L8" s="81"/>
      <c r="M8" s="81"/>
      <c r="N8" s="118"/>
      <c r="O8" s="81"/>
      <c r="P8" s="81"/>
      <c r="Q8" s="81"/>
      <c r="R8" s="91"/>
      <c r="S8" s="81"/>
      <c r="T8" s="81"/>
      <c r="U8" s="81"/>
      <c r="V8" s="81"/>
      <c r="W8" s="81"/>
      <c r="X8" s="81"/>
      <c r="Y8" s="81"/>
      <c r="Z8" s="81"/>
    </row>
    <row r="9" customFormat="false" ht="12.75" hidden="false" customHeight="true" outlineLevel="0" collapsed="false">
      <c r="A9" s="81" t="s">
        <v>72</v>
      </c>
      <c r="B9" s="81"/>
      <c r="C9" s="81"/>
      <c r="D9" s="81"/>
      <c r="E9" s="81"/>
      <c r="F9" s="81"/>
      <c r="G9" s="81"/>
      <c r="H9" s="81"/>
      <c r="I9" s="81"/>
      <c r="J9" s="118"/>
      <c r="K9" s="81"/>
      <c r="L9" s="81"/>
      <c r="M9" s="81"/>
      <c r="N9" s="118"/>
      <c r="O9" s="81"/>
      <c r="P9" s="81"/>
      <c r="Q9" s="81"/>
      <c r="R9" s="91"/>
      <c r="S9" s="81"/>
      <c r="T9" s="81"/>
      <c r="U9" s="81"/>
      <c r="V9" s="81"/>
      <c r="W9" s="81"/>
      <c r="X9" s="81"/>
      <c r="Y9" s="81"/>
      <c r="Z9" s="81"/>
    </row>
    <row r="10" customFormat="false" ht="12.75" hidden="false" customHeight="true" outlineLevel="0" collapsed="false">
      <c r="A10" s="81"/>
      <c r="B10" s="81"/>
      <c r="C10" s="81" t="s">
        <v>73</v>
      </c>
      <c r="D10" s="81"/>
      <c r="E10" s="81"/>
      <c r="F10" s="81"/>
      <c r="G10" s="119" t="n">
        <v>588259.35</v>
      </c>
      <c r="H10" s="119" t="n">
        <v>544427.1</v>
      </c>
      <c r="I10" s="119" t="n">
        <v>526867.67</v>
      </c>
      <c r="J10" s="120" t="n">
        <v>421946.28</v>
      </c>
      <c r="K10" s="119" t="n">
        <v>420626.22</v>
      </c>
      <c r="L10" s="119" t="n">
        <v>407361.43</v>
      </c>
      <c r="M10" s="119" t="n">
        <v>427961.31</v>
      </c>
      <c r="N10" s="120" t="n">
        <v>360302.32</v>
      </c>
      <c r="O10" s="119" t="n">
        <v>470021.58</v>
      </c>
      <c r="P10" s="121" t="n">
        <v>5819449</v>
      </c>
      <c r="Q10" s="121" t="n">
        <v>6113733</v>
      </c>
      <c r="R10" s="122" t="n">
        <v>5147176</v>
      </c>
      <c r="S10" s="81"/>
      <c r="T10" s="81"/>
      <c r="U10" s="81"/>
      <c r="V10" s="81"/>
      <c r="W10" s="81"/>
      <c r="X10" s="81"/>
      <c r="Y10" s="81"/>
      <c r="Z10" s="81"/>
    </row>
    <row r="11" customFormat="false" ht="12.75" hidden="false" customHeight="true" outlineLevel="0" collapsed="false">
      <c r="A11" s="81"/>
      <c r="B11" s="81"/>
      <c r="C11" s="81" t="s">
        <v>74</v>
      </c>
      <c r="D11" s="81"/>
      <c r="E11" s="81"/>
      <c r="F11" s="81"/>
      <c r="G11" s="123" t="n">
        <v>0</v>
      </c>
      <c r="H11" s="123" t="n">
        <v>0</v>
      </c>
      <c r="I11" s="123" t="n">
        <v>0</v>
      </c>
      <c r="J11" s="124" t="n">
        <v>0</v>
      </c>
      <c r="K11" s="123" t="n">
        <v>0</v>
      </c>
      <c r="L11" s="123" t="n">
        <v>0</v>
      </c>
      <c r="M11" s="123" t="n">
        <v>0</v>
      </c>
      <c r="N11" s="124" t="n">
        <v>63789.32</v>
      </c>
      <c r="O11" s="123" t="n">
        <v>77903.7</v>
      </c>
      <c r="P11" s="97" t="n">
        <v>0</v>
      </c>
      <c r="Q11" s="97" t="n">
        <v>0</v>
      </c>
      <c r="R11" s="125" t="n">
        <v>911276</v>
      </c>
      <c r="S11" s="81"/>
      <c r="T11" s="81"/>
      <c r="U11" s="81"/>
      <c r="V11" s="81"/>
      <c r="W11" s="81"/>
      <c r="X11" s="81"/>
      <c r="Y11" s="81"/>
      <c r="Z11" s="81"/>
    </row>
    <row r="12" customFormat="false" ht="12.75" hidden="false" customHeight="true" outlineLevel="0" collapsed="false">
      <c r="A12" s="81"/>
      <c r="B12" s="81"/>
      <c r="C12" s="81" t="s">
        <v>75</v>
      </c>
      <c r="D12" s="81"/>
      <c r="E12" s="81"/>
      <c r="F12" s="81"/>
      <c r="G12" s="126" t="n">
        <v>119266.21</v>
      </c>
      <c r="H12" s="126" t="n">
        <v>127872.22</v>
      </c>
      <c r="I12" s="126" t="n">
        <v>132237.42</v>
      </c>
      <c r="J12" s="127" t="n">
        <v>142941.47</v>
      </c>
      <c r="K12" s="126" t="n">
        <v>146234.83</v>
      </c>
      <c r="L12" s="126" t="n">
        <v>141493.03</v>
      </c>
      <c r="M12" s="126" t="n">
        <v>189221.9</v>
      </c>
      <c r="N12" s="127" t="n">
        <v>224561.47</v>
      </c>
      <c r="O12" s="126" t="n">
        <v>185858.33</v>
      </c>
      <c r="P12" s="97" t="n">
        <v>2021329</v>
      </c>
      <c r="Q12" s="97" t="n">
        <v>2703170</v>
      </c>
      <c r="R12" s="125" t="n">
        <v>3208021</v>
      </c>
      <c r="S12" s="81"/>
      <c r="T12" s="81"/>
      <c r="U12" s="81"/>
      <c r="V12" s="81"/>
      <c r="W12" s="81"/>
      <c r="X12" s="81"/>
      <c r="Y12" s="81"/>
      <c r="Z12" s="81"/>
    </row>
    <row r="13" customFormat="false" ht="12.75" hidden="false" customHeight="true" outlineLevel="0" collapsed="false">
      <c r="A13" s="81"/>
      <c r="B13" s="81"/>
      <c r="C13" s="81"/>
      <c r="D13" s="81"/>
      <c r="E13" s="81"/>
      <c r="F13" s="113" t="s">
        <v>76</v>
      </c>
      <c r="G13" s="128" t="n">
        <f aca="false">SUM(G10:G12)</f>
        <v>707525.56</v>
      </c>
      <c r="H13" s="128" t="n">
        <f aca="false">SUM(H10:H12)</f>
        <v>672299.32</v>
      </c>
      <c r="I13" s="128" t="n">
        <f aca="false">SUM(I10:I12)</f>
        <v>659105.09</v>
      </c>
      <c r="J13" s="129" t="n">
        <f aca="false">SUM(J10:J12)</f>
        <v>564887.75</v>
      </c>
      <c r="K13" s="128" t="n">
        <f aca="false">SUM(K10:K12)</f>
        <v>566861.05</v>
      </c>
      <c r="L13" s="128" t="n">
        <f aca="false">SUM(L10:L12)</f>
        <v>548854.46</v>
      </c>
      <c r="M13" s="128" t="n">
        <f aca="false">SUM(M10:M12)</f>
        <v>617183.21</v>
      </c>
      <c r="N13" s="129" t="n">
        <f aca="false">SUM(N10:N12)</f>
        <v>648653.11</v>
      </c>
      <c r="O13" s="128" t="n">
        <f aca="false">SUM(O10:O12)</f>
        <v>733783.61</v>
      </c>
      <c r="P13" s="130" t="n">
        <f aca="false">SUM(P10:P12)</f>
        <v>7840778</v>
      </c>
      <c r="Q13" s="130" t="n">
        <f aca="false">SUM(Q10:Q12)</f>
        <v>8816903</v>
      </c>
      <c r="R13" s="131" t="n">
        <f aca="false">SUM(R10:R12)</f>
        <v>9266473</v>
      </c>
      <c r="S13" s="81"/>
      <c r="T13" s="81"/>
      <c r="U13" s="81"/>
      <c r="V13" s="81"/>
      <c r="W13" s="81"/>
      <c r="X13" s="81"/>
      <c r="Y13" s="81"/>
      <c r="Z13" s="81"/>
    </row>
    <row r="14" customFormat="false" ht="12.75" hidden="false" customHeight="true" outlineLevel="0" collapsed="false">
      <c r="A14" s="132" t="s">
        <v>77</v>
      </c>
      <c r="B14" s="81"/>
      <c r="C14" s="81"/>
      <c r="D14" s="81"/>
      <c r="E14" s="81"/>
      <c r="F14" s="81"/>
      <c r="G14" s="123" t="n">
        <v>1823079.37</v>
      </c>
      <c r="H14" s="123" t="n">
        <v>1910414.8</v>
      </c>
      <c r="I14" s="123" t="n">
        <v>2028183.15</v>
      </c>
      <c r="J14" s="124" t="n">
        <v>2164367.73</v>
      </c>
      <c r="K14" s="123" t="n">
        <v>2183434.4</v>
      </c>
      <c r="L14" s="123" t="n">
        <v>2277323.93</v>
      </c>
      <c r="M14" s="123" t="n">
        <v>2294413.8</v>
      </c>
      <c r="N14" s="124" t="n">
        <v>2291569.91</v>
      </c>
      <c r="O14" s="123" t="n">
        <v>2264442.88</v>
      </c>
      <c r="P14" s="97" t="n">
        <v>32533199</v>
      </c>
      <c r="Q14" s="97" t="n">
        <v>32777340</v>
      </c>
      <c r="R14" s="125" t="n">
        <v>32736713</v>
      </c>
      <c r="S14" s="81"/>
      <c r="T14" s="81"/>
      <c r="U14" s="81"/>
      <c r="V14" s="81"/>
      <c r="W14" s="81"/>
      <c r="X14" s="81"/>
      <c r="Y14" s="81"/>
      <c r="Z14" s="81"/>
    </row>
    <row r="15" customFormat="false" ht="12.75" hidden="false" customHeight="true" outlineLevel="0" collapsed="false">
      <c r="A15" s="81" t="s">
        <v>78</v>
      </c>
      <c r="B15" s="81"/>
      <c r="C15" s="81"/>
      <c r="D15" s="81"/>
      <c r="E15" s="81"/>
      <c r="F15" s="81"/>
      <c r="G15" s="123" t="n">
        <v>71079.33</v>
      </c>
      <c r="H15" s="123" t="n">
        <v>77520.59</v>
      </c>
      <c r="I15" s="123" t="n">
        <v>85407.98</v>
      </c>
      <c r="J15" s="124" t="n">
        <v>92641.71</v>
      </c>
      <c r="K15" s="123" t="n">
        <v>96863.41</v>
      </c>
      <c r="L15" s="123" t="n">
        <v>95334.4</v>
      </c>
      <c r="M15" s="123" t="n">
        <v>96092.78</v>
      </c>
      <c r="N15" s="124" t="n">
        <v>97877.99</v>
      </c>
      <c r="O15" s="123" t="n">
        <v>98916.58</v>
      </c>
      <c r="P15" s="97" t="n">
        <v>1361920</v>
      </c>
      <c r="Q15" s="97" t="n">
        <v>1372754</v>
      </c>
      <c r="R15" s="125" t="n">
        <v>1398257</v>
      </c>
      <c r="S15" s="81"/>
      <c r="T15" s="81"/>
      <c r="U15" s="81"/>
      <c r="V15" s="81"/>
      <c r="W15" s="81"/>
      <c r="X15" s="81"/>
      <c r="Y15" s="81"/>
      <c r="Z15" s="81"/>
    </row>
    <row r="16" customFormat="false" ht="12.75" hidden="false" customHeight="true" outlineLevel="0" collapsed="false">
      <c r="A16" s="81" t="s">
        <v>79</v>
      </c>
      <c r="B16" s="81"/>
      <c r="C16" s="81"/>
      <c r="D16" s="81"/>
      <c r="E16" s="81"/>
      <c r="F16" s="81"/>
      <c r="G16" s="126" t="n">
        <v>206926.72</v>
      </c>
      <c r="H16" s="126" t="n">
        <v>207733.12</v>
      </c>
      <c r="I16" s="126" t="n">
        <v>219093.77</v>
      </c>
      <c r="J16" s="127" t="n">
        <v>299029.22</v>
      </c>
      <c r="K16" s="126" t="n">
        <v>326004.42</v>
      </c>
      <c r="L16" s="126" t="n">
        <v>323052.66</v>
      </c>
      <c r="M16" s="126" t="n">
        <v>321663.3</v>
      </c>
      <c r="N16" s="127" t="n">
        <v>363532.75</v>
      </c>
      <c r="O16" s="126" t="n">
        <v>367181.08</v>
      </c>
      <c r="P16" s="133" t="n">
        <v>4615038</v>
      </c>
      <c r="Q16" s="133" t="n">
        <v>4595190</v>
      </c>
      <c r="R16" s="125" t="n">
        <v>5193325</v>
      </c>
      <c r="S16" s="81"/>
      <c r="T16" s="81"/>
      <c r="U16" s="81"/>
      <c r="V16" s="81"/>
      <c r="W16" s="81"/>
      <c r="X16" s="81"/>
      <c r="Y16" s="81"/>
      <c r="Z16" s="81"/>
    </row>
    <row r="17" customFormat="false" ht="12.75" hidden="false" customHeight="true" outlineLevel="0" collapsed="false">
      <c r="A17" s="113"/>
      <c r="B17" s="113"/>
      <c r="C17" s="113"/>
      <c r="D17" s="113"/>
      <c r="E17" s="113"/>
      <c r="F17" s="113" t="s">
        <v>80</v>
      </c>
      <c r="G17" s="134" t="n">
        <f aca="false">SUM(G13:G16)</f>
        <v>2808610.98</v>
      </c>
      <c r="H17" s="134" t="n">
        <f aca="false">SUM(H13:H16)</f>
        <v>2867967.83</v>
      </c>
      <c r="I17" s="134" t="n">
        <f aca="false">SUM(I13:I16)</f>
        <v>2991789.99</v>
      </c>
      <c r="J17" s="135" t="n">
        <f aca="false">SUM(J13:J16)</f>
        <v>3120926.41</v>
      </c>
      <c r="K17" s="134" t="n">
        <f aca="false">SUM(K13:K16)</f>
        <v>3173163.28</v>
      </c>
      <c r="L17" s="134" t="n">
        <f aca="false">SUM(L13:L16)</f>
        <v>3244565.45</v>
      </c>
      <c r="M17" s="134" t="n">
        <f aca="false">SUM(M13:M16)</f>
        <v>3329353.09</v>
      </c>
      <c r="N17" s="135" t="n">
        <f aca="false">SUM(N13:N16)</f>
        <v>3401633.76</v>
      </c>
      <c r="O17" s="134" t="n">
        <f aca="false">SUM(O13:O16)</f>
        <v>3464324.15</v>
      </c>
      <c r="P17" s="134" t="n">
        <f aca="false">SUM(P13:P16)</f>
        <v>46350935</v>
      </c>
      <c r="Q17" s="134" t="n">
        <f aca="false">SUM(Q13:Q16)</f>
        <v>47562187</v>
      </c>
      <c r="R17" s="136" t="n">
        <f aca="false">SUM(R13:R16)</f>
        <v>48594768</v>
      </c>
      <c r="S17" s="113"/>
      <c r="T17" s="113"/>
      <c r="U17" s="113"/>
      <c r="V17" s="113"/>
      <c r="W17" s="113"/>
      <c r="X17" s="113"/>
      <c r="Y17" s="113"/>
      <c r="Z17" s="113"/>
    </row>
    <row r="18" customFormat="false" ht="12.75" hidden="false" customHeight="true" outlineLevel="0" collapsed="false">
      <c r="A18" s="113" t="s">
        <v>81</v>
      </c>
      <c r="B18" s="113"/>
      <c r="C18" s="81"/>
      <c r="D18" s="81"/>
      <c r="E18" s="81"/>
      <c r="F18" s="81"/>
      <c r="G18" s="137"/>
      <c r="H18" s="137"/>
      <c r="I18" s="137"/>
      <c r="J18" s="138"/>
      <c r="K18" s="137"/>
      <c r="L18" s="137"/>
      <c r="M18" s="137"/>
      <c r="N18" s="138"/>
      <c r="O18" s="137"/>
      <c r="P18" s="137"/>
      <c r="Q18" s="137"/>
      <c r="R18" s="139"/>
      <c r="S18" s="81"/>
      <c r="T18" s="81"/>
      <c r="U18" s="81"/>
      <c r="V18" s="81"/>
      <c r="W18" s="81"/>
      <c r="X18" s="81"/>
      <c r="Y18" s="81"/>
      <c r="Z18" s="81"/>
    </row>
    <row r="19" customFormat="false" ht="12.75" hidden="false" customHeight="true" outlineLevel="0" collapsed="false">
      <c r="A19" s="81" t="s">
        <v>82</v>
      </c>
      <c r="B19" s="81"/>
      <c r="C19" s="81"/>
      <c r="D19" s="81"/>
      <c r="E19" s="81"/>
      <c r="F19" s="81"/>
      <c r="G19" s="140"/>
      <c r="H19" s="140"/>
      <c r="I19" s="140"/>
      <c r="J19" s="129"/>
      <c r="K19" s="140"/>
      <c r="L19" s="140"/>
      <c r="M19" s="140"/>
      <c r="N19" s="129"/>
      <c r="O19" s="140"/>
      <c r="P19" s="140"/>
      <c r="Q19" s="140"/>
      <c r="R19" s="125"/>
      <c r="S19" s="81"/>
      <c r="T19" s="81"/>
      <c r="U19" s="81"/>
      <c r="V19" s="81"/>
      <c r="W19" s="81"/>
      <c r="X19" s="81"/>
      <c r="Y19" s="81"/>
      <c r="Z19" s="81"/>
    </row>
    <row r="20" customFormat="false" ht="12.75" hidden="false" customHeight="true" outlineLevel="0" collapsed="false">
      <c r="A20" s="81"/>
      <c r="B20" s="81"/>
      <c r="C20" s="81" t="s">
        <v>83</v>
      </c>
      <c r="D20" s="81"/>
      <c r="E20" s="81"/>
      <c r="F20" s="81"/>
      <c r="G20" s="119" t="n">
        <v>300856.99</v>
      </c>
      <c r="H20" s="119" t="n">
        <v>293851.18</v>
      </c>
      <c r="I20" s="119" t="n">
        <v>287767.34</v>
      </c>
      <c r="J20" s="120" t="n">
        <v>300507.69</v>
      </c>
      <c r="K20" s="119" t="n">
        <v>284640.23</v>
      </c>
      <c r="L20" s="119" t="n">
        <v>292247.62</v>
      </c>
      <c r="M20" s="119" t="n">
        <v>295812.3</v>
      </c>
      <c r="N20" s="120" t="n">
        <v>313610.5</v>
      </c>
      <c r="O20" s="119" t="n">
        <v>304120.6</v>
      </c>
      <c r="P20" s="141" t="n">
        <v>4174966</v>
      </c>
      <c r="Q20" s="141" t="n">
        <v>4225890</v>
      </c>
      <c r="R20" s="122" t="n">
        <v>4480150</v>
      </c>
      <c r="S20" s="81"/>
      <c r="T20" s="81"/>
      <c r="U20" s="81"/>
      <c r="V20" s="81"/>
      <c r="W20" s="81"/>
      <c r="X20" s="81"/>
      <c r="Y20" s="81"/>
      <c r="Z20" s="81"/>
    </row>
    <row r="21" customFormat="false" ht="12.75" hidden="false" customHeight="true" outlineLevel="0" collapsed="false">
      <c r="A21" s="81"/>
      <c r="B21" s="81"/>
      <c r="C21" s="81" t="s">
        <v>84</v>
      </c>
      <c r="D21" s="81"/>
      <c r="E21" s="81"/>
      <c r="F21" s="81"/>
      <c r="G21" s="123" t="n">
        <v>37305.94</v>
      </c>
      <c r="H21" s="123" t="n">
        <v>43605.17</v>
      </c>
      <c r="I21" s="123" t="n">
        <v>45014.13</v>
      </c>
      <c r="J21" s="124" t="n">
        <v>58623.81</v>
      </c>
      <c r="K21" s="123" t="n">
        <v>43204.14</v>
      </c>
      <c r="L21" s="123" t="n">
        <v>35299.46</v>
      </c>
      <c r="M21" s="123" t="n">
        <v>39210.92</v>
      </c>
      <c r="N21" s="124" t="n">
        <v>47005.91</v>
      </c>
      <c r="O21" s="123" t="n">
        <v>41439.09</v>
      </c>
      <c r="P21" s="97" t="n">
        <v>504278</v>
      </c>
      <c r="Q21" s="97" t="n">
        <v>560156</v>
      </c>
      <c r="R21" s="125" t="n">
        <v>671513</v>
      </c>
      <c r="S21" s="81"/>
      <c r="T21" s="81"/>
      <c r="U21" s="81"/>
      <c r="V21" s="81"/>
      <c r="W21" s="81"/>
      <c r="X21" s="81"/>
      <c r="Y21" s="81"/>
      <c r="Z21" s="81"/>
    </row>
    <row r="22" customFormat="false" ht="12.75" hidden="false" customHeight="true" outlineLevel="0" collapsed="false">
      <c r="A22" s="81"/>
      <c r="B22" s="81"/>
      <c r="C22" s="81" t="s">
        <v>85</v>
      </c>
      <c r="D22" s="81"/>
      <c r="E22" s="81"/>
      <c r="F22" s="81"/>
      <c r="G22" s="123" t="n">
        <v>90426.84</v>
      </c>
      <c r="H22" s="123" t="n">
        <v>78791.37</v>
      </c>
      <c r="I22" s="123" t="n">
        <v>98918.4</v>
      </c>
      <c r="J22" s="124" t="n">
        <v>101454.57</v>
      </c>
      <c r="K22" s="123" t="n">
        <v>127198.19</v>
      </c>
      <c r="L22" s="123" t="n">
        <v>111722.45</v>
      </c>
      <c r="M22" s="123" t="n">
        <v>126248.85</v>
      </c>
      <c r="N22" s="124" t="n">
        <v>106025.5</v>
      </c>
      <c r="O22" s="123" t="n">
        <v>120264.83</v>
      </c>
      <c r="P22" s="97" t="n">
        <v>1596035</v>
      </c>
      <c r="Q22" s="97" t="n">
        <v>1803555</v>
      </c>
      <c r="R22" s="125" t="n">
        <v>1514650</v>
      </c>
      <c r="S22" s="81"/>
      <c r="T22" s="81"/>
      <c r="U22" s="81"/>
      <c r="V22" s="81"/>
      <c r="W22" s="81"/>
      <c r="X22" s="81"/>
      <c r="Y22" s="81"/>
      <c r="Z22" s="81"/>
    </row>
    <row r="23" customFormat="false" ht="12.75" hidden="false" customHeight="true" outlineLevel="0" collapsed="false">
      <c r="A23" s="81"/>
      <c r="B23" s="81"/>
      <c r="C23" s="81" t="s">
        <v>86</v>
      </c>
      <c r="D23" s="81"/>
      <c r="E23" s="81"/>
      <c r="F23" s="81"/>
      <c r="G23" s="123" t="n">
        <v>79818.97</v>
      </c>
      <c r="H23" s="123" t="n">
        <v>83115.48</v>
      </c>
      <c r="I23" s="123" t="n">
        <v>82784.24</v>
      </c>
      <c r="J23" s="124" t="n">
        <v>84653.94</v>
      </c>
      <c r="K23" s="123" t="n">
        <v>86733.36</v>
      </c>
      <c r="L23" s="123" t="n">
        <v>85732.01</v>
      </c>
      <c r="M23" s="123" t="n">
        <v>82342.61</v>
      </c>
      <c r="N23" s="124" t="n">
        <v>88526.27</v>
      </c>
      <c r="O23" s="123" t="n">
        <v>88358.97</v>
      </c>
      <c r="P23" s="97" t="n">
        <v>1224743</v>
      </c>
      <c r="Q23" s="97" t="n">
        <v>1176323</v>
      </c>
      <c r="R23" s="125" t="n">
        <v>1264661</v>
      </c>
      <c r="S23" s="81"/>
      <c r="T23" s="81"/>
      <c r="U23" s="81"/>
      <c r="V23" s="81"/>
      <c r="W23" s="81"/>
      <c r="X23" s="81"/>
      <c r="Y23" s="81"/>
      <c r="Z23" s="81"/>
    </row>
    <row r="24" customFormat="false" ht="12.75" hidden="false" customHeight="true" outlineLevel="0" collapsed="false">
      <c r="A24" s="81"/>
      <c r="B24" s="81"/>
      <c r="C24" s="81" t="s">
        <v>87</v>
      </c>
      <c r="D24" s="81"/>
      <c r="E24" s="81"/>
      <c r="F24" s="81"/>
      <c r="G24" s="126" t="n">
        <v>48915.16</v>
      </c>
      <c r="H24" s="126" t="n">
        <v>48938.96</v>
      </c>
      <c r="I24" s="126" t="n">
        <v>48963.11</v>
      </c>
      <c r="J24" s="127" t="n">
        <v>48987.61</v>
      </c>
      <c r="K24" s="126" t="n">
        <v>0</v>
      </c>
      <c r="L24" s="126" t="n">
        <v>0</v>
      </c>
      <c r="M24" s="126" t="n">
        <v>0</v>
      </c>
      <c r="N24" s="127" t="n">
        <v>0</v>
      </c>
      <c r="O24" s="126" t="n">
        <v>27941.41</v>
      </c>
      <c r="P24" s="133" t="n">
        <v>0</v>
      </c>
      <c r="Q24" s="133" t="n">
        <v>0</v>
      </c>
      <c r="R24" s="142" t="n">
        <v>0</v>
      </c>
      <c r="S24" s="81"/>
      <c r="T24" s="81"/>
      <c r="U24" s="81"/>
      <c r="V24" s="81"/>
      <c r="W24" s="81"/>
      <c r="X24" s="81"/>
      <c r="Y24" s="81"/>
      <c r="Z24" s="81"/>
    </row>
    <row r="25" customFormat="false" ht="12.75" hidden="false" customHeight="true" outlineLevel="0" collapsed="false">
      <c r="A25" s="81"/>
      <c r="B25" s="81"/>
      <c r="C25" s="81"/>
      <c r="D25" s="81"/>
      <c r="E25" s="81"/>
      <c r="F25" s="81" t="s">
        <v>88</v>
      </c>
      <c r="G25" s="143" t="n">
        <f aca="false">SUM(G20:G24)</f>
        <v>557323.9</v>
      </c>
      <c r="H25" s="143" t="n">
        <f aca="false">SUM(H20:H24)</f>
        <v>548302.16</v>
      </c>
      <c r="I25" s="143" t="n">
        <f aca="false">SUM(I20:I24)</f>
        <v>563447.22</v>
      </c>
      <c r="J25" s="144" t="n">
        <f aca="false">SUM(J20:J24)</f>
        <v>594227.62</v>
      </c>
      <c r="K25" s="143" t="n">
        <f aca="false">SUM(K20:K24)</f>
        <v>541775.92</v>
      </c>
      <c r="L25" s="143" t="n">
        <f aca="false">SUM(L20:L24)</f>
        <v>525001.54</v>
      </c>
      <c r="M25" s="143" t="n">
        <f aca="false">SUM(M20:M24)</f>
        <v>543614.68</v>
      </c>
      <c r="N25" s="144" t="n">
        <f aca="false">SUM(N20:N24)</f>
        <v>555168.18</v>
      </c>
      <c r="O25" s="143" t="n">
        <f aca="false">SUM(O20:O24)</f>
        <v>582124.9</v>
      </c>
      <c r="P25" s="140" t="n">
        <f aca="false">SUM(P20:P24)</f>
        <v>7500022</v>
      </c>
      <c r="Q25" s="140" t="n">
        <f aca="false">SUM(Q20:Q24)</f>
        <v>7765924</v>
      </c>
      <c r="R25" s="125" t="n">
        <f aca="false">SUM(R20:R24)</f>
        <v>7930974</v>
      </c>
      <c r="S25" s="81"/>
      <c r="T25" s="81"/>
      <c r="U25" s="81"/>
      <c r="V25" s="81"/>
      <c r="W25" s="81"/>
      <c r="X25" s="81"/>
      <c r="Y25" s="81"/>
      <c r="Z25" s="81"/>
    </row>
    <row r="26" customFormat="false" ht="12.75" hidden="false" customHeight="true" outlineLevel="0" collapsed="false">
      <c r="A26" s="132" t="s">
        <v>89</v>
      </c>
      <c r="B26" s="81"/>
      <c r="C26" s="81"/>
      <c r="D26" s="81"/>
      <c r="E26" s="81"/>
      <c r="F26" s="81"/>
      <c r="G26" s="119" t="n">
        <v>172593.82</v>
      </c>
      <c r="H26" s="119" t="n">
        <v>158570.02</v>
      </c>
      <c r="I26" s="119" t="n">
        <v>161071.82</v>
      </c>
      <c r="J26" s="120" t="n">
        <v>216594.91</v>
      </c>
      <c r="K26" s="123" t="n">
        <v>206165.47</v>
      </c>
      <c r="L26" s="123" t="n">
        <v>209297.27</v>
      </c>
      <c r="M26" s="123" t="n">
        <v>206875.76</v>
      </c>
      <c r="N26" s="120" t="n">
        <v>215689.39</v>
      </c>
      <c r="O26" s="123" t="n">
        <v>203562.03</v>
      </c>
      <c r="P26" s="140" t="n">
        <v>2989961</v>
      </c>
      <c r="Q26" s="140" t="n">
        <v>2955368</v>
      </c>
      <c r="R26" s="125" t="n">
        <v>3081277</v>
      </c>
      <c r="S26" s="81"/>
      <c r="T26" s="81"/>
      <c r="U26" s="81"/>
      <c r="V26" s="81"/>
      <c r="W26" s="81"/>
      <c r="X26" s="81"/>
      <c r="Y26" s="81"/>
      <c r="Z26" s="81"/>
    </row>
    <row r="27" customFormat="false" ht="12.75" hidden="false" customHeight="true" outlineLevel="0" collapsed="false">
      <c r="A27" s="81" t="s">
        <v>90</v>
      </c>
      <c r="B27" s="81"/>
      <c r="C27" s="81"/>
      <c r="D27" s="81"/>
      <c r="E27" s="81"/>
      <c r="F27" s="81"/>
      <c r="G27" s="123" t="n">
        <v>1040238.64</v>
      </c>
      <c r="H27" s="123" t="n">
        <v>1044882.23</v>
      </c>
      <c r="I27" s="123" t="n">
        <v>1035558.37</v>
      </c>
      <c r="J27" s="124" t="n">
        <v>1028515.04</v>
      </c>
      <c r="K27" s="123" t="n">
        <v>1017419.27</v>
      </c>
      <c r="L27" s="123" t="n">
        <v>996331.21</v>
      </c>
      <c r="M27" s="123" t="n">
        <v>972168.19</v>
      </c>
      <c r="N27" s="124" t="n">
        <v>1004715.32</v>
      </c>
      <c r="O27" s="123" t="n">
        <v>982657.55</v>
      </c>
      <c r="P27" s="140" t="n">
        <v>14233303</v>
      </c>
      <c r="Q27" s="140" t="n">
        <v>13888117</v>
      </c>
      <c r="R27" s="125" t="n">
        <v>14353076</v>
      </c>
      <c r="S27" s="81"/>
      <c r="T27" s="81"/>
      <c r="U27" s="81"/>
      <c r="V27" s="81"/>
      <c r="W27" s="81"/>
      <c r="X27" s="81"/>
      <c r="Y27" s="81"/>
      <c r="Z27" s="81"/>
    </row>
    <row r="28" customFormat="false" ht="12.75" hidden="false" customHeight="true" outlineLevel="0" collapsed="false">
      <c r="A28" s="81" t="s">
        <v>91</v>
      </c>
      <c r="B28" s="81"/>
      <c r="C28" s="81"/>
      <c r="D28" s="81"/>
      <c r="E28" s="81"/>
      <c r="F28" s="81"/>
      <c r="G28" s="126" t="n">
        <v>136569.02</v>
      </c>
      <c r="H28" s="126" t="n">
        <v>145742.45</v>
      </c>
      <c r="I28" s="126" t="n">
        <v>159689.39</v>
      </c>
      <c r="J28" s="127" t="n">
        <v>172141.48</v>
      </c>
      <c r="K28" s="126" t="n">
        <v>179719.89</v>
      </c>
      <c r="L28" s="126" t="n">
        <v>178617.25</v>
      </c>
      <c r="M28" s="126" t="n">
        <v>169724.59</v>
      </c>
      <c r="N28" s="127" t="n">
        <v>171642.8</v>
      </c>
      <c r="O28" s="126" t="n">
        <v>168005.95</v>
      </c>
      <c r="P28" s="145" t="n">
        <v>2551675</v>
      </c>
      <c r="Q28" s="145" t="n">
        <v>2424637</v>
      </c>
      <c r="R28" s="142" t="n">
        <v>2452040</v>
      </c>
      <c r="S28" s="81"/>
      <c r="T28" s="81"/>
      <c r="U28" s="81"/>
      <c r="V28" s="81"/>
      <c r="W28" s="81"/>
      <c r="X28" s="81"/>
      <c r="Y28" s="81"/>
      <c r="Z28" s="81"/>
    </row>
    <row r="29" customFormat="false" ht="12.75" hidden="false" customHeight="true" outlineLevel="0" collapsed="false">
      <c r="A29" s="81"/>
      <c r="B29" s="81"/>
      <c r="C29" s="81"/>
      <c r="D29" s="81"/>
      <c r="E29" s="81"/>
      <c r="F29" s="81" t="s">
        <v>92</v>
      </c>
      <c r="G29" s="128" t="n">
        <f aca="false">SUM(G25:G28)</f>
        <v>1906725.38</v>
      </c>
      <c r="H29" s="128" t="n">
        <f aca="false">SUM(H25:H28)</f>
        <v>1897496.86</v>
      </c>
      <c r="I29" s="128" t="n">
        <f aca="false">SUM(I25:I28)</f>
        <v>1919766.8</v>
      </c>
      <c r="J29" s="129" t="n">
        <f aca="false">SUM(J25:J28)</f>
        <v>2011479.05</v>
      </c>
      <c r="K29" s="128" t="n">
        <f aca="false">SUM(K25:K28)</f>
        <v>1945080.55</v>
      </c>
      <c r="L29" s="128" t="n">
        <f aca="false">SUM(L25:L28)</f>
        <v>1909247.27</v>
      </c>
      <c r="M29" s="128" t="n">
        <f aca="false">SUM(M25:M28)</f>
        <v>1892383.22</v>
      </c>
      <c r="N29" s="129" t="n">
        <f aca="false">SUM(N25:N28)</f>
        <v>1947215.69</v>
      </c>
      <c r="O29" s="128" t="n">
        <f aca="false">SUM(O25:O28)</f>
        <v>1936350.43</v>
      </c>
      <c r="P29" s="140" t="n">
        <v>27274961</v>
      </c>
      <c r="Q29" s="140" t="n">
        <v>27034046</v>
      </c>
      <c r="R29" s="125" t="n">
        <f aca="false">SUM(R25:R28)</f>
        <v>27817367</v>
      </c>
      <c r="S29" s="81"/>
      <c r="T29" s="81"/>
      <c r="U29" s="81"/>
      <c r="V29" s="81"/>
      <c r="W29" s="81"/>
      <c r="X29" s="81"/>
      <c r="Y29" s="81"/>
      <c r="Z29" s="81"/>
    </row>
    <row r="30" customFormat="false" ht="12.75" hidden="false" customHeight="true" outlineLevel="0" collapsed="false">
      <c r="A30" s="81" t="s">
        <v>93</v>
      </c>
      <c r="B30" s="81"/>
      <c r="C30" s="81"/>
      <c r="D30" s="81"/>
      <c r="E30" s="81"/>
      <c r="F30" s="81"/>
      <c r="G30" s="140"/>
      <c r="H30" s="140"/>
      <c r="I30" s="140"/>
      <c r="J30" s="146"/>
      <c r="K30" s="140"/>
      <c r="L30" s="140"/>
      <c r="M30" s="140"/>
      <c r="N30" s="146"/>
      <c r="O30" s="140"/>
      <c r="P30" s="140"/>
      <c r="Q30" s="140"/>
      <c r="R30" s="125"/>
      <c r="S30" s="81"/>
      <c r="T30" s="81"/>
      <c r="U30" s="81"/>
      <c r="V30" s="81"/>
      <c r="W30" s="81"/>
      <c r="X30" s="81"/>
      <c r="Y30" s="81"/>
      <c r="Z30" s="81"/>
    </row>
    <row r="31" customFormat="false" ht="12.75" hidden="false" customHeight="true" outlineLevel="0" collapsed="false">
      <c r="A31" s="81"/>
      <c r="B31" s="81" t="s">
        <v>94</v>
      </c>
      <c r="C31" s="147"/>
      <c r="D31" s="147"/>
      <c r="E31" s="147"/>
      <c r="F31" s="147"/>
      <c r="G31" s="119" t="n">
        <v>252005.88</v>
      </c>
      <c r="H31" s="119" t="n">
        <v>260487.22</v>
      </c>
      <c r="I31" s="119" t="n">
        <v>269677.17</v>
      </c>
      <c r="J31" s="120" t="n">
        <v>281719.27</v>
      </c>
      <c r="K31" s="119" t="n">
        <v>290890.6</v>
      </c>
      <c r="L31" s="119" t="n">
        <v>302180.9</v>
      </c>
      <c r="M31" s="119" t="n">
        <v>313177.34</v>
      </c>
      <c r="N31" s="120" t="n">
        <v>324632.07</v>
      </c>
      <c r="O31" s="119" t="n">
        <v>333367.65</v>
      </c>
      <c r="P31" s="140" t="n">
        <v>4316870</v>
      </c>
      <c r="Q31" s="140" t="n">
        <v>4473962</v>
      </c>
      <c r="R31" s="125" t="n">
        <v>4637601</v>
      </c>
      <c r="S31" s="81"/>
      <c r="T31" s="81"/>
      <c r="U31" s="81"/>
      <c r="V31" s="81"/>
      <c r="W31" s="81"/>
      <c r="X31" s="81"/>
      <c r="Y31" s="81"/>
      <c r="Z31" s="81"/>
    </row>
    <row r="32" customFormat="false" ht="12.75" hidden="false" customHeight="true" outlineLevel="0" collapsed="false">
      <c r="A32" s="81"/>
      <c r="B32" s="81" t="s">
        <v>95</v>
      </c>
      <c r="C32" s="147"/>
      <c r="D32" s="147"/>
      <c r="E32" s="147"/>
      <c r="F32" s="147"/>
      <c r="G32" s="123" t="n">
        <v>0</v>
      </c>
      <c r="H32" s="123" t="n">
        <v>-35001.54</v>
      </c>
      <c r="I32" s="123" t="n">
        <v>-42001.54</v>
      </c>
      <c r="J32" s="124" t="n">
        <v>-57693.3</v>
      </c>
      <c r="K32" s="123" t="n">
        <v>-57693.3</v>
      </c>
      <c r="L32" s="123" t="n">
        <v>-57693.3</v>
      </c>
      <c r="M32" s="123" t="n">
        <v>-57693.3</v>
      </c>
      <c r="N32" s="124" t="n">
        <v>-57693.3</v>
      </c>
      <c r="O32" s="123" t="n">
        <v>-86024.4</v>
      </c>
      <c r="P32" s="140" t="n">
        <v>-824190</v>
      </c>
      <c r="Q32" s="140" t="n">
        <v>-824190</v>
      </c>
      <c r="R32" s="125" t="n">
        <v>-824190</v>
      </c>
      <c r="S32" s="81"/>
      <c r="T32" s="81"/>
      <c r="U32" s="81"/>
      <c r="V32" s="81"/>
      <c r="W32" s="81"/>
      <c r="X32" s="81"/>
      <c r="Y32" s="81"/>
      <c r="Z32" s="81"/>
    </row>
    <row r="33" customFormat="false" ht="12.75" hidden="false" customHeight="true" outlineLevel="0" collapsed="false">
      <c r="A33" s="81"/>
      <c r="B33" s="81" t="s">
        <v>96</v>
      </c>
      <c r="C33" s="81"/>
      <c r="D33" s="81"/>
      <c r="E33" s="81"/>
      <c r="F33" s="81"/>
      <c r="G33" s="123" t="n">
        <v>289.59</v>
      </c>
      <c r="H33" s="123" t="n">
        <v>684.25</v>
      </c>
      <c r="I33" s="123" t="n">
        <v>-1388.45</v>
      </c>
      <c r="J33" s="124" t="n">
        <v>-2834.65</v>
      </c>
      <c r="K33" s="123" t="n">
        <v>-5191.9</v>
      </c>
      <c r="L33" s="123" t="n">
        <v>-10113.32</v>
      </c>
      <c r="M33" s="123" t="n">
        <v>-17335.01</v>
      </c>
      <c r="N33" s="124" t="n">
        <v>-15211.42</v>
      </c>
      <c r="O33" s="123" t="n">
        <v>-13418.65</v>
      </c>
      <c r="P33" s="140" t="n">
        <v>-144476</v>
      </c>
      <c r="Q33" s="140" t="n">
        <v>-247643</v>
      </c>
      <c r="R33" s="125" t="n">
        <v>-217306</v>
      </c>
      <c r="S33" s="81"/>
      <c r="T33" s="81"/>
      <c r="U33" s="81"/>
      <c r="V33" s="81"/>
      <c r="W33" s="81"/>
      <c r="X33" s="81"/>
      <c r="Y33" s="81"/>
      <c r="Z33" s="81"/>
    </row>
    <row r="34" customFormat="false" ht="12.75" hidden="false" customHeight="true" outlineLevel="0" collapsed="false">
      <c r="A34" s="81"/>
      <c r="B34" s="81" t="s">
        <v>97</v>
      </c>
      <c r="C34" s="81"/>
      <c r="D34" s="81"/>
      <c r="E34" s="81"/>
      <c r="F34" s="81"/>
      <c r="G34" s="123" t="n">
        <v>649590.13</v>
      </c>
      <c r="H34" s="123" t="n">
        <v>744301.04</v>
      </c>
      <c r="I34" s="123" t="n">
        <v>845736.01</v>
      </c>
      <c r="J34" s="124" t="n">
        <v>888256.04</v>
      </c>
      <c r="K34" s="123" t="n">
        <v>1000077.33</v>
      </c>
      <c r="L34" s="123" t="n">
        <v>1100943.9</v>
      </c>
      <c r="M34" s="123" t="n">
        <v>1198820.84</v>
      </c>
      <c r="N34" s="124" t="n">
        <v>1202690.72</v>
      </c>
      <c r="O34" s="123" t="n">
        <v>1294049.12</v>
      </c>
      <c r="P34" s="145" t="n">
        <v>15727770</v>
      </c>
      <c r="Q34" s="145" t="n">
        <v>17126012</v>
      </c>
      <c r="R34" s="142" t="n">
        <v>17181296</v>
      </c>
      <c r="S34" s="81"/>
      <c r="T34" s="81"/>
      <c r="U34" s="81"/>
      <c r="V34" s="81"/>
      <c r="W34" s="81"/>
      <c r="X34" s="81"/>
      <c r="Y34" s="81"/>
      <c r="Z34" s="81"/>
    </row>
    <row r="35" customFormat="false" ht="13.5" hidden="false" customHeight="true" outlineLevel="0" collapsed="false">
      <c r="A35" s="81"/>
      <c r="B35" s="81"/>
      <c r="C35" s="81"/>
      <c r="D35" s="81"/>
      <c r="E35" s="81"/>
      <c r="F35" s="81" t="s">
        <v>98</v>
      </c>
      <c r="G35" s="133" t="n">
        <f aca="false">SUM(G31:G34)</f>
        <v>901885.6</v>
      </c>
      <c r="H35" s="133" t="n">
        <f aca="false">SUM(H31:H34)</f>
        <v>970470.97</v>
      </c>
      <c r="I35" s="133" t="n">
        <f aca="false">SUM(I31:I34)</f>
        <v>1072023.19</v>
      </c>
      <c r="J35" s="148" t="n">
        <f aca="false">SUM(J31:J34)</f>
        <v>1109447.36</v>
      </c>
      <c r="K35" s="133" t="n">
        <f aca="false">SUM(K31:K34)</f>
        <v>1228082.73</v>
      </c>
      <c r="L35" s="133" t="n">
        <f aca="false">SUM(L31:L34)</f>
        <v>1335318.18</v>
      </c>
      <c r="M35" s="133" t="n">
        <f aca="false">SUM(M31:M34)</f>
        <v>1436969.87</v>
      </c>
      <c r="N35" s="148" t="n">
        <f aca="false">SUM(N31:N34)</f>
        <v>1454418.07</v>
      </c>
      <c r="O35" s="133" t="n">
        <f aca="false">SUM(O31:O34)</f>
        <v>1527973.72</v>
      </c>
      <c r="P35" s="140" t="n">
        <f aca="false">SUM(P31:P34)</f>
        <v>19075974</v>
      </c>
      <c r="Q35" s="140" t="n">
        <f aca="false">SUM(Q31:Q34)</f>
        <v>20528141</v>
      </c>
      <c r="R35" s="125" t="n">
        <f aca="false">SUM(R31:R34)</f>
        <v>20777401</v>
      </c>
      <c r="S35" s="81"/>
      <c r="T35" s="81"/>
      <c r="U35" s="81"/>
      <c r="V35" s="81"/>
      <c r="W35" s="81"/>
      <c r="X35" s="81"/>
      <c r="Y35" s="81"/>
      <c r="Z35" s="81"/>
    </row>
    <row r="36" customFormat="false" ht="12.75" hidden="false" customHeight="true" outlineLevel="0" collapsed="false">
      <c r="A36" s="113"/>
      <c r="B36" s="113"/>
      <c r="C36" s="113"/>
      <c r="D36" s="113"/>
      <c r="E36" s="113"/>
      <c r="F36" s="113" t="s">
        <v>99</v>
      </c>
      <c r="G36" s="134" t="n">
        <f aca="false">G29+G35</f>
        <v>2808610.98</v>
      </c>
      <c r="H36" s="134" t="n">
        <f aca="false">H29+H35</f>
        <v>2867967.83</v>
      </c>
      <c r="I36" s="134" t="n">
        <f aca="false">I29+I35</f>
        <v>2991789.99</v>
      </c>
      <c r="J36" s="135" t="n">
        <f aca="false">J29+J35</f>
        <v>3120926.41</v>
      </c>
      <c r="K36" s="134" t="n">
        <f aca="false">K29+K35</f>
        <v>3173163.28</v>
      </c>
      <c r="L36" s="134" t="n">
        <f aca="false">L29+L35</f>
        <v>3244565.45</v>
      </c>
      <c r="M36" s="134" t="n">
        <f aca="false">M29+M35</f>
        <v>3329353.09</v>
      </c>
      <c r="N36" s="135" t="n">
        <f aca="false">N29+N35</f>
        <v>3401633.76</v>
      </c>
      <c r="O36" s="134" t="n">
        <f aca="false">O29+O35</f>
        <v>3464324.15</v>
      </c>
      <c r="P36" s="134" t="n">
        <f aca="false">P29+P35</f>
        <v>46350935</v>
      </c>
      <c r="Q36" s="134" t="n">
        <f aca="false">Q29+Q35</f>
        <v>47562187</v>
      </c>
      <c r="R36" s="136" t="n">
        <f aca="false">R29+R35</f>
        <v>48594768</v>
      </c>
      <c r="S36" s="113"/>
      <c r="T36" s="113"/>
      <c r="U36" s="113"/>
      <c r="V36" s="113"/>
      <c r="W36" s="113"/>
      <c r="X36" s="113"/>
      <c r="Y36" s="113"/>
      <c r="Z36" s="113"/>
    </row>
    <row r="37" customFormat="false" ht="12.75" hidden="false" customHeight="true" outlineLevel="0" collapsed="false">
      <c r="A37" s="113"/>
      <c r="B37" s="113"/>
      <c r="C37" s="113"/>
      <c r="D37" s="113"/>
      <c r="E37" s="113"/>
      <c r="F37" s="113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13"/>
      <c r="T37" s="113"/>
      <c r="U37" s="113"/>
      <c r="V37" s="113"/>
      <c r="W37" s="113"/>
      <c r="X37" s="113"/>
      <c r="Y37" s="113"/>
      <c r="Z37" s="113"/>
    </row>
    <row r="38" customFormat="false" ht="12.75" hidden="false" customHeight="tru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customFormat="false" ht="12.75" hidden="false" customHeight="true" outlineLevel="0" collapsed="false">
      <c r="A39" s="81"/>
      <c r="B39" s="81"/>
      <c r="C39" s="81"/>
      <c r="D39" s="81"/>
      <c r="E39" s="81"/>
      <c r="F39" s="150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customFormat="false" ht="12.75" hidden="false" customHeight="tru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customFormat="false" ht="12.75" hidden="false" customHeight="true" outlineLevel="0" collapsed="false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customFormat="false" ht="12.75" hidden="false" customHeight="tru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customFormat="false" ht="12.75" hidden="false" customHeight="true" outlineLevel="0" collapsed="false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customFormat="false" ht="12.75" hidden="false" customHeight="true" outlineLevel="0" collapsed="false">
      <c r="A44" s="113"/>
      <c r="B44" s="113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customFormat="false" ht="12.75" hidden="false" customHeight="true" outlineLevel="0" collapsed="false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customFormat="false" ht="12.75" hidden="false" customHeight="true" outlineLevel="0" collapsed="false">
      <c r="A46" s="113"/>
      <c r="B46" s="113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customFormat="false" ht="12.75" hidden="false" customHeight="true" outlineLevel="0" collapsed="false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customFormat="false" ht="12.75" hidden="false" customHeight="tru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customFormat="false" ht="12.75" hidden="false" customHeight="true" outlineLevel="0" collapsed="false">
      <c r="A49" s="81"/>
      <c r="B49" s="113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customFormat="false" ht="12.75" hidden="false" customHeight="tru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customFormat="false" ht="12.75" hidden="false" customHeight="true" outlineLevel="0" collapsed="false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customFormat="false" ht="12.7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customFormat="false" ht="12.7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customFormat="false" ht="12.7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customFormat="false" ht="12.7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customFormat="false" ht="12.7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customFormat="false" ht="12.7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customFormat="false" ht="12.7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customFormat="false" ht="12.7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customFormat="false" ht="12.7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customFormat="false" ht="12.7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customFormat="false" ht="12.7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customFormat="false" ht="12.7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customFormat="false" ht="12.7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customFormat="false" ht="12.7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customFormat="false" ht="12.7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customFormat="false" ht="12.7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customFormat="false" ht="12.7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customFormat="false" ht="12.7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customFormat="false" ht="12.7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customFormat="false" ht="12.7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customFormat="false" ht="12.7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customFormat="false" ht="12.7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customFormat="false" ht="12.7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customFormat="false" ht="12.7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customFormat="false" ht="12.7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customFormat="false" ht="12.7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customFormat="false" ht="12.7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customFormat="false" ht="12.7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customFormat="false" ht="12.7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customFormat="false" ht="12.7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customFormat="false" ht="12.7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customFormat="false" ht="12.7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customFormat="false" ht="12.7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customFormat="false" ht="12.7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customFormat="false" ht="12.7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customFormat="false" ht="12.7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customFormat="false" ht="12.7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customFormat="false" ht="12.7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customFormat="false" ht="12.7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customFormat="false" ht="12.7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customFormat="false" ht="12.7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customFormat="false" ht="12.7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customFormat="false" ht="12.7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customFormat="false" ht="12.7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customFormat="false" ht="12.7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customFormat="false" ht="12.7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customFormat="false" ht="12.7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customFormat="false" ht="12.7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customFormat="false" ht="12.7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customFormat="false" ht="12.7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customFormat="false" ht="12.7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customFormat="false" ht="12.7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customFormat="false" ht="12.7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customFormat="false" ht="12.7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customFormat="false" ht="12.7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customFormat="false" ht="12.7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customFormat="false" ht="12.7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customFormat="false" ht="12.7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customFormat="false" ht="12.7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customFormat="false" ht="12.7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customFormat="false" ht="12.7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customFormat="false" ht="12.7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customFormat="false" ht="12.7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customFormat="false" ht="12.7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customFormat="false" ht="12.7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customFormat="false" ht="12.7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customFormat="false" ht="12.7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customFormat="false" ht="12.7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customFormat="false" ht="12.7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customFormat="false" ht="12.7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customFormat="false" ht="12.7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customFormat="false" ht="12.7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customFormat="false" ht="12.7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customFormat="false" ht="12.7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customFormat="false" ht="12.7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customFormat="false" ht="12.7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customFormat="false" ht="12.7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customFormat="false" ht="12.7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customFormat="false" ht="12.7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customFormat="false" ht="12.7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customFormat="false" ht="12.7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customFormat="false" ht="12.7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customFormat="false" ht="12.7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customFormat="false" ht="12.7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customFormat="false" ht="12.7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customFormat="false" ht="12.7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customFormat="false" ht="12.7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customFormat="false" ht="12.7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customFormat="false" ht="12.7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customFormat="false" ht="12.7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customFormat="false" ht="12.7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customFormat="false" ht="12.7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customFormat="false" ht="12.7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customFormat="false" ht="12.7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customFormat="false" ht="12.7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customFormat="false" ht="12.7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customFormat="false" ht="12.7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customFormat="false" ht="12.7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customFormat="false" ht="12.7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customFormat="false" ht="12.7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customFormat="false" ht="12.7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customFormat="false" ht="12.7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customFormat="false" ht="12.7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customFormat="false" ht="12.7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customFormat="false" ht="12.7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customFormat="false" ht="12.7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customFormat="false" ht="12.7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customFormat="false" ht="12.7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customFormat="false" ht="12.7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customFormat="false" ht="12.7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customFormat="false" ht="12.7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customFormat="false" ht="12.7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customFormat="false" ht="12.7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customFormat="false" ht="12.7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customFormat="false" ht="12.7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customFormat="false" ht="12.7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customFormat="false" ht="12.7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customFormat="false" ht="12.7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customFormat="false" ht="12.7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customFormat="false" ht="12.7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customFormat="false" ht="12.7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customFormat="false" ht="12.7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customFormat="false" ht="12.7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customFormat="false" ht="12.7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customFormat="false" ht="12.7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customFormat="false" ht="12.7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customFormat="false" ht="12.7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customFormat="false" ht="12.7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customFormat="false" ht="12.7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customFormat="false" ht="12.7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customFormat="false" ht="12.7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customFormat="false" ht="12.7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customFormat="false" ht="12.7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customFormat="false" ht="12.7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customFormat="false" ht="12.7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customFormat="false" ht="12.7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customFormat="false" ht="12.7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customFormat="false" ht="12.7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customFormat="false" ht="12.7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customFormat="false" ht="12.7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customFormat="false" ht="12.7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customFormat="false" ht="12.7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customFormat="false" ht="12.7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customFormat="false" ht="12.7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customFormat="false" ht="12.7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customFormat="false" ht="12.7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customFormat="false" ht="12.7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customFormat="false" ht="12.7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customFormat="false" ht="12.7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customFormat="false" ht="12.7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customFormat="false" ht="12.7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customFormat="false" ht="12.7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customFormat="false" ht="12.7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customFormat="false" ht="12.7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customFormat="false" ht="12.7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customFormat="false" ht="12.7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customFormat="false" ht="12.7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customFormat="false" ht="12.7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customFormat="false" ht="12.7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customFormat="false" ht="12.7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customFormat="false" ht="12.7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customFormat="false" ht="12.7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customFormat="false" ht="12.7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customFormat="false" ht="12.7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customFormat="false" ht="12.7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customFormat="false" ht="12.7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customFormat="false" ht="12.7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customFormat="false" ht="12.7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customFormat="false" ht="12.7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customFormat="false" ht="12.7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customFormat="false" ht="12.7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customFormat="false" ht="12.7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customFormat="false" ht="12.7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customFormat="false" ht="12.7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customFormat="false" ht="12.7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customFormat="false" ht="12.7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customFormat="false" ht="12.7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customFormat="false" ht="12.7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customFormat="false" ht="12.7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customFormat="false" ht="12.7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customFormat="false" ht="12.7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customFormat="false" ht="12.7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customFormat="false" ht="12.7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customFormat="false" ht="12.7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customFormat="false" ht="12.7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customFormat="false" ht="12.7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customFormat="false" ht="12.7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customFormat="false" ht="12.7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customFormat="false" ht="12.7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customFormat="false" ht="12.7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customFormat="false" ht="12.7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customFormat="false" ht="12.7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customFormat="false" ht="12.7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customFormat="false" ht="12.7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customFormat="false" ht="12.7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customFormat="false" ht="12.7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customFormat="false" ht="12.7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customFormat="false" ht="12.7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customFormat="false" ht="12.7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customFormat="false" ht="12.7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customFormat="false" ht="12.7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customFormat="false" ht="12.7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customFormat="false" ht="12.7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customFormat="false" ht="12.7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customFormat="false" ht="12.7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customFormat="false" ht="12.7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customFormat="false" ht="12.7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customFormat="false" ht="12.7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customFormat="false" ht="12.7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customFormat="false" ht="12.7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customFormat="false" ht="12.7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customFormat="false" ht="12.7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customFormat="false" ht="12.7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customFormat="false" ht="12.7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customFormat="false" ht="12.7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customFormat="false" ht="12.7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customFormat="false" ht="12.7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customFormat="false" ht="12.7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customFormat="false" ht="12.7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customFormat="false" ht="12.7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customFormat="false" ht="12.7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customFormat="false" ht="12.7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customFormat="false" ht="12.7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customFormat="false" ht="12.7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customFormat="false" ht="12.7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customFormat="false" ht="12.7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customFormat="false" ht="12.7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customFormat="false" ht="12.7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customFormat="false" ht="12.7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customFormat="false" ht="12.7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customFormat="false" ht="12.7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customFormat="false" ht="12.7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customFormat="false" ht="12.7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customFormat="false" ht="12.7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customFormat="false" ht="12.7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customFormat="false" ht="12.7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customFormat="false" ht="12.7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customFormat="false" ht="12.7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customFormat="false" ht="12.7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customFormat="false" ht="12.7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customFormat="false" ht="12.7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customFormat="false" ht="12.7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customFormat="false" ht="12.7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customFormat="false" ht="12.7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customFormat="false" ht="12.7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customFormat="false" ht="12.7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customFormat="false" ht="12.7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customFormat="false" ht="12.7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customFormat="false" ht="12.7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customFormat="false" ht="12.7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customFormat="false" ht="12.7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customFormat="false" ht="12.7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customFormat="false" ht="12.7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customFormat="false" ht="12.7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customFormat="false" ht="12.7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customFormat="false" ht="12.7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customFormat="false" ht="12.7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customFormat="false" ht="12.7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customFormat="false" ht="12.7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customFormat="false" ht="12.7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customFormat="false" ht="12.7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customFormat="false" ht="12.7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customFormat="false" ht="12.7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customFormat="false" ht="12.7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customFormat="false" ht="12.7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customFormat="false" ht="12.7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customFormat="false" ht="12.7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customFormat="false" ht="12.7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customFormat="false" ht="12.7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customFormat="false" ht="12.7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customFormat="false" ht="12.7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customFormat="false" ht="12.7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customFormat="false" ht="12.7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customFormat="false" ht="12.7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customFormat="false" ht="12.7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customFormat="false" ht="12.7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customFormat="false" ht="12.7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customFormat="false" ht="12.7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customFormat="false" ht="12.7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customFormat="false" ht="12.7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customFormat="false" ht="12.7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customFormat="false" ht="12.7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customFormat="false" ht="12.7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customFormat="false" ht="12.7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customFormat="false" ht="12.7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customFormat="false" ht="12.7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customFormat="false" ht="12.7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customFormat="false" ht="12.7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customFormat="false" ht="12.7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customFormat="false" ht="12.7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customFormat="false" ht="12.7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customFormat="false" ht="12.7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customFormat="false" ht="12.7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customFormat="false" ht="12.7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customFormat="false" ht="12.7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customFormat="false" ht="12.7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customFormat="false" ht="12.7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customFormat="false" ht="12.7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customFormat="false" ht="12.7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customFormat="false" ht="12.7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customFormat="false" ht="12.7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customFormat="false" ht="12.7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customFormat="false" ht="12.7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customFormat="false" ht="12.7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customFormat="false" ht="12.7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customFormat="false" ht="12.7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customFormat="false" ht="12.7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customFormat="false" ht="12.7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customFormat="false" ht="12.7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customFormat="false" ht="12.7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customFormat="false" ht="12.7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customFormat="false" ht="12.7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customFormat="false" ht="12.7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customFormat="false" ht="12.7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customFormat="false" ht="12.7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customFormat="false" ht="12.7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customFormat="false" ht="12.7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customFormat="false" ht="12.7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customFormat="false" ht="12.7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customFormat="false" ht="12.7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customFormat="false" ht="12.7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customFormat="false" ht="12.7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customFormat="false" ht="12.7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customFormat="false" ht="12.7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customFormat="false" ht="12.7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customFormat="false" ht="12.7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customFormat="false" ht="12.7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customFormat="false" ht="12.7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customFormat="false" ht="12.7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customFormat="false" ht="12.7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customFormat="false" ht="12.7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customFormat="false" ht="12.7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customFormat="false" ht="12.7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customFormat="false" ht="12.7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customFormat="false" ht="12.7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customFormat="false" ht="12.7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customFormat="false" ht="12.7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customFormat="false" ht="12.7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customFormat="false" ht="12.7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customFormat="false" ht="12.7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customFormat="false" ht="12.7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customFormat="false" ht="12.7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customFormat="false" ht="12.7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customFormat="false" ht="12.7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customFormat="false" ht="12.7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customFormat="false" ht="12.7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customFormat="false" ht="12.7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customFormat="false" ht="12.7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customFormat="false" ht="12.7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customFormat="false" ht="12.7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customFormat="false" ht="12.7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customFormat="false" ht="12.7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customFormat="false" ht="12.7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customFormat="false" ht="12.7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customFormat="false" ht="12.7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customFormat="false" ht="12.7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customFormat="false" ht="12.7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customFormat="false" ht="12.7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customFormat="false" ht="12.7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customFormat="false" ht="12.7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customFormat="false" ht="12.7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customFormat="false" ht="12.7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customFormat="false" ht="12.7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customFormat="false" ht="12.7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customFormat="false" ht="12.7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customFormat="false" ht="12.7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customFormat="false" ht="12.7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customFormat="false" ht="12.7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customFormat="false" ht="12.7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customFormat="false" ht="12.7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customFormat="false" ht="12.7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customFormat="false" ht="12.7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customFormat="false" ht="12.7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customFormat="false" ht="12.7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customFormat="false" ht="12.7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customFormat="false" ht="12.7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customFormat="false" ht="12.7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customFormat="false" ht="12.7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customFormat="false" ht="12.7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customFormat="false" ht="12.7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customFormat="false" ht="12.7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customFormat="false" ht="12.7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customFormat="false" ht="12.7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customFormat="false" ht="12.7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customFormat="false" ht="12.7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customFormat="false" ht="12.7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customFormat="false" ht="12.7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customFormat="false" ht="12.7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customFormat="false" ht="12.7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customFormat="false" ht="12.7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customFormat="false" ht="12.7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customFormat="false" ht="12.7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customFormat="false" ht="12.7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customFormat="false" ht="12.7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customFormat="false" ht="12.7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customFormat="false" ht="12.7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customFormat="false" ht="12.7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customFormat="false" ht="12.7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customFormat="false" ht="12.7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customFormat="false" ht="12.7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customFormat="false" ht="12.7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customFormat="false" ht="12.7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customFormat="false" ht="12.7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customFormat="false" ht="12.7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customFormat="false" ht="12.7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customFormat="false" ht="12.7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customFormat="false" ht="12.7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customFormat="false" ht="12.7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customFormat="false" ht="12.7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customFormat="false" ht="12.7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customFormat="false" ht="12.7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customFormat="false" ht="12.7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customFormat="false" ht="12.7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customFormat="false" ht="12.7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customFormat="false" ht="12.7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customFormat="false" ht="12.7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customFormat="false" ht="12.7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customFormat="false" ht="12.7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customFormat="false" ht="12.7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customFormat="false" ht="12.7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customFormat="false" ht="12.7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customFormat="false" ht="12.7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customFormat="false" ht="12.7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customFormat="false" ht="12.7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customFormat="false" ht="12.7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customFormat="false" ht="12.7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customFormat="false" ht="12.7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customFormat="false" ht="12.7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customFormat="false" ht="12.7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customFormat="false" ht="12.7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customFormat="false" ht="12.7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customFormat="false" ht="12.7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customFormat="false" ht="12.7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customFormat="false" ht="12.7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customFormat="false" ht="12.7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customFormat="false" ht="12.7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customFormat="false" ht="12.7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customFormat="false" ht="12.7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customFormat="false" ht="12.7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customFormat="false" ht="12.7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customFormat="false" ht="12.7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customFormat="false" ht="12.7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customFormat="false" ht="12.7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customFormat="false" ht="12.7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customFormat="false" ht="12.7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customFormat="false" ht="12.7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customFormat="false" ht="12.7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customFormat="false" ht="12.7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customFormat="false" ht="12.7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customFormat="false" ht="12.7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customFormat="false" ht="12.7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customFormat="false" ht="12.7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customFormat="false" ht="12.7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customFormat="false" ht="12.7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customFormat="false" ht="12.7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customFormat="false" ht="12.7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customFormat="false" ht="12.7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customFormat="false" ht="12.7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customFormat="false" ht="12.7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customFormat="false" ht="12.7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customFormat="false" ht="12.7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customFormat="false" ht="12.7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customFormat="false" ht="12.7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customFormat="false" ht="12.7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customFormat="false" ht="12.7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customFormat="false" ht="12.7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customFormat="false" ht="12.7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customFormat="false" ht="12.7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customFormat="false" ht="12.7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customFormat="false" ht="12.7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customFormat="false" ht="12.7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customFormat="false" ht="12.7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customFormat="false" ht="12.7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customFormat="false" ht="12.7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customFormat="false" ht="12.7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customFormat="false" ht="12.7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customFormat="false" ht="12.7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customFormat="false" ht="12.7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customFormat="false" ht="12.7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customFormat="false" ht="12.7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customFormat="false" ht="12.7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customFormat="false" ht="12.7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customFormat="false" ht="12.7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customFormat="false" ht="12.7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customFormat="false" ht="12.7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customFormat="false" ht="12.7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customFormat="false" ht="12.7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customFormat="false" ht="12.7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customFormat="false" ht="12.7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customFormat="false" ht="12.7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customFormat="false" ht="12.7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customFormat="false" ht="12.7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customFormat="false" ht="12.7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customFormat="false" ht="12.7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customFormat="false" ht="12.7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customFormat="false" ht="12.7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customFormat="false" ht="12.7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customFormat="false" ht="12.7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customFormat="false" ht="12.7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customFormat="false" ht="12.7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customFormat="false" ht="12.7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customFormat="false" ht="12.7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customFormat="false" ht="12.7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customFormat="false" ht="12.7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customFormat="false" ht="12.7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customFormat="false" ht="12.7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customFormat="false" ht="12.7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customFormat="false" ht="12.7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customFormat="false" ht="12.7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customFormat="false" ht="12.7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customFormat="false" ht="12.7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customFormat="false" ht="12.7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customFormat="false" ht="12.7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customFormat="false" ht="12.7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customFormat="false" ht="12.7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customFormat="false" ht="12.7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customFormat="false" ht="12.7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customFormat="false" ht="12.7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customFormat="false" ht="12.7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customFormat="false" ht="12.7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customFormat="false" ht="12.7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customFormat="false" ht="12.7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customFormat="false" ht="12.7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customFormat="false" ht="12.7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customFormat="false" ht="12.7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customFormat="false" ht="12.7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customFormat="false" ht="12.7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customFormat="false" ht="12.7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customFormat="false" ht="12.7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customFormat="false" ht="12.7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customFormat="false" ht="12.7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customFormat="false" ht="12.7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customFormat="false" ht="12.7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customFormat="false" ht="12.7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customFormat="false" ht="12.7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customFormat="false" ht="12.7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customFormat="false" ht="12.7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customFormat="false" ht="12.7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customFormat="false" ht="12.7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customFormat="false" ht="12.7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customFormat="false" ht="12.7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customFormat="false" ht="12.7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customFormat="false" ht="12.7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customFormat="false" ht="12.7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customFormat="false" ht="12.7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customFormat="false" ht="12.7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customFormat="false" ht="12.7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customFormat="false" ht="12.7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customFormat="false" ht="12.7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customFormat="false" ht="12.7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customFormat="false" ht="12.7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customFormat="false" ht="12.7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customFormat="false" ht="12.7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customFormat="false" ht="12.7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customFormat="false" ht="12.7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customFormat="false" ht="12.7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customFormat="false" ht="12.7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customFormat="false" ht="12.7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customFormat="false" ht="12.7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customFormat="false" ht="12.7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customFormat="false" ht="12.7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customFormat="false" ht="12.7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customFormat="false" ht="12.7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customFormat="false" ht="12.7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customFormat="false" ht="12.7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customFormat="false" ht="12.7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customFormat="false" ht="12.7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customFormat="false" ht="12.7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customFormat="false" ht="12.7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customFormat="false" ht="12.7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customFormat="false" ht="12.7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customFormat="false" ht="12.7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customFormat="false" ht="12.7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customFormat="false" ht="12.7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customFormat="false" ht="12.7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customFormat="false" ht="12.7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customFormat="false" ht="12.7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customFormat="false" ht="12.7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customFormat="false" ht="12.7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customFormat="false" ht="12.7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customFormat="false" ht="12.7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customFormat="false" ht="12.7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customFormat="false" ht="12.7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customFormat="false" ht="12.7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customFormat="false" ht="12.7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customFormat="false" ht="12.7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customFormat="false" ht="12.7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customFormat="false" ht="12.7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customFormat="false" ht="12.7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customFormat="false" ht="12.7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customFormat="false" ht="12.7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customFormat="false" ht="12.7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customFormat="false" ht="12.7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customFormat="false" ht="12.7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customFormat="false" ht="12.7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customFormat="false" ht="12.7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customFormat="false" ht="12.7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customFormat="false" ht="12.7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customFormat="false" ht="12.7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customFormat="false" ht="12.7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customFormat="false" ht="12.7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customFormat="false" ht="12.7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customFormat="false" ht="12.7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customFormat="false" ht="12.7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customFormat="false" ht="12.7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customFormat="false" ht="12.7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customFormat="false" ht="12.7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customFormat="false" ht="12.7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customFormat="false" ht="12.7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customFormat="false" ht="12.7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customFormat="false" ht="12.7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customFormat="false" ht="12.7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customFormat="false" ht="12.7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customFormat="false" ht="12.7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customFormat="false" ht="12.7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customFormat="false" ht="12.7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customFormat="false" ht="12.7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customFormat="false" ht="12.7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customFormat="false" ht="12.7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customFormat="false" ht="12.7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customFormat="false" ht="12.7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customFormat="false" ht="12.7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customFormat="false" ht="12.7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customFormat="false" ht="12.7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customFormat="false" ht="12.7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customFormat="false" ht="12.7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customFormat="false" ht="12.7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customFormat="false" ht="12.7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customFormat="false" ht="12.7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customFormat="false" ht="12.7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customFormat="false" ht="12.7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customFormat="false" ht="12.7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customFormat="false" ht="12.7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customFormat="false" ht="12.7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customFormat="false" ht="12.7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customFormat="false" ht="12.7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customFormat="false" ht="12.7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customFormat="false" ht="12.7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customFormat="false" ht="12.7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customFormat="false" ht="12.7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customFormat="false" ht="12.7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customFormat="false" ht="12.7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customFormat="false" ht="12.7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customFormat="false" ht="12.7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customFormat="false" ht="12.7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customFormat="false" ht="12.7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customFormat="false" ht="12.7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customFormat="false" ht="12.7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customFormat="false" ht="12.7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customFormat="false" ht="12.7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customFormat="false" ht="12.7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customFormat="false" ht="12.7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customFormat="false" ht="12.7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customFormat="false" ht="12.7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customFormat="false" ht="12.7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customFormat="false" ht="12.7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customFormat="false" ht="12.7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customFormat="false" ht="12.7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customFormat="false" ht="12.7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customFormat="false" ht="12.7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customFormat="false" ht="12.7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customFormat="false" ht="12.7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customFormat="false" ht="12.7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customFormat="false" ht="12.7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customFormat="false" ht="12.7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customFormat="false" ht="12.7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customFormat="false" ht="12.7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customFormat="false" ht="12.7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customFormat="false" ht="12.7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customFormat="false" ht="12.7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customFormat="false" ht="12.7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customFormat="false" ht="12.7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customFormat="false" ht="12.7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customFormat="false" ht="12.7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customFormat="false" ht="12.7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customFormat="false" ht="12.7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customFormat="false" ht="12.7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customFormat="false" ht="12.7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customFormat="false" ht="12.7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customFormat="false" ht="12.7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customFormat="false" ht="12.7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customFormat="false" ht="12.7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customFormat="false" ht="12.7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customFormat="false" ht="12.7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customFormat="false" ht="12.7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customFormat="false" ht="12.7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customFormat="false" ht="12.7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customFormat="false" ht="12.7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customFormat="false" ht="12.7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customFormat="false" ht="12.7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customFormat="false" ht="12.7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customFormat="false" ht="12.7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customFormat="false" ht="12.7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customFormat="false" ht="12.7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customFormat="false" ht="12.7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customFormat="false" ht="12.7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customFormat="false" ht="12.7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customFormat="false" ht="12.7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customFormat="false" ht="12.7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customFormat="false" ht="12.7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customFormat="false" ht="12.7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customFormat="false" ht="12.7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customFormat="false" ht="12.7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customFormat="false" ht="12.7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customFormat="false" ht="12.7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customFormat="false" ht="12.7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customFormat="false" ht="12.7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customFormat="false" ht="12.7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customFormat="false" ht="12.7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customFormat="false" ht="12.7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customFormat="false" ht="12.7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customFormat="false" ht="12.7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customFormat="false" ht="12.7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customFormat="false" ht="12.7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customFormat="false" ht="12.7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customFormat="false" ht="12.7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customFormat="false" ht="12.7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customFormat="false" ht="12.7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customFormat="false" ht="12.7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customFormat="false" ht="12.7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customFormat="false" ht="12.7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customFormat="false" ht="12.7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customFormat="false" ht="12.7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customFormat="false" ht="12.7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customFormat="false" ht="12.7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customFormat="false" ht="12.7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customFormat="false" ht="12.7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customFormat="false" ht="12.7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customFormat="false" ht="12.7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customFormat="false" ht="12.7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customFormat="false" ht="12.7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customFormat="false" ht="12.7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customFormat="false" ht="12.7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customFormat="false" ht="12.7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customFormat="false" ht="12.7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customFormat="false" ht="12.7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customFormat="false" ht="12.7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customFormat="false" ht="12.7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customFormat="false" ht="12.7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customFormat="false" ht="12.7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customFormat="false" ht="12.7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customFormat="false" ht="12.7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customFormat="false" ht="12.7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customFormat="false" ht="12.7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customFormat="false" ht="12.7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customFormat="false" ht="12.7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customFormat="false" ht="12.7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customFormat="false" ht="12.7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customFormat="false" ht="12.7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customFormat="false" ht="12.7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customFormat="false" ht="12.7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customFormat="false" ht="12.7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customFormat="false" ht="12.7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customFormat="false" ht="12.7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customFormat="false" ht="12.7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customFormat="false" ht="12.7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customFormat="false" ht="12.7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customFormat="false" ht="12.7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customFormat="false" ht="12.7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customFormat="false" ht="12.7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customFormat="false" ht="12.7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customFormat="false" ht="12.7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customFormat="false" ht="12.7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customFormat="false" ht="12.7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customFormat="false" ht="12.7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customFormat="false" ht="12.7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customFormat="false" ht="12.7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customFormat="false" ht="12.7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customFormat="false" ht="12.7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customFormat="false" ht="12.7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customFormat="false" ht="12.7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customFormat="false" ht="12.7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customFormat="false" ht="12.7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customFormat="false" ht="12.7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customFormat="false" ht="12.7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customFormat="false" ht="12.7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customFormat="false" ht="12.7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customFormat="false" ht="12.7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customFormat="false" ht="12.7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customFormat="false" ht="12.7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customFormat="false" ht="12.7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customFormat="false" ht="12.7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customFormat="false" ht="12.7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customFormat="false" ht="12.7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customFormat="false" ht="12.7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customFormat="false" ht="12.7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customFormat="false" ht="12.7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customFormat="false" ht="12.7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customFormat="false" ht="12.7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customFormat="false" ht="12.7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customFormat="false" ht="12.7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customFormat="false" ht="12.7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customFormat="false" ht="12.7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customFormat="false" ht="12.7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customFormat="false" ht="12.7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customFormat="false" ht="12.7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customFormat="false" ht="12.7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customFormat="false" ht="12.7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customFormat="false" ht="12.7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customFormat="false" ht="12.7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customFormat="false" ht="12.7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customFormat="false" ht="12.7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customFormat="false" ht="12.7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customFormat="false" ht="12.7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customFormat="false" ht="12.7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customFormat="false" ht="12.7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customFormat="false" ht="12.7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customFormat="false" ht="12.7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customFormat="false" ht="12.7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customFormat="false" ht="12.7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customFormat="false" ht="12.7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customFormat="false" ht="12.7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customFormat="false" ht="12.7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customFormat="false" ht="12.7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customFormat="false" ht="12.7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customFormat="false" ht="12.7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customFormat="false" ht="12.7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customFormat="false" ht="12.7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customFormat="false" ht="12.7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customFormat="false" ht="12.7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customFormat="false" ht="12.7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customFormat="false" ht="12.7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customFormat="false" ht="12.7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customFormat="false" ht="12.7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customFormat="false" ht="12.7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customFormat="false" ht="12.7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customFormat="false" ht="12.7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customFormat="false" ht="12.7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customFormat="false" ht="12.7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customFormat="false" ht="12.7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customFormat="false" ht="12.7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customFormat="false" ht="12.7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customFormat="false" ht="12.7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customFormat="false" ht="12.7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customFormat="false" ht="12.7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customFormat="false" ht="12.7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customFormat="false" ht="12.7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customFormat="false" ht="12.7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customFormat="false" ht="12.7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customFormat="false" ht="12.7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customFormat="false" ht="12.7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customFormat="false" ht="12.7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customFormat="false" ht="12.7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customFormat="false" ht="12.7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customFormat="false" ht="12.7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customFormat="false" ht="12.7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customFormat="false" ht="12.7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customFormat="false" ht="12.7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customFormat="false" ht="12.7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customFormat="false" ht="12.7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customFormat="false" ht="12.7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customFormat="false" ht="12.7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customFormat="false" ht="12.7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customFormat="false" ht="12.7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customFormat="false" ht="12.7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customFormat="false" ht="12.7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customFormat="false" ht="12.7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customFormat="false" ht="12.7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customFormat="false" ht="12.7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customFormat="false" ht="12.7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customFormat="false" ht="12.7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customFormat="false" ht="12.7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customFormat="false" ht="12.7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customFormat="false" ht="12.7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customFormat="false" ht="12.7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customFormat="false" ht="12.7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customFormat="false" ht="12.7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customFormat="false" ht="12.7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customFormat="false" ht="12.7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customFormat="false" ht="12.7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customFormat="false" ht="12.7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customFormat="false" ht="12.7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customFormat="false" ht="12.7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customFormat="false" ht="12.7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customFormat="false" ht="12.7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customFormat="false" ht="12.7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customFormat="false" ht="12.7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customFormat="false" ht="12.7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customFormat="false" ht="12.7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customFormat="false" ht="12.7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customFormat="false" ht="12.7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customFormat="false" ht="12.7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customFormat="false" ht="12.7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customFormat="false" ht="12.7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customFormat="false" ht="12.7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customFormat="false" ht="12.7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customFormat="false" ht="12.7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customFormat="false" ht="12.7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customFormat="false" ht="12.7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customFormat="false" ht="12.7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customFormat="false" ht="12.7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customFormat="false" ht="12.7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customFormat="false" ht="12.7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customFormat="false" ht="12.7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customFormat="false" ht="12.7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customFormat="false" ht="12.7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customFormat="false" ht="12.7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customFormat="false" ht="12.7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customFormat="false" ht="12.7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customFormat="false" ht="12.7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customFormat="false" ht="12.7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customFormat="false" ht="12.7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customFormat="false" ht="12.7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customFormat="false" ht="12.7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customFormat="false" ht="12.7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customFormat="false" ht="12.7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customFormat="false" ht="12.7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customFormat="false" ht="12.7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customFormat="false" ht="12.7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customFormat="false" ht="12.7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customFormat="false" ht="12.7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customFormat="false" ht="12.7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customFormat="false" ht="12.7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customFormat="false" ht="12.7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customFormat="false" ht="12.7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customFormat="false" ht="12.7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customFormat="false" ht="12.7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customFormat="false" ht="12.7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customFormat="false" ht="12.7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customFormat="false" ht="12.7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customFormat="false" ht="12.7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customFormat="false" ht="12.7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customFormat="false" ht="12.7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customFormat="false" ht="12.7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customFormat="false" ht="12.7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customFormat="false" ht="12.7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customFormat="false" ht="12.7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customFormat="false" ht="12.7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customFormat="false" ht="12.7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customFormat="false" ht="12.7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customFormat="false" ht="12.7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customFormat="false" ht="12.7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customFormat="false" ht="12.7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customFormat="false" ht="12.7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customFormat="false" ht="12.7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customFormat="false" ht="12.7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customFormat="false" ht="12.7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customFormat="false" ht="12.7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customFormat="false" ht="12.7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customFormat="false" ht="12.7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customFormat="false" ht="12.7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customFormat="false" ht="12.7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customFormat="false" ht="12.7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customFormat="false" ht="12.7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customFormat="false" ht="12.7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customFormat="false" ht="12.7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customFormat="false" ht="12.7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customFormat="false" ht="12.7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customFormat="false" ht="12.7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ColWidth="14.453125" defaultRowHeight="15" customHeight="true" zeroHeight="false" outlineLevelRow="0" outlineLevelCol="0"/>
  <cols>
    <col collapsed="false" customWidth="true" hidden="false" outlineLevel="0" max="5" min="1" style="0" width="1.45"/>
    <col collapsed="false" customWidth="true" hidden="false" outlineLevel="0" max="6" min="6" style="0" width="1.27"/>
    <col collapsed="false" customWidth="true" hidden="false" outlineLevel="0" max="7" min="7" style="0" width="54.18"/>
    <col collapsed="false" customWidth="true" hidden="false" outlineLevel="0" max="11" min="8" style="0" width="17.45"/>
    <col collapsed="false" customWidth="true" hidden="false" outlineLevel="0" max="12" min="12" style="0" width="18.82"/>
    <col collapsed="false" customWidth="true" hidden="false" outlineLevel="0" max="16" min="13" style="0" width="17.45"/>
    <col collapsed="false" customWidth="true" hidden="false" outlineLevel="0" max="18" min="17" style="0" width="18.82"/>
    <col collapsed="false" customWidth="true" hidden="false" outlineLevel="0" max="26" min="19" style="0" width="1.45"/>
  </cols>
  <sheetData>
    <row r="1" customFormat="false" ht="12.75" hidden="false" customHeight="true" outlineLevel="0" collapsed="false">
      <c r="A1" s="59" t="s">
        <v>0</v>
      </c>
      <c r="B1" s="113"/>
      <c r="C1" s="113"/>
      <c r="D1" s="113"/>
      <c r="E1" s="113"/>
      <c r="F1" s="113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customFormat="false" ht="12.75" hidden="false" customHeight="true" outlineLevel="0" collapsed="false">
      <c r="A2" s="59" t="s">
        <v>100</v>
      </c>
      <c r="B2" s="113"/>
      <c r="C2" s="113"/>
      <c r="D2" s="113"/>
      <c r="E2" s="113"/>
      <c r="F2" s="113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customFormat="false" ht="12.75" hidden="false" customHeight="true" outlineLevel="0" collapsed="false">
      <c r="A3" s="97" t="s">
        <v>46</v>
      </c>
      <c r="B3" s="113"/>
      <c r="C3" s="113"/>
      <c r="D3" s="113"/>
      <c r="E3" s="113"/>
      <c r="F3" s="113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customFormat="false" ht="12.75" hidden="false" customHeight="true" outlineLevel="0" collapsed="false">
      <c r="A4" s="97" t="s">
        <v>70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customFormat="false" ht="12.75" hidden="false" customHeight="true" outlineLevel="0" collapsed="false">
      <c r="A5" s="97"/>
      <c r="B5" s="81"/>
      <c r="C5" s="81"/>
      <c r="D5" s="81"/>
      <c r="E5" s="81"/>
      <c r="F5" s="81"/>
      <c r="G5" s="81"/>
      <c r="H5" s="151" t="s">
        <v>48</v>
      </c>
      <c r="I5" s="151"/>
      <c r="J5" s="151"/>
      <c r="K5" s="151"/>
      <c r="L5" s="152" t="s">
        <v>49</v>
      </c>
      <c r="M5" s="153" t="s">
        <v>48</v>
      </c>
      <c r="N5" s="153"/>
      <c r="O5" s="153"/>
      <c r="P5" s="153"/>
      <c r="Q5" s="152" t="s">
        <v>49</v>
      </c>
      <c r="R5" s="88" t="s">
        <v>48</v>
      </c>
      <c r="S5" s="81"/>
      <c r="T5" s="81"/>
      <c r="U5" s="81"/>
      <c r="V5" s="81"/>
      <c r="W5" s="81"/>
      <c r="X5" s="81"/>
      <c r="Y5" s="81"/>
      <c r="Z5" s="81"/>
    </row>
    <row r="6" customFormat="false" ht="12.75" hidden="false" customHeight="true" outlineLevel="0" collapsed="false">
      <c r="A6" s="154"/>
      <c r="B6" s="81"/>
      <c r="C6" s="81"/>
      <c r="D6" s="81"/>
      <c r="E6" s="81"/>
      <c r="F6" s="81"/>
      <c r="G6" s="81"/>
      <c r="H6" s="86" t="s">
        <v>50</v>
      </c>
      <c r="I6" s="86" t="s">
        <v>51</v>
      </c>
      <c r="J6" s="86" t="s">
        <v>52</v>
      </c>
      <c r="K6" s="86" t="s">
        <v>53</v>
      </c>
      <c r="L6" s="87" t="s">
        <v>53</v>
      </c>
      <c r="M6" s="86" t="s">
        <v>50</v>
      </c>
      <c r="N6" s="86" t="s">
        <v>51</v>
      </c>
      <c r="O6" s="86" t="s">
        <v>52</v>
      </c>
      <c r="P6" s="86" t="s">
        <v>53</v>
      </c>
      <c r="Q6" s="87" t="s">
        <v>53</v>
      </c>
      <c r="R6" s="86" t="s">
        <v>50</v>
      </c>
      <c r="S6" s="81"/>
      <c r="T6" s="81"/>
      <c r="U6" s="81"/>
      <c r="V6" s="81"/>
      <c r="W6" s="81"/>
      <c r="X6" s="81"/>
      <c r="Y6" s="81"/>
      <c r="Z6" s="81"/>
    </row>
    <row r="7" customFormat="false" ht="12.75" hidden="false" customHeight="true" outlineLevel="0" collapsed="false">
      <c r="A7" s="154"/>
      <c r="B7" s="81"/>
      <c r="C7" s="81"/>
      <c r="D7" s="81"/>
      <c r="E7" s="81"/>
      <c r="F7" s="81"/>
      <c r="G7" s="81"/>
      <c r="H7" s="88" t="n">
        <v>2021</v>
      </c>
      <c r="I7" s="88" t="n">
        <v>2021</v>
      </c>
      <c r="J7" s="88" t="n">
        <v>2021</v>
      </c>
      <c r="K7" s="88" t="n">
        <v>2021</v>
      </c>
      <c r="L7" s="155" t="n">
        <v>2021</v>
      </c>
      <c r="M7" s="88" t="n">
        <v>2022</v>
      </c>
      <c r="N7" s="88" t="n">
        <v>2022</v>
      </c>
      <c r="O7" s="88" t="n">
        <v>2022</v>
      </c>
      <c r="P7" s="88" t="n">
        <v>2022</v>
      </c>
      <c r="Q7" s="155" t="n">
        <v>2022</v>
      </c>
      <c r="R7" s="88" t="n">
        <v>2023</v>
      </c>
      <c r="S7" s="81"/>
      <c r="T7" s="81"/>
      <c r="U7" s="81"/>
      <c r="V7" s="81"/>
      <c r="W7" s="81"/>
      <c r="X7" s="81"/>
      <c r="Y7" s="81"/>
      <c r="Z7" s="81"/>
    </row>
    <row r="8" customFormat="false" ht="12.75" hidden="false" customHeight="true" outlineLevel="0" collapsed="false">
      <c r="A8" s="149" t="s">
        <v>101</v>
      </c>
      <c r="B8" s="113"/>
      <c r="C8" s="113"/>
      <c r="D8" s="113"/>
      <c r="E8" s="81"/>
      <c r="F8" s="81"/>
      <c r="G8" s="81"/>
      <c r="H8" s="81"/>
      <c r="I8" s="81"/>
      <c r="J8" s="81"/>
      <c r="K8" s="81"/>
      <c r="L8" s="91"/>
      <c r="M8" s="81"/>
      <c r="N8" s="81"/>
      <c r="O8" s="81"/>
      <c r="P8" s="81"/>
      <c r="Q8" s="91"/>
      <c r="R8" s="81"/>
      <c r="S8" s="81"/>
      <c r="T8" s="81"/>
      <c r="U8" s="81"/>
      <c r="V8" s="81"/>
      <c r="W8" s="81"/>
      <c r="X8" s="81"/>
      <c r="Y8" s="81"/>
      <c r="Z8" s="81"/>
    </row>
    <row r="9" customFormat="false" ht="12.75" hidden="false" customHeight="true" outlineLevel="0" collapsed="false">
      <c r="A9" s="140"/>
      <c r="B9" s="81" t="s">
        <v>64</v>
      </c>
      <c r="C9" s="81"/>
      <c r="D9" s="81"/>
      <c r="E9" s="81"/>
      <c r="F9" s="81"/>
      <c r="G9" s="81"/>
      <c r="H9" s="156" t="n">
        <v>119470.05</v>
      </c>
      <c r="I9" s="156" t="n">
        <v>94710.91</v>
      </c>
      <c r="J9" s="156" t="n">
        <v>101434.97</v>
      </c>
      <c r="K9" s="156" t="n">
        <v>42520.03</v>
      </c>
      <c r="L9" s="157" t="n">
        <f aca="false">SUM(H9:K9)</f>
        <v>358135.96</v>
      </c>
      <c r="M9" s="156" t="n">
        <v>111821.29</v>
      </c>
      <c r="N9" s="156" t="n">
        <v>100866.57</v>
      </c>
      <c r="O9" s="156" t="n">
        <v>97876.94</v>
      </c>
      <c r="P9" s="156" t="n">
        <v>3869.88</v>
      </c>
      <c r="Q9" s="157" t="n">
        <f aca="false">SUM(M9:P9)</f>
        <v>314434.68</v>
      </c>
      <c r="R9" s="156" t="n">
        <f aca="false">'[1]Income Statement'!P20</f>
        <v>0</v>
      </c>
      <c r="S9" s="81"/>
      <c r="T9" s="81"/>
      <c r="U9" s="81"/>
      <c r="V9" s="81"/>
      <c r="W9" s="81"/>
      <c r="X9" s="81"/>
      <c r="Y9" s="81"/>
      <c r="Z9" s="81"/>
    </row>
    <row r="10" customFormat="false" ht="12.75" hidden="false" customHeight="true" outlineLevel="0" collapsed="false">
      <c r="A10" s="154"/>
      <c r="B10" s="81" t="s">
        <v>102</v>
      </c>
      <c r="C10" s="81"/>
      <c r="D10" s="81"/>
      <c r="E10" s="81"/>
      <c r="F10" s="81"/>
      <c r="G10" s="81"/>
      <c r="H10" s="101" t="n">
        <v>0</v>
      </c>
      <c r="I10" s="101" t="n">
        <v>0</v>
      </c>
      <c r="J10" s="101" t="n">
        <v>0</v>
      </c>
      <c r="K10" s="101" t="n">
        <v>0</v>
      </c>
      <c r="L10" s="96"/>
      <c r="M10" s="101" t="n">
        <v>0</v>
      </c>
      <c r="N10" s="101" t="n">
        <v>0</v>
      </c>
      <c r="O10" s="101" t="n">
        <v>0</v>
      </c>
      <c r="P10" s="101" t="n">
        <v>0</v>
      </c>
      <c r="Q10" s="96"/>
      <c r="R10" s="101" t="n">
        <v>0</v>
      </c>
      <c r="S10" s="81"/>
      <c r="T10" s="81"/>
      <c r="U10" s="81"/>
      <c r="V10" s="81"/>
      <c r="W10" s="81"/>
      <c r="X10" s="81"/>
      <c r="Y10" s="81"/>
      <c r="Z10" s="81"/>
    </row>
    <row r="11" customFormat="false" ht="12.75" hidden="false" customHeight="true" outlineLevel="0" collapsed="false">
      <c r="A11" s="154"/>
      <c r="B11" s="81"/>
      <c r="C11" s="81" t="s">
        <v>103</v>
      </c>
      <c r="D11" s="81"/>
      <c r="E11" s="81"/>
      <c r="F11" s="81"/>
      <c r="G11" s="81"/>
      <c r="H11" s="101" t="n">
        <v>0</v>
      </c>
      <c r="I11" s="101" t="n">
        <v>0</v>
      </c>
      <c r="J11" s="101" t="n">
        <v>0</v>
      </c>
      <c r="K11" s="101" t="n">
        <v>0</v>
      </c>
      <c r="L11" s="96"/>
      <c r="M11" s="101" t="n">
        <v>0</v>
      </c>
      <c r="N11" s="101" t="n">
        <v>0</v>
      </c>
      <c r="O11" s="101" t="n">
        <v>0</v>
      </c>
      <c r="P11" s="101" t="n">
        <v>0</v>
      </c>
      <c r="Q11" s="96"/>
      <c r="R11" s="101" t="n">
        <v>0</v>
      </c>
      <c r="S11" s="81"/>
      <c r="T11" s="81"/>
      <c r="U11" s="81"/>
      <c r="V11" s="81"/>
      <c r="W11" s="81"/>
      <c r="X11" s="81"/>
      <c r="Y11" s="81"/>
      <c r="Z11" s="81"/>
    </row>
    <row r="12" customFormat="false" ht="12.75" hidden="false" customHeight="true" outlineLevel="0" collapsed="false">
      <c r="A12" s="154"/>
      <c r="B12" s="81"/>
      <c r="C12" s="81"/>
      <c r="D12" s="81" t="s">
        <v>104</v>
      </c>
      <c r="E12" s="81"/>
      <c r="F12" s="81"/>
      <c r="G12" s="81"/>
      <c r="H12" s="101" t="n">
        <v>-229920.32</v>
      </c>
      <c r="I12" s="101" t="n">
        <v>-286772.5</v>
      </c>
      <c r="J12" s="101" t="n">
        <v>-326636.59</v>
      </c>
      <c r="K12" s="101" t="n">
        <v>-395824.73</v>
      </c>
      <c r="L12" s="96" t="n">
        <f aca="false">SUM(H12:K12)</f>
        <v>-1239154.14</v>
      </c>
      <c r="M12" s="101" t="n">
        <v>-250891.48</v>
      </c>
      <c r="N12" s="101" t="n">
        <v>-328090.77</v>
      </c>
      <c r="O12" s="101" t="n">
        <v>-320786.97</v>
      </c>
      <c r="P12" s="101" t="n">
        <v>-278963.44</v>
      </c>
      <c r="Q12" s="96" t="n">
        <f aca="false">SUM(M12:P12)</f>
        <v>-1178732.66</v>
      </c>
      <c r="R12" s="101" t="n">
        <v>-172106.62</v>
      </c>
      <c r="S12" s="81"/>
      <c r="T12" s="81"/>
      <c r="U12" s="81"/>
      <c r="V12" s="81"/>
      <c r="W12" s="81"/>
      <c r="X12" s="81"/>
      <c r="Y12" s="81"/>
      <c r="Z12" s="81"/>
    </row>
    <row r="13" customFormat="false" ht="12.75" hidden="false" customHeight="true" outlineLevel="0" collapsed="false">
      <c r="A13" s="154"/>
      <c r="B13" s="81"/>
      <c r="C13" s="81"/>
      <c r="D13" s="81" t="s">
        <v>105</v>
      </c>
      <c r="E13" s="81"/>
      <c r="F13" s="81"/>
      <c r="G13" s="81"/>
      <c r="H13" s="101" t="n">
        <v>-18622.8</v>
      </c>
      <c r="I13" s="101" t="n">
        <v>-21854.56</v>
      </c>
      <c r="J13" s="101" t="n">
        <v>-2047.22</v>
      </c>
      <c r="K13" s="101" t="n">
        <v>58827.44</v>
      </c>
      <c r="L13" s="96" t="n">
        <f aca="false">SUM(H13:K13)</f>
        <v>16302.86</v>
      </c>
      <c r="M13" s="101" t="n">
        <v>-24300.43</v>
      </c>
      <c r="N13" s="101" t="n">
        <v>13385.96</v>
      </c>
      <c r="O13" s="101" t="n">
        <v>4260.69</v>
      </c>
      <c r="P13" s="101" t="n">
        <v>19205.48</v>
      </c>
      <c r="Q13" s="96" t="n">
        <f aca="false">SUM(M13:P13)</f>
        <v>12551.7</v>
      </c>
      <c r="R13" s="101" t="n">
        <v>-24835.37</v>
      </c>
      <c r="S13" s="81"/>
      <c r="T13" s="81"/>
      <c r="U13" s="81"/>
      <c r="V13" s="81"/>
      <c r="W13" s="81"/>
      <c r="X13" s="81"/>
      <c r="Y13" s="81"/>
      <c r="Z13" s="81"/>
    </row>
    <row r="14" customFormat="false" ht="12.75" hidden="false" customHeight="true" outlineLevel="0" collapsed="false">
      <c r="A14" s="154"/>
      <c r="B14" s="81"/>
      <c r="C14" s="81"/>
      <c r="D14" s="81" t="s">
        <v>106</v>
      </c>
      <c r="E14" s="81"/>
      <c r="F14" s="81"/>
      <c r="G14" s="81"/>
      <c r="H14" s="101" t="n">
        <v>190343.72</v>
      </c>
      <c r="I14" s="101" t="n">
        <v>196476.21</v>
      </c>
      <c r="J14" s="101" t="n">
        <v>207413.57</v>
      </c>
      <c r="K14" s="101" t="n">
        <v>261892.19</v>
      </c>
      <c r="L14" s="96" t="n">
        <f aca="false">SUM(H14:K14)</f>
        <v>856125.69</v>
      </c>
      <c r="M14" s="101" t="n">
        <v>221645.55</v>
      </c>
      <c r="N14" s="101" t="n">
        <v>228294.36</v>
      </c>
      <c r="O14" s="101" t="n">
        <v>255751.44</v>
      </c>
      <c r="P14" s="101" t="n">
        <v>276137.89</v>
      </c>
      <c r="Q14" s="96" t="n">
        <f aca="false">SUM(M14:P14)</f>
        <v>981829.24</v>
      </c>
      <c r="R14" s="101" t="n">
        <v>242198.88</v>
      </c>
      <c r="S14" s="81"/>
      <c r="T14" s="81"/>
      <c r="U14" s="81"/>
      <c r="V14" s="81"/>
      <c r="W14" s="81"/>
      <c r="X14" s="81"/>
      <c r="Y14" s="81"/>
      <c r="Z14" s="81"/>
    </row>
    <row r="15" customFormat="false" ht="12.75" hidden="false" customHeight="true" outlineLevel="0" collapsed="false">
      <c r="A15" s="154"/>
      <c r="B15" s="81"/>
      <c r="C15" s="81"/>
      <c r="D15" s="81" t="s">
        <v>107</v>
      </c>
      <c r="E15" s="81"/>
      <c r="F15" s="81"/>
      <c r="G15" s="81"/>
      <c r="H15" s="101" t="n">
        <v>2501.87</v>
      </c>
      <c r="I15" s="101" t="n">
        <v>2690.38</v>
      </c>
      <c r="J15" s="101" t="n">
        <v>4917.71</v>
      </c>
      <c r="K15" s="101" t="n">
        <v>4478.88</v>
      </c>
      <c r="L15" s="96" t="n">
        <f aca="false">SUM(H15:K15)</f>
        <v>14588.84</v>
      </c>
      <c r="M15" s="101" t="n">
        <v>5222.14</v>
      </c>
      <c r="N15" s="101" t="n">
        <v>5845.35</v>
      </c>
      <c r="O15" s="101" t="n">
        <v>5963.16</v>
      </c>
      <c r="P15" s="101" t="n">
        <v>6537.09</v>
      </c>
      <c r="Q15" s="96" t="n">
        <f aca="false">SUM(M15:P15)</f>
        <v>23567.74</v>
      </c>
      <c r="R15" s="101" t="n">
        <v>6323.45</v>
      </c>
      <c r="S15" s="81"/>
      <c r="T15" s="81"/>
      <c r="U15" s="81"/>
      <c r="V15" s="81"/>
      <c r="W15" s="81"/>
      <c r="X15" s="81"/>
      <c r="Y15" s="81"/>
      <c r="Z15" s="81"/>
    </row>
    <row r="16" customFormat="false" ht="12.75" hidden="false" customHeight="true" outlineLevel="0" collapsed="false">
      <c r="A16" s="97"/>
      <c r="B16" s="81"/>
      <c r="C16" s="81"/>
      <c r="D16" s="81" t="s">
        <v>108</v>
      </c>
      <c r="E16" s="81"/>
      <c r="F16" s="81"/>
      <c r="G16" s="81"/>
      <c r="H16" s="101" t="n">
        <v>7506.1</v>
      </c>
      <c r="I16" s="101" t="n">
        <v>7110.81</v>
      </c>
      <c r="J16" s="101" t="n">
        <v>6655.46</v>
      </c>
      <c r="K16" s="101" t="n">
        <v>6953.03</v>
      </c>
      <c r="L16" s="96" t="n">
        <f aca="false">SUM(H16:K16)</f>
        <v>28225.4</v>
      </c>
      <c r="M16" s="101" t="n">
        <v>8344.63</v>
      </c>
      <c r="N16" s="101" t="n">
        <v>10527.44</v>
      </c>
      <c r="O16" s="101" t="n">
        <v>10644.34</v>
      </c>
      <c r="P16" s="101" t="n">
        <v>10765.23</v>
      </c>
      <c r="Q16" s="96" t="n">
        <f aca="false">SUM(M16:P16)</f>
        <v>40281.64</v>
      </c>
      <c r="R16" s="101" t="n">
        <v>6936.93</v>
      </c>
      <c r="S16" s="81"/>
      <c r="T16" s="81"/>
      <c r="U16" s="81"/>
      <c r="V16" s="81"/>
      <c r="W16" s="81"/>
      <c r="X16" s="81"/>
      <c r="Y16" s="81"/>
      <c r="Z16" s="81"/>
    </row>
    <row r="17" customFormat="false" ht="12.75" hidden="false" customHeight="true" outlineLevel="0" collapsed="false">
      <c r="A17" s="140"/>
      <c r="B17" s="81"/>
      <c r="C17" s="81"/>
      <c r="D17" s="81" t="s">
        <v>109</v>
      </c>
      <c r="E17" s="81"/>
      <c r="F17" s="81"/>
      <c r="G17" s="81"/>
      <c r="H17" s="101" t="n">
        <v>-17733.1</v>
      </c>
      <c r="I17" s="101" t="n">
        <v>4415.18</v>
      </c>
      <c r="J17" s="101" t="n">
        <v>-9554.16</v>
      </c>
      <c r="K17" s="101" t="n">
        <v>-7274.19</v>
      </c>
      <c r="L17" s="96" t="n">
        <f aca="false">SUM(H17:K17)</f>
        <v>-30146.27</v>
      </c>
      <c r="M17" s="101" t="n">
        <v>-11327.47</v>
      </c>
      <c r="N17" s="101" t="n">
        <v>-21315.91</v>
      </c>
      <c r="O17" s="101" t="n">
        <v>-24392.06</v>
      </c>
      <c r="P17" s="101" t="n">
        <v>32317.67</v>
      </c>
      <c r="Q17" s="96" t="n">
        <f aca="false">SUM(M17:P17)</f>
        <v>-24717.77</v>
      </c>
      <c r="R17" s="101" t="n">
        <v>5645.57</v>
      </c>
      <c r="S17" s="81"/>
      <c r="T17" s="81"/>
      <c r="U17" s="81"/>
      <c r="V17" s="81"/>
      <c r="W17" s="81"/>
      <c r="X17" s="81"/>
      <c r="Y17" s="81"/>
      <c r="Z17" s="81"/>
    </row>
    <row r="18" customFormat="false" ht="12.75" hidden="false" customHeight="true" outlineLevel="0" collapsed="false">
      <c r="A18" s="140"/>
      <c r="B18" s="81"/>
      <c r="C18" s="81"/>
      <c r="D18" s="81" t="s">
        <v>110</v>
      </c>
      <c r="E18" s="81"/>
      <c r="F18" s="81"/>
      <c r="G18" s="81"/>
      <c r="H18" s="101" t="n">
        <v>5085.99</v>
      </c>
      <c r="I18" s="101" t="n">
        <v>7567.21</v>
      </c>
      <c r="J18" s="101" t="n">
        <v>7154.77</v>
      </c>
      <c r="K18" s="101" t="n">
        <v>6566.42</v>
      </c>
      <c r="L18" s="96" t="n">
        <f aca="false">SUM(H18:K18)</f>
        <v>26374.39</v>
      </c>
      <c r="M18" s="101" t="n">
        <v>7137.76</v>
      </c>
      <c r="N18" s="101" t="n">
        <v>14376.18</v>
      </c>
      <c r="O18" s="101" t="n">
        <v>7175.91</v>
      </c>
      <c r="P18" s="101" t="n">
        <v>8658.16</v>
      </c>
      <c r="Q18" s="96" t="n">
        <f aca="false">SUM(M18:P18)</f>
        <v>37348.01</v>
      </c>
      <c r="R18" s="101" t="n">
        <v>8400.56</v>
      </c>
      <c r="S18" s="81"/>
      <c r="T18" s="81"/>
      <c r="U18" s="81"/>
      <c r="V18" s="81"/>
      <c r="W18" s="81"/>
      <c r="X18" s="81"/>
      <c r="Y18" s="81"/>
      <c r="Z18" s="81"/>
    </row>
    <row r="19" customFormat="false" ht="12.75" hidden="false" customHeight="true" outlineLevel="0" collapsed="false">
      <c r="A19" s="140"/>
      <c r="B19" s="81"/>
      <c r="C19" s="81"/>
      <c r="D19" s="81" t="s">
        <v>111</v>
      </c>
      <c r="E19" s="81"/>
      <c r="F19" s="81"/>
      <c r="G19" s="81"/>
      <c r="H19" s="101" t="n">
        <v>11181.31</v>
      </c>
      <c r="I19" s="101" t="n">
        <v>3578.89</v>
      </c>
      <c r="J19" s="101" t="n">
        <v>3567.69</v>
      </c>
      <c r="K19" s="101" t="n">
        <v>-4359.53</v>
      </c>
      <c r="L19" s="96" t="n">
        <f aca="false">SUM(H19:K19)</f>
        <v>13968.36</v>
      </c>
      <c r="M19" s="101" t="n">
        <v>-4823.42</v>
      </c>
      <c r="N19" s="101" t="n">
        <v>-8107.4</v>
      </c>
      <c r="O19" s="101" t="n">
        <v>-4045.79</v>
      </c>
      <c r="P19" s="101" t="n">
        <v>5318.11</v>
      </c>
      <c r="Q19" s="96" t="n">
        <f aca="false">SUM(M19:P19)</f>
        <v>-11658.5</v>
      </c>
      <c r="R19" s="101" t="n">
        <v>-6914.74</v>
      </c>
      <c r="S19" s="81"/>
      <c r="T19" s="81"/>
      <c r="U19" s="81"/>
      <c r="V19" s="81"/>
      <c r="W19" s="81"/>
      <c r="X19" s="81"/>
      <c r="Y19" s="81"/>
      <c r="Z19" s="81"/>
    </row>
    <row r="20" customFormat="false" ht="12.75" hidden="false" customHeight="true" outlineLevel="0" collapsed="false">
      <c r="A20" s="97"/>
      <c r="B20" s="81"/>
      <c r="C20" s="81"/>
      <c r="D20" s="81" t="s">
        <v>112</v>
      </c>
      <c r="E20" s="81"/>
      <c r="F20" s="81"/>
      <c r="G20" s="81"/>
      <c r="H20" s="101" t="n">
        <v>0</v>
      </c>
      <c r="I20" s="101" t="n">
        <v>0</v>
      </c>
      <c r="J20" s="101" t="n">
        <v>0</v>
      </c>
      <c r="K20" s="101" t="n">
        <v>0</v>
      </c>
      <c r="L20" s="96"/>
      <c r="M20" s="101" t="n">
        <v>0</v>
      </c>
      <c r="N20" s="101" t="n">
        <v>0</v>
      </c>
      <c r="O20" s="101" t="n">
        <v>0</v>
      </c>
      <c r="P20" s="101" t="n">
        <v>0</v>
      </c>
      <c r="Q20" s="96"/>
      <c r="R20" s="101" t="n">
        <v>0</v>
      </c>
      <c r="S20" s="81"/>
      <c r="T20" s="81"/>
      <c r="U20" s="81"/>
      <c r="V20" s="81"/>
      <c r="W20" s="81"/>
      <c r="X20" s="81"/>
      <c r="Y20" s="81"/>
      <c r="Z20" s="81"/>
    </row>
    <row r="21" customFormat="false" ht="12.75" hidden="false" customHeight="true" outlineLevel="0" collapsed="false">
      <c r="A21" s="154"/>
      <c r="B21" s="81"/>
      <c r="C21" s="81"/>
      <c r="D21" s="81"/>
      <c r="E21" s="81" t="s">
        <v>75</v>
      </c>
      <c r="F21" s="81"/>
      <c r="G21" s="81"/>
      <c r="H21" s="101" t="n">
        <v>-15508.85</v>
      </c>
      <c r="I21" s="101" t="n">
        <v>-3666.11</v>
      </c>
      <c r="J21" s="101" t="n">
        <v>-6660.15</v>
      </c>
      <c r="K21" s="101" t="n">
        <v>-42.56</v>
      </c>
      <c r="L21" s="96" t="n">
        <f aca="false">SUM(H21:K21)</f>
        <v>-25877.67</v>
      </c>
      <c r="M21" s="101" t="n">
        <v>2880.99</v>
      </c>
      <c r="N21" s="101" t="n">
        <v>8637.93</v>
      </c>
      <c r="O21" s="101" t="n">
        <v>-8404.97</v>
      </c>
      <c r="P21" s="101" t="n">
        <v>-27882.33</v>
      </c>
      <c r="Q21" s="96" t="n">
        <f aca="false">SUM(M21:P21)</f>
        <v>-24768.38</v>
      </c>
      <c r="R21" s="101" t="n">
        <v>-6196.54</v>
      </c>
      <c r="S21" s="81"/>
      <c r="T21" s="81"/>
      <c r="U21" s="81"/>
      <c r="V21" s="81"/>
      <c r="W21" s="81"/>
      <c r="X21" s="81"/>
      <c r="Y21" s="81"/>
      <c r="Z21" s="81"/>
    </row>
    <row r="22" customFormat="false" ht="12.75" hidden="false" customHeight="true" outlineLevel="0" collapsed="false">
      <c r="A22" s="97"/>
      <c r="B22" s="81"/>
      <c r="C22" s="81"/>
      <c r="D22" s="81"/>
      <c r="E22" s="81" t="s">
        <v>84</v>
      </c>
      <c r="F22" s="81"/>
      <c r="G22" s="81"/>
      <c r="H22" s="101" t="n">
        <v>-9611.91</v>
      </c>
      <c r="I22" s="101" t="n">
        <v>5061.91</v>
      </c>
      <c r="J22" s="101" t="n">
        <v>1738.52</v>
      </c>
      <c r="K22" s="101" t="n">
        <v>12969.53</v>
      </c>
      <c r="L22" s="96" t="n">
        <f aca="false">SUM(H22:K22)</f>
        <v>10158.05</v>
      </c>
      <c r="M22" s="101" t="n">
        <v>-15081.08</v>
      </c>
      <c r="N22" s="101" t="n">
        <v>-8543.36</v>
      </c>
      <c r="O22" s="101" t="n">
        <v>3771.25</v>
      </c>
      <c r="P22" s="101" t="n">
        <v>8755.18</v>
      </c>
      <c r="Q22" s="96" t="n">
        <f aca="false">SUM(M22:P22)</f>
        <v>-11098.01</v>
      </c>
      <c r="R22" s="101" t="n">
        <v>-6276.76</v>
      </c>
      <c r="S22" s="81"/>
      <c r="T22" s="81"/>
      <c r="U22" s="81"/>
      <c r="V22" s="81"/>
      <c r="W22" s="81"/>
      <c r="X22" s="81"/>
      <c r="Y22" s="81"/>
      <c r="Z22" s="81"/>
    </row>
    <row r="23" customFormat="false" ht="12.75" hidden="false" customHeight="true" outlineLevel="0" collapsed="false">
      <c r="A23" s="97"/>
      <c r="B23" s="81"/>
      <c r="C23" s="81"/>
      <c r="D23" s="81"/>
      <c r="E23" s="81" t="s">
        <v>85</v>
      </c>
      <c r="F23" s="81"/>
      <c r="G23" s="81"/>
      <c r="H23" s="101" t="n">
        <v>12452.79</v>
      </c>
      <c r="I23" s="101" t="n">
        <v>-12000.1</v>
      </c>
      <c r="J23" s="101" t="n">
        <v>18884.18</v>
      </c>
      <c r="K23" s="101" t="n">
        <v>-6713.21</v>
      </c>
      <c r="L23" s="96" t="n">
        <f aca="false">SUM(H23:K23)</f>
        <v>12623.66</v>
      </c>
      <c r="M23" s="101" t="n">
        <v>24553.41</v>
      </c>
      <c r="N23" s="101" t="n">
        <v>-16710.33</v>
      </c>
      <c r="O23" s="101" t="n">
        <v>14845.04</v>
      </c>
      <c r="P23" s="101" t="n">
        <v>-26574.03</v>
      </c>
      <c r="Q23" s="96" t="n">
        <f aca="false">SUM(M23:P23)</f>
        <v>-3885.91</v>
      </c>
      <c r="R23" s="101" t="n">
        <v>12970.93</v>
      </c>
      <c r="S23" s="81"/>
      <c r="T23" s="81"/>
      <c r="U23" s="81"/>
      <c r="V23" s="81"/>
      <c r="W23" s="81"/>
      <c r="X23" s="81"/>
      <c r="Y23" s="81"/>
      <c r="Z23" s="81"/>
    </row>
    <row r="24" customFormat="false" ht="12.75" hidden="false" customHeight="true" outlineLevel="0" collapsed="false">
      <c r="A24" s="154"/>
      <c r="B24" s="81"/>
      <c r="C24" s="81"/>
      <c r="D24" s="81"/>
      <c r="E24" s="81" t="s">
        <v>86</v>
      </c>
      <c r="F24" s="81"/>
      <c r="G24" s="81"/>
      <c r="H24" s="101" t="n">
        <v>1559.53</v>
      </c>
      <c r="I24" s="101" t="n">
        <v>3296.51</v>
      </c>
      <c r="J24" s="101" t="n">
        <v>-331.24</v>
      </c>
      <c r="K24" s="101" t="n">
        <v>1869.7</v>
      </c>
      <c r="L24" s="96" t="n">
        <f aca="false">SUM(H24:K24)</f>
        <v>6394.5</v>
      </c>
      <c r="M24" s="101" t="n">
        <v>1172.01</v>
      </c>
      <c r="N24" s="101" t="n">
        <v>-726.32</v>
      </c>
      <c r="O24" s="101" t="n">
        <v>-3389.4</v>
      </c>
      <c r="P24" s="101" t="n">
        <v>4858.63</v>
      </c>
      <c r="Q24" s="96" t="n">
        <f aca="false">SUM(M24:P24)</f>
        <v>1914.92</v>
      </c>
      <c r="R24" s="101" t="n">
        <v>-167.3</v>
      </c>
      <c r="S24" s="81"/>
      <c r="T24" s="81"/>
      <c r="U24" s="81"/>
      <c r="V24" s="81"/>
      <c r="W24" s="81"/>
      <c r="X24" s="81"/>
      <c r="Y24" s="81"/>
      <c r="Z24" s="81"/>
    </row>
    <row r="25" customFormat="false" ht="12.75" hidden="false" customHeight="true" outlineLevel="0" collapsed="false">
      <c r="A25" s="97"/>
      <c r="B25" s="81"/>
      <c r="C25" s="81"/>
      <c r="D25" s="81"/>
      <c r="E25" s="81" t="s">
        <v>113</v>
      </c>
      <c r="F25" s="81"/>
      <c r="G25" s="81"/>
      <c r="H25" s="102" t="n">
        <v>-4295.76</v>
      </c>
      <c r="I25" s="102" t="n">
        <v>-5078.01</v>
      </c>
      <c r="J25" s="102" t="n">
        <v>-770.98</v>
      </c>
      <c r="K25" s="102" t="n">
        <v>-10092.18</v>
      </c>
      <c r="L25" s="96" t="n">
        <f aca="false">SUM(H25:K25)</f>
        <v>-20236.93</v>
      </c>
      <c r="M25" s="102" t="n">
        <v>-11755.17</v>
      </c>
      <c r="N25" s="102" t="n">
        <v>8752.8</v>
      </c>
      <c r="O25" s="102" t="n">
        <v>-292.88</v>
      </c>
      <c r="P25" s="102" t="n">
        <v>-11933.46</v>
      </c>
      <c r="Q25" s="96" t="n">
        <f aca="false">SUM(M25:P25)</f>
        <v>-15228.71</v>
      </c>
      <c r="R25" s="102" t="n">
        <v>-4825.59</v>
      </c>
      <c r="S25" s="81"/>
      <c r="T25" s="81"/>
      <c r="U25" s="81"/>
      <c r="V25" s="81"/>
      <c r="W25" s="81"/>
      <c r="X25" s="81"/>
      <c r="Y25" s="81"/>
      <c r="Z25" s="81"/>
    </row>
    <row r="26" customFormat="false" ht="12.75" hidden="false" customHeight="true" outlineLevel="0" collapsed="false">
      <c r="A26" s="140"/>
      <c r="B26" s="81"/>
      <c r="C26" s="81"/>
      <c r="D26" s="81"/>
      <c r="E26" s="81"/>
      <c r="F26" s="81"/>
      <c r="G26" s="81" t="s">
        <v>114</v>
      </c>
      <c r="H26" s="158" t="n">
        <f aca="false">SUM(H9:H25)</f>
        <v>54408.62</v>
      </c>
      <c r="I26" s="158" t="n">
        <f aca="false">SUM(I9:I25)</f>
        <v>-4463.26999999998</v>
      </c>
      <c r="J26" s="158" t="n">
        <f aca="false">SUM(J9:J25)</f>
        <v>5766.53</v>
      </c>
      <c r="K26" s="158" t="n">
        <f aca="false">SUM(K9:K25)</f>
        <v>-28229.18</v>
      </c>
      <c r="L26" s="159" t="n">
        <f aca="false">SUM(L9:L25)</f>
        <v>27482.7</v>
      </c>
      <c r="M26" s="158" t="n">
        <f aca="false">SUM(M9:M25)</f>
        <v>64598.73</v>
      </c>
      <c r="N26" s="158" t="n">
        <f aca="false">SUM(N9:N25)</f>
        <v>7192.5</v>
      </c>
      <c r="O26" s="158" t="n">
        <f aca="false">SUM(O9:O25)</f>
        <v>38976.7</v>
      </c>
      <c r="P26" s="158" t="n">
        <f aca="false">SUM(P9:P25)</f>
        <v>31070.06</v>
      </c>
      <c r="Q26" s="159" t="n">
        <f aca="false">SUM(Q9:Q25)</f>
        <v>141837.99</v>
      </c>
      <c r="R26" s="158" t="n">
        <f aca="false">SUM(R9:R25)</f>
        <v>61153.4</v>
      </c>
      <c r="S26" s="81"/>
      <c r="T26" s="81"/>
      <c r="U26" s="81"/>
      <c r="V26" s="81"/>
      <c r="W26" s="81"/>
      <c r="X26" s="81"/>
      <c r="Y26" s="81"/>
      <c r="Z26" s="81"/>
    </row>
    <row r="27" customFormat="false" ht="12.75" hidden="false" customHeight="true" outlineLevel="0" collapsed="false">
      <c r="A27" s="128" t="s">
        <v>115</v>
      </c>
      <c r="B27" s="113"/>
      <c r="C27" s="81"/>
      <c r="D27" s="81"/>
      <c r="E27" s="81"/>
      <c r="F27" s="81"/>
      <c r="G27" s="81"/>
      <c r="H27" s="81"/>
      <c r="I27" s="81"/>
      <c r="J27" s="81"/>
      <c r="K27" s="81"/>
      <c r="L27" s="96"/>
      <c r="M27" s="81"/>
      <c r="N27" s="81"/>
      <c r="O27" s="81"/>
      <c r="P27" s="81"/>
      <c r="Q27" s="96"/>
      <c r="R27" s="81"/>
      <c r="S27" s="81"/>
      <c r="T27" s="81"/>
      <c r="U27" s="81"/>
      <c r="V27" s="81"/>
      <c r="W27" s="81"/>
      <c r="X27" s="81"/>
      <c r="Y27" s="81"/>
      <c r="Z27" s="81"/>
    </row>
    <row r="28" customFormat="false" ht="12.75" hidden="false" customHeight="true" outlineLevel="0" collapsed="false">
      <c r="A28" s="154"/>
      <c r="B28" s="81" t="s">
        <v>116</v>
      </c>
      <c r="C28" s="81"/>
      <c r="D28" s="81"/>
      <c r="E28" s="81"/>
      <c r="F28" s="81"/>
      <c r="G28" s="81"/>
      <c r="H28" s="101" t="n">
        <v>-5670.07</v>
      </c>
      <c r="I28" s="101" t="n">
        <v>-7719.46</v>
      </c>
      <c r="J28" s="101" t="n">
        <v>-11712.89</v>
      </c>
      <c r="K28" s="101" t="n">
        <v>-11618.53</v>
      </c>
      <c r="L28" s="96" t="n">
        <f aca="false">SUM(H28:K28)</f>
        <v>-36720.95</v>
      </c>
      <c r="M28" s="101" t="n">
        <v>-8481.06</v>
      </c>
      <c r="N28" s="101" t="n">
        <v>-6301.26</v>
      </c>
      <c r="O28" s="101" t="n">
        <v>-5947.2</v>
      </c>
      <c r="P28" s="101" t="n">
        <v>-7811.51</v>
      </c>
      <c r="Q28" s="96" t="n">
        <f aca="false">SUM(M28:P28)</f>
        <v>-28541.03</v>
      </c>
      <c r="R28" s="101" t="n">
        <v>-4341.33</v>
      </c>
      <c r="S28" s="81"/>
      <c r="T28" s="81"/>
      <c r="U28" s="81"/>
      <c r="V28" s="81"/>
      <c r="W28" s="81"/>
      <c r="X28" s="81"/>
      <c r="Y28" s="81"/>
      <c r="Z28" s="81"/>
    </row>
    <row r="29" customFormat="false" ht="12.75" hidden="false" customHeight="true" outlineLevel="0" collapsed="false">
      <c r="A29" s="154"/>
      <c r="B29" s="81" t="s">
        <v>117</v>
      </c>
      <c r="C29" s="81"/>
      <c r="D29" s="81"/>
      <c r="E29" s="81"/>
      <c r="F29" s="81"/>
      <c r="G29" s="81"/>
      <c r="H29" s="101" t="n">
        <v>-323.05</v>
      </c>
      <c r="I29" s="101" t="n">
        <v>-70</v>
      </c>
      <c r="J29" s="101" t="n">
        <v>-1491.28</v>
      </c>
      <c r="K29" s="101" t="n">
        <v>0</v>
      </c>
      <c r="L29" s="96" t="n">
        <f aca="false">SUM(H29:K29)</f>
        <v>-1884.33</v>
      </c>
      <c r="M29" s="101" t="n">
        <v>0</v>
      </c>
      <c r="N29" s="101" t="n">
        <v>0</v>
      </c>
      <c r="O29" s="101" t="n">
        <v>0</v>
      </c>
      <c r="P29" s="101" t="n">
        <v>0</v>
      </c>
      <c r="Q29" s="96" t="n">
        <f aca="false">SUM(M29:P29)</f>
        <v>0</v>
      </c>
      <c r="R29" s="101" t="n">
        <v>0</v>
      </c>
      <c r="S29" s="81"/>
      <c r="T29" s="81"/>
      <c r="U29" s="81"/>
      <c r="V29" s="81"/>
      <c r="W29" s="81"/>
      <c r="X29" s="81"/>
      <c r="Y29" s="81"/>
      <c r="Z29" s="81"/>
    </row>
    <row r="30" customFormat="false" ht="12.75" hidden="false" customHeight="true" outlineLevel="0" collapsed="false">
      <c r="A30" s="154"/>
      <c r="B30" s="81" t="s">
        <v>118</v>
      </c>
      <c r="C30" s="81"/>
      <c r="D30" s="81"/>
      <c r="E30" s="81"/>
      <c r="F30" s="81"/>
      <c r="G30" s="81"/>
      <c r="H30" s="101" t="n">
        <v>0</v>
      </c>
      <c r="I30" s="101" t="n">
        <v>0</v>
      </c>
      <c r="J30" s="101" t="n">
        <v>0</v>
      </c>
      <c r="K30" s="101" t="n">
        <v>-55184.43</v>
      </c>
      <c r="L30" s="96" t="n">
        <f aca="false">SUM(H30:K30)</f>
        <v>-55184.43</v>
      </c>
      <c r="M30" s="101" t="n">
        <v>-8716.47</v>
      </c>
      <c r="N30" s="101" t="n">
        <v>-4821.32</v>
      </c>
      <c r="O30" s="101" t="n">
        <v>0</v>
      </c>
      <c r="P30" s="101" t="n">
        <v>-39479.3</v>
      </c>
      <c r="Q30" s="96" t="n">
        <f aca="false">SUM(M30:P30)</f>
        <v>-53017.09</v>
      </c>
      <c r="R30" s="101" t="n">
        <v>0</v>
      </c>
      <c r="S30" s="81"/>
      <c r="T30" s="81"/>
      <c r="U30" s="81"/>
      <c r="V30" s="81"/>
      <c r="W30" s="81"/>
      <c r="X30" s="81"/>
      <c r="Y30" s="81"/>
      <c r="Z30" s="81"/>
    </row>
    <row r="31" customFormat="false" ht="12.75" hidden="false" customHeight="true" outlineLevel="0" collapsed="false">
      <c r="A31" s="154"/>
      <c r="B31" s="81" t="s">
        <v>119</v>
      </c>
      <c r="C31" s="81"/>
      <c r="D31" s="81"/>
      <c r="E31" s="81"/>
      <c r="F31" s="81"/>
      <c r="G31" s="81"/>
      <c r="H31" s="101" t="n">
        <v>0</v>
      </c>
      <c r="I31" s="101" t="n">
        <v>0</v>
      </c>
      <c r="J31" s="101" t="n">
        <v>0</v>
      </c>
      <c r="K31" s="101" t="n">
        <v>0</v>
      </c>
      <c r="L31" s="96" t="n">
        <v>0</v>
      </c>
      <c r="M31" s="101" t="n">
        <v>0</v>
      </c>
      <c r="N31" s="101" t="n">
        <v>0</v>
      </c>
      <c r="O31" s="101" t="n">
        <v>0</v>
      </c>
      <c r="P31" s="101" t="n">
        <v>-63789.32</v>
      </c>
      <c r="Q31" s="96" t="n">
        <f aca="false">SUM(M31:P31)</f>
        <v>-63789.32</v>
      </c>
      <c r="R31" s="101" t="n">
        <v>-14114.38</v>
      </c>
      <c r="S31" s="81"/>
      <c r="T31" s="81"/>
      <c r="U31" s="81"/>
      <c r="V31" s="81"/>
      <c r="W31" s="81"/>
      <c r="X31" s="81"/>
      <c r="Y31" s="81"/>
      <c r="Z31" s="81"/>
    </row>
    <row r="32" customFormat="false" ht="12.75" hidden="false" customHeight="true" outlineLevel="0" collapsed="false">
      <c r="A32" s="97"/>
      <c r="B32" s="81"/>
      <c r="C32" s="81"/>
      <c r="D32" s="81"/>
      <c r="E32" s="81"/>
      <c r="F32" s="81"/>
      <c r="G32" s="81" t="s">
        <v>120</v>
      </c>
      <c r="H32" s="158" t="n">
        <f aca="false">SUM(H28:H31)</f>
        <v>-5993.12</v>
      </c>
      <c r="I32" s="158" t="n">
        <f aca="false">SUM(I28:I31)</f>
        <v>-7789.46</v>
      </c>
      <c r="J32" s="158" t="n">
        <f aca="false">SUM(J28:J31)</f>
        <v>-13204.17</v>
      </c>
      <c r="K32" s="158" t="n">
        <f aca="false">SUM(K28:K31)</f>
        <v>-66802.96</v>
      </c>
      <c r="L32" s="159" t="n">
        <f aca="false">SUM(L28:L31)</f>
        <v>-93789.71</v>
      </c>
      <c r="M32" s="158" t="n">
        <f aca="false">SUM(M28:M31)</f>
        <v>-17197.53</v>
      </c>
      <c r="N32" s="158" t="n">
        <f aca="false">SUM(N28:N31)</f>
        <v>-11122.58</v>
      </c>
      <c r="O32" s="158" t="n">
        <f aca="false">SUM(O28:O31)</f>
        <v>-5947.2</v>
      </c>
      <c r="P32" s="158" t="n">
        <f aca="false">SUM(P28:P31)</f>
        <v>-111080.13</v>
      </c>
      <c r="Q32" s="159" t="n">
        <f aca="false">SUM(Q28:Q31)</f>
        <v>-145347.44</v>
      </c>
      <c r="R32" s="158" t="n">
        <f aca="false">SUM(R28:R31)</f>
        <v>-18455.71</v>
      </c>
      <c r="S32" s="81"/>
      <c r="T32" s="81"/>
      <c r="U32" s="81"/>
      <c r="V32" s="81"/>
      <c r="W32" s="81"/>
      <c r="X32" s="81"/>
      <c r="Y32" s="81"/>
      <c r="Z32" s="81"/>
    </row>
    <row r="33" customFormat="false" ht="12.75" hidden="false" customHeight="true" outlineLevel="0" collapsed="false">
      <c r="A33" s="128" t="s">
        <v>121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96"/>
      <c r="M33" s="81"/>
      <c r="N33" s="81"/>
      <c r="O33" s="81"/>
      <c r="P33" s="81"/>
      <c r="Q33" s="96"/>
      <c r="R33" s="81"/>
      <c r="S33" s="81"/>
      <c r="T33" s="81"/>
      <c r="U33" s="81"/>
      <c r="V33" s="81"/>
      <c r="W33" s="81"/>
      <c r="X33" s="81"/>
      <c r="Y33" s="81"/>
      <c r="Z33" s="81"/>
    </row>
    <row r="34" customFormat="false" ht="12.75" hidden="true" customHeight="true" outlineLevel="0" collapsed="false">
      <c r="A34" s="140"/>
      <c r="B34" s="81" t="s">
        <v>122</v>
      </c>
      <c r="C34" s="81"/>
      <c r="D34" s="81"/>
      <c r="E34" s="81"/>
      <c r="F34" s="81"/>
      <c r="G34" s="81"/>
      <c r="H34" s="97" t="n">
        <v>0</v>
      </c>
      <c r="I34" s="97" t="n">
        <v>0</v>
      </c>
      <c r="J34" s="97" t="n">
        <v>0</v>
      </c>
      <c r="K34" s="97" t="n">
        <v>0</v>
      </c>
      <c r="L34" s="96" t="n">
        <f aca="false">SUM(H34:K34)</f>
        <v>0</v>
      </c>
      <c r="M34" s="97" t="n">
        <v>0</v>
      </c>
      <c r="N34" s="97" t="n">
        <v>0</v>
      </c>
      <c r="O34" s="97" t="n">
        <v>0</v>
      </c>
      <c r="P34" s="97" t="n">
        <v>0</v>
      </c>
      <c r="Q34" s="96" t="n">
        <f aca="false">SUM(M34:P34)</f>
        <v>0</v>
      </c>
      <c r="R34" s="97" t="n">
        <v>0</v>
      </c>
      <c r="S34" s="81"/>
      <c r="T34" s="81"/>
      <c r="U34" s="81"/>
      <c r="V34" s="81"/>
      <c r="W34" s="81"/>
      <c r="X34" s="81"/>
      <c r="Y34" s="81"/>
      <c r="Z34" s="81"/>
    </row>
    <row r="35" customFormat="false" ht="12.75" hidden="true" customHeight="true" outlineLevel="0" collapsed="false">
      <c r="A35" s="140"/>
      <c r="B35" s="81" t="s">
        <v>123</v>
      </c>
      <c r="C35" s="81"/>
      <c r="D35" s="81"/>
      <c r="E35" s="81"/>
      <c r="F35" s="81"/>
      <c r="G35" s="81"/>
      <c r="H35" s="97" t="n">
        <v>0</v>
      </c>
      <c r="I35" s="97" t="n">
        <v>0</v>
      </c>
      <c r="J35" s="97" t="n">
        <v>0</v>
      </c>
      <c r="K35" s="97" t="n">
        <v>0</v>
      </c>
      <c r="L35" s="96" t="n">
        <f aca="false">SUM(H35:K35)</f>
        <v>0</v>
      </c>
      <c r="M35" s="97" t="n">
        <v>0</v>
      </c>
      <c r="N35" s="97" t="n">
        <v>0</v>
      </c>
      <c r="O35" s="97" t="n">
        <v>0</v>
      </c>
      <c r="P35" s="97" t="n">
        <v>0</v>
      </c>
      <c r="Q35" s="96" t="n">
        <f aca="false">SUM(M35:P35)</f>
        <v>0</v>
      </c>
      <c r="R35" s="97" t="n">
        <v>0</v>
      </c>
      <c r="S35" s="81"/>
      <c r="T35" s="81"/>
      <c r="U35" s="81"/>
      <c r="V35" s="81"/>
      <c r="W35" s="81"/>
      <c r="X35" s="81"/>
      <c r="Y35" s="81"/>
      <c r="Z35" s="81"/>
    </row>
    <row r="36" customFormat="false" ht="12.75" hidden="false" customHeight="true" outlineLevel="0" collapsed="false">
      <c r="A36" s="140"/>
      <c r="B36" s="81" t="s">
        <v>124</v>
      </c>
      <c r="C36" s="81"/>
      <c r="D36" s="81"/>
      <c r="E36" s="81"/>
      <c r="F36" s="81"/>
      <c r="G36" s="81"/>
      <c r="H36" s="101" t="n">
        <v>-500000</v>
      </c>
      <c r="I36" s="101" t="n">
        <v>0</v>
      </c>
      <c r="J36" s="101" t="n">
        <v>0</v>
      </c>
      <c r="K36" s="101" t="n">
        <v>0</v>
      </c>
      <c r="L36" s="96" t="n">
        <f aca="false">SUM(H36:K36)</f>
        <v>-500000</v>
      </c>
      <c r="M36" s="101" t="n">
        <v>-700000</v>
      </c>
      <c r="N36" s="101" t="n">
        <v>0</v>
      </c>
      <c r="O36" s="101" t="n">
        <v>0</v>
      </c>
      <c r="P36" s="101" t="n">
        <v>0</v>
      </c>
      <c r="Q36" s="96" t="n">
        <f aca="false">SUM(M36:P36)</f>
        <v>-700000</v>
      </c>
      <c r="R36" s="101" t="n">
        <v>0</v>
      </c>
      <c r="S36" s="81"/>
      <c r="T36" s="81"/>
      <c r="U36" s="81"/>
      <c r="V36" s="81"/>
      <c r="W36" s="81"/>
      <c r="X36" s="81"/>
      <c r="Y36" s="81"/>
      <c r="Z36" s="81"/>
    </row>
    <row r="37" customFormat="false" ht="12.75" hidden="false" customHeight="true" outlineLevel="0" collapsed="false">
      <c r="A37" s="140"/>
      <c r="B37" s="81" t="s">
        <v>125</v>
      </c>
      <c r="C37" s="81"/>
      <c r="D37" s="81"/>
      <c r="E37" s="81"/>
      <c r="F37" s="81"/>
      <c r="G37" s="81"/>
      <c r="H37" s="101" t="n">
        <v>48071</v>
      </c>
      <c r="I37" s="101" t="n">
        <v>19749</v>
      </c>
      <c r="J37" s="101" t="n">
        <v>18445</v>
      </c>
      <c r="K37" s="101" t="n">
        <v>88149</v>
      </c>
      <c r="L37" s="96" t="n">
        <f aca="false">SUM(H37:K37)</f>
        <v>174414</v>
      </c>
      <c r="M37" s="101" t="n">
        <v>13678</v>
      </c>
      <c r="N37" s="101" t="n">
        <v>11250</v>
      </c>
      <c r="O37" s="101" t="n">
        <v>4113</v>
      </c>
      <c r="P37" s="101" t="n">
        <v>6705</v>
      </c>
      <c r="Q37" s="96" t="n">
        <f aca="false">SUM(M37:P37)</f>
        <v>35746</v>
      </c>
      <c r="R37" s="101" t="n">
        <v>26028</v>
      </c>
      <c r="S37" s="81"/>
      <c r="T37" s="81"/>
      <c r="U37" s="81"/>
      <c r="V37" s="81"/>
      <c r="W37" s="81"/>
      <c r="X37" s="81"/>
      <c r="Y37" s="81"/>
      <c r="Z37" s="81"/>
    </row>
    <row r="38" customFormat="false" ht="12.75" hidden="false" customHeight="true" outlineLevel="0" collapsed="false">
      <c r="A38" s="140"/>
      <c r="B38" s="81" t="s">
        <v>126</v>
      </c>
      <c r="C38" s="81"/>
      <c r="D38" s="81"/>
      <c r="E38" s="81"/>
      <c r="F38" s="81"/>
      <c r="G38" s="81"/>
      <c r="H38" s="101" t="n">
        <v>0</v>
      </c>
      <c r="I38" s="101" t="n">
        <v>-500022</v>
      </c>
      <c r="J38" s="101" t="n">
        <v>-100000</v>
      </c>
      <c r="K38" s="101" t="n">
        <v>0</v>
      </c>
      <c r="L38" s="96" t="n">
        <f aca="false">SUM(H38:K38)</f>
        <v>-600022</v>
      </c>
      <c r="M38" s="101" t="n">
        <v>0</v>
      </c>
      <c r="N38" s="101" t="n">
        <v>0</v>
      </c>
      <c r="O38" s="101" t="n">
        <v>0</v>
      </c>
      <c r="P38" s="101" t="n">
        <v>0</v>
      </c>
      <c r="Q38" s="96" t="n">
        <f aca="false">SUM(M38:P38)</f>
        <v>0</v>
      </c>
      <c r="R38" s="101" t="n">
        <v>-400101</v>
      </c>
      <c r="S38" s="81"/>
      <c r="T38" s="81"/>
      <c r="U38" s="81"/>
      <c r="V38" s="81"/>
      <c r="W38" s="81"/>
      <c r="X38" s="81"/>
      <c r="Y38" s="81"/>
      <c r="Z38" s="81"/>
    </row>
    <row r="39" customFormat="false" ht="12.75" hidden="false" customHeight="true" outlineLevel="0" collapsed="false">
      <c r="A39" s="140"/>
      <c r="B39" s="81" t="s">
        <v>127</v>
      </c>
      <c r="C39" s="81"/>
      <c r="D39" s="81"/>
      <c r="E39" s="81"/>
      <c r="F39" s="81"/>
      <c r="G39" s="81"/>
      <c r="H39" s="101" t="n">
        <v>0</v>
      </c>
      <c r="I39" s="101" t="n">
        <v>0</v>
      </c>
      <c r="J39" s="101" t="n">
        <v>0</v>
      </c>
      <c r="K39" s="101" t="n">
        <v>-224168</v>
      </c>
      <c r="L39" s="96" t="n">
        <f aca="false">SUM(H39:K39)</f>
        <v>-224168</v>
      </c>
      <c r="M39" s="101" t="n">
        <v>0</v>
      </c>
      <c r="N39" s="101" t="n">
        <v>0</v>
      </c>
      <c r="O39" s="101" t="n">
        <v>0</v>
      </c>
      <c r="P39" s="101" t="n">
        <v>0</v>
      </c>
      <c r="Q39" s="96" t="n">
        <f aca="false">SUM(M39:P39)</f>
        <v>0</v>
      </c>
      <c r="R39" s="101" t="n">
        <v>0</v>
      </c>
      <c r="S39" s="81"/>
      <c r="T39" s="81"/>
      <c r="U39" s="81"/>
      <c r="V39" s="81"/>
      <c r="W39" s="81"/>
      <c r="X39" s="81"/>
      <c r="Y39" s="81"/>
      <c r="Z39" s="81"/>
    </row>
    <row r="40" customFormat="false" ht="12.75" hidden="false" customHeight="true" outlineLevel="0" collapsed="false">
      <c r="A40" s="140"/>
      <c r="B40" s="81"/>
      <c r="C40" s="81"/>
      <c r="D40" s="81"/>
      <c r="E40" s="81"/>
      <c r="F40" s="81"/>
      <c r="G40" s="81" t="s">
        <v>128</v>
      </c>
      <c r="H40" s="158" t="n">
        <f aca="false">SUM(H34:H39)</f>
        <v>-451929</v>
      </c>
      <c r="I40" s="158" t="n">
        <f aca="false">SUM(I34:I39)</f>
        <v>-480273</v>
      </c>
      <c r="J40" s="158" t="n">
        <f aca="false">SUM(J34:J39)</f>
        <v>-81555</v>
      </c>
      <c r="K40" s="158" t="n">
        <f aca="false">SUM(K34:K39)</f>
        <v>-136019</v>
      </c>
      <c r="L40" s="159" t="n">
        <f aca="false">SUM(L34:L39)</f>
        <v>-1149776</v>
      </c>
      <c r="M40" s="158" t="n">
        <f aca="false">SUM(M34:M39)</f>
        <v>-686322</v>
      </c>
      <c r="N40" s="158" t="n">
        <f aca="false">SUM(N34:N39)</f>
        <v>11250</v>
      </c>
      <c r="O40" s="158" t="n">
        <f aca="false">SUM(O34:O39)</f>
        <v>4113</v>
      </c>
      <c r="P40" s="158" t="n">
        <f aca="false">SUM(P34:P39)</f>
        <v>6705</v>
      </c>
      <c r="Q40" s="159" t="n">
        <f aca="false">SUM(Q34:Q39)</f>
        <v>-664254</v>
      </c>
      <c r="R40" s="158" t="n">
        <f aca="false">SUM(R34:R39)</f>
        <v>-374073</v>
      </c>
      <c r="S40" s="81"/>
      <c r="T40" s="81"/>
      <c r="U40" s="81"/>
      <c r="V40" s="81"/>
      <c r="W40" s="81"/>
      <c r="X40" s="81"/>
      <c r="Y40" s="81"/>
      <c r="Z40" s="81"/>
    </row>
    <row r="41" customFormat="false" ht="12.75" hidden="false" customHeight="true" outlineLevel="0" collapsed="false">
      <c r="A41" s="140"/>
      <c r="B41" s="81"/>
      <c r="C41" s="81"/>
      <c r="D41" s="81"/>
      <c r="E41" s="81"/>
      <c r="F41" s="81"/>
      <c r="G41" s="81"/>
      <c r="H41" s="97"/>
      <c r="I41" s="97"/>
      <c r="J41" s="97"/>
      <c r="K41" s="97"/>
      <c r="L41" s="96"/>
      <c r="M41" s="97"/>
      <c r="N41" s="97"/>
      <c r="O41" s="97"/>
      <c r="P41" s="97"/>
      <c r="Q41" s="96"/>
      <c r="R41" s="97"/>
      <c r="S41" s="81"/>
      <c r="T41" s="81"/>
      <c r="U41" s="81"/>
      <c r="V41" s="81"/>
      <c r="W41" s="81"/>
      <c r="X41" s="81"/>
      <c r="Y41" s="81"/>
      <c r="Z41" s="81"/>
    </row>
    <row r="42" customFormat="false" ht="12.75" hidden="false" customHeight="true" outlineLevel="0" collapsed="false">
      <c r="A42" s="140" t="s">
        <v>129</v>
      </c>
      <c r="B42" s="81"/>
      <c r="C42" s="81"/>
      <c r="D42" s="81"/>
      <c r="E42" s="81"/>
      <c r="F42" s="81"/>
      <c r="G42" s="81"/>
      <c r="H42" s="101" t="n">
        <v>-2949.66</v>
      </c>
      <c r="I42" s="101" t="n">
        <v>1643.39</v>
      </c>
      <c r="J42" s="101" t="n">
        <v>-4469.01</v>
      </c>
      <c r="K42" s="101" t="n">
        <v>-296.52</v>
      </c>
      <c r="L42" s="96" t="n">
        <f aca="false">SUM(H42:K42)</f>
        <v>-6071.8</v>
      </c>
      <c r="M42" s="101" t="n">
        <v>-801.36</v>
      </c>
      <c r="N42" s="101" t="n">
        <v>-10163.86</v>
      </c>
      <c r="O42" s="101" t="n">
        <v>-12604.06</v>
      </c>
      <c r="P42" s="101" t="n">
        <v>11659.48</v>
      </c>
      <c r="Q42" s="96" t="n">
        <f aca="false">SUM(M42:P42)</f>
        <v>-11909.8</v>
      </c>
      <c r="R42" s="101" t="n">
        <v>1849.61</v>
      </c>
      <c r="S42" s="81"/>
      <c r="T42" s="81"/>
      <c r="U42" s="81"/>
      <c r="V42" s="81"/>
      <c r="W42" s="81"/>
      <c r="X42" s="81"/>
      <c r="Y42" s="81"/>
      <c r="Z42" s="81"/>
    </row>
    <row r="43" customFormat="false" ht="12.75" hidden="false" customHeight="true" outlineLevel="0" collapsed="false">
      <c r="A43" s="140" t="s">
        <v>130</v>
      </c>
      <c r="B43" s="81"/>
      <c r="C43" s="81"/>
      <c r="D43" s="81"/>
      <c r="E43" s="81"/>
      <c r="F43" s="81"/>
      <c r="G43" s="81"/>
      <c r="H43" s="101" t="n">
        <v>13830.81</v>
      </c>
      <c r="I43" s="101" t="n">
        <v>-44228.45</v>
      </c>
      <c r="J43" s="101" t="n">
        <v>-17615.5</v>
      </c>
      <c r="K43" s="101" t="n">
        <v>-104849.99</v>
      </c>
      <c r="L43" s="96" t="n">
        <f aca="false">SUM(H43:K43)</f>
        <v>-152863.13</v>
      </c>
      <c r="M43" s="101" t="n">
        <v>-1442.7</v>
      </c>
      <c r="N43" s="101" t="n">
        <v>-13306.44</v>
      </c>
      <c r="O43" s="101" t="n">
        <v>20713.35</v>
      </c>
      <c r="P43" s="101" t="n">
        <v>-67881.24</v>
      </c>
      <c r="Q43" s="96" t="n">
        <f aca="false">SUM(M43:P43)</f>
        <v>-61917.03</v>
      </c>
      <c r="R43" s="101" t="n">
        <v>109720.59</v>
      </c>
      <c r="S43" s="81"/>
      <c r="T43" s="81"/>
      <c r="U43" s="81"/>
      <c r="V43" s="81"/>
      <c r="W43" s="81"/>
      <c r="X43" s="81"/>
      <c r="Y43" s="81"/>
      <c r="Z43" s="81"/>
    </row>
    <row r="44" customFormat="false" ht="12.75" hidden="false" customHeight="true" outlineLevel="0" collapsed="false">
      <c r="A44" s="140" t="s">
        <v>131</v>
      </c>
      <c r="B44" s="81"/>
      <c r="C44" s="81"/>
      <c r="D44" s="81"/>
      <c r="E44" s="81"/>
      <c r="F44" s="81"/>
      <c r="G44" s="81"/>
      <c r="H44" s="101" t="n">
        <v>576720.9</v>
      </c>
      <c r="I44" s="101" t="n">
        <v>590551.71</v>
      </c>
      <c r="J44" s="101" t="n">
        <v>546323.26</v>
      </c>
      <c r="K44" s="101" t="n">
        <v>528707.76</v>
      </c>
      <c r="L44" s="96" t="n">
        <v>8238870</v>
      </c>
      <c r="M44" s="101" t="n">
        <v>423857.77</v>
      </c>
      <c r="N44" s="101" t="n">
        <v>422415.07</v>
      </c>
      <c r="O44" s="101" t="n">
        <v>409108.63</v>
      </c>
      <c r="P44" s="101" t="n">
        <v>429821.98</v>
      </c>
      <c r="Q44" s="96" t="n">
        <v>6055111</v>
      </c>
      <c r="R44" s="101" t="n">
        <v>361940.74</v>
      </c>
      <c r="S44" s="81"/>
      <c r="T44" s="81"/>
      <c r="U44" s="81"/>
      <c r="V44" s="81"/>
      <c r="W44" s="81"/>
      <c r="X44" s="81"/>
      <c r="Y44" s="81"/>
      <c r="Z44" s="81"/>
    </row>
    <row r="45" customFormat="false" ht="12.75" hidden="false" customHeight="true" outlineLevel="0" collapsed="false">
      <c r="A45" s="92" t="s">
        <v>132</v>
      </c>
      <c r="B45" s="81"/>
      <c r="C45" s="81"/>
      <c r="D45" s="81"/>
      <c r="E45" s="81"/>
      <c r="F45" s="81"/>
      <c r="G45" s="81"/>
      <c r="H45" s="160" t="n">
        <f aca="false">SUM(H43:H44)</f>
        <v>590551.71</v>
      </c>
      <c r="I45" s="160" t="n">
        <f aca="false">SUM(I43:I44)</f>
        <v>546323.26</v>
      </c>
      <c r="J45" s="160" t="n">
        <f aca="false">SUM(J43:J44)</f>
        <v>528707.76</v>
      </c>
      <c r="K45" s="160" t="n">
        <f aca="false">SUM(K43:K44)</f>
        <v>423857.77</v>
      </c>
      <c r="L45" s="161" t="n">
        <f aca="false">SUM(L43:L44)</f>
        <v>8086006.87</v>
      </c>
      <c r="M45" s="160" t="n">
        <f aca="false">SUM(M43:M44)</f>
        <v>422415.07</v>
      </c>
      <c r="N45" s="160" t="n">
        <f aca="false">SUM(N43:N44)</f>
        <v>409108.63</v>
      </c>
      <c r="O45" s="160" t="n">
        <f aca="false">SUM(O43:O44)</f>
        <v>429821.98</v>
      </c>
      <c r="P45" s="160" t="n">
        <f aca="false">SUM(P43:P44)</f>
        <v>361940.74</v>
      </c>
      <c r="Q45" s="161" t="n">
        <f aca="false">SUM(Q43:Q44)</f>
        <v>5993193.97</v>
      </c>
      <c r="R45" s="160" t="n">
        <f aca="false">SUM(R43:R44)</f>
        <v>471661.33</v>
      </c>
      <c r="S45" s="81"/>
      <c r="T45" s="81"/>
      <c r="U45" s="81"/>
      <c r="V45" s="81"/>
      <c r="W45" s="81"/>
      <c r="X45" s="81"/>
      <c r="Y45" s="81"/>
      <c r="Z45" s="81"/>
    </row>
    <row r="46" customFormat="false" ht="12.75" hidden="false" customHeight="true" outlineLevel="0" collapsed="false">
      <c r="A46" s="162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96"/>
      <c r="M46" s="81"/>
      <c r="N46" s="81"/>
      <c r="O46" s="81"/>
      <c r="P46" s="81"/>
      <c r="Q46" s="96"/>
      <c r="R46" s="81"/>
      <c r="S46" s="81"/>
      <c r="T46" s="81"/>
      <c r="U46" s="81"/>
      <c r="V46" s="81"/>
      <c r="W46" s="81"/>
      <c r="X46" s="81"/>
      <c r="Y46" s="81"/>
      <c r="Z46" s="81"/>
    </row>
    <row r="47" customFormat="false" ht="12.75" hidden="false" customHeight="true" outlineLevel="0" collapsed="false">
      <c r="A47" s="163" t="s">
        <v>133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91"/>
      <c r="M47" s="81"/>
      <c r="N47" s="81"/>
      <c r="O47" s="81"/>
      <c r="P47" s="81"/>
      <c r="Q47" s="91"/>
      <c r="R47" s="81"/>
      <c r="S47" s="81"/>
      <c r="T47" s="81"/>
      <c r="U47" s="81"/>
      <c r="V47" s="81"/>
      <c r="W47" s="81"/>
      <c r="X47" s="81"/>
      <c r="Y47" s="81"/>
      <c r="Z47" s="81"/>
    </row>
    <row r="48" customFormat="false" ht="12.75" hidden="false" customHeight="true" outlineLevel="0" collapsed="false">
      <c r="A48" s="164"/>
      <c r="B48" s="81" t="s">
        <v>114</v>
      </c>
      <c r="C48" s="81"/>
      <c r="D48" s="81"/>
      <c r="E48" s="81"/>
      <c r="F48" s="81"/>
      <c r="G48" s="81"/>
      <c r="H48" s="156" t="n">
        <f aca="false">H26</f>
        <v>54408.62</v>
      </c>
      <c r="I48" s="156" t="n">
        <f aca="false">I26</f>
        <v>-4463.26999999998</v>
      </c>
      <c r="J48" s="156" t="n">
        <f aca="false">J26</f>
        <v>5766.53</v>
      </c>
      <c r="K48" s="156" t="n">
        <f aca="false">K26</f>
        <v>-28229.18</v>
      </c>
      <c r="L48" s="157" t="n">
        <f aca="false">L26</f>
        <v>27482.7</v>
      </c>
      <c r="M48" s="156" t="n">
        <f aca="false">M26</f>
        <v>64598.73</v>
      </c>
      <c r="N48" s="156" t="n">
        <f aca="false">N26</f>
        <v>7192.5</v>
      </c>
      <c r="O48" s="156" t="n">
        <f aca="false">O26</f>
        <v>38976.7</v>
      </c>
      <c r="P48" s="156" t="n">
        <f aca="false">P26</f>
        <v>31070.06</v>
      </c>
      <c r="Q48" s="157" t="n">
        <f aca="false">Q26</f>
        <v>141837.99</v>
      </c>
      <c r="R48" s="156" t="n">
        <f aca="false">R26</f>
        <v>61153.4</v>
      </c>
      <c r="S48" s="81"/>
      <c r="T48" s="81"/>
      <c r="U48" s="81"/>
      <c r="V48" s="81"/>
      <c r="W48" s="81"/>
      <c r="X48" s="81"/>
      <c r="Y48" s="81"/>
      <c r="Z48" s="81"/>
    </row>
    <row r="49" customFormat="false" ht="12.75" hidden="false" customHeight="true" outlineLevel="0" collapsed="false">
      <c r="A49" s="154"/>
      <c r="B49" s="81" t="s">
        <v>116</v>
      </c>
      <c r="C49" s="81"/>
      <c r="D49" s="81"/>
      <c r="E49" s="81"/>
      <c r="F49" s="81"/>
      <c r="G49" s="81"/>
      <c r="H49" s="101" t="n">
        <f aca="false">H28</f>
        <v>-5670.07</v>
      </c>
      <c r="I49" s="101" t="n">
        <f aca="false">I28</f>
        <v>-7719.46</v>
      </c>
      <c r="J49" s="101" t="n">
        <f aca="false">J28</f>
        <v>-11712.89</v>
      </c>
      <c r="K49" s="101" t="n">
        <f aca="false">K28</f>
        <v>-11618.53</v>
      </c>
      <c r="L49" s="96" t="n">
        <f aca="false">L28</f>
        <v>-36720.95</v>
      </c>
      <c r="M49" s="101" t="n">
        <f aca="false">M28</f>
        <v>-8481.06</v>
      </c>
      <c r="N49" s="101" t="n">
        <f aca="false">N28</f>
        <v>-6301.26</v>
      </c>
      <c r="O49" s="101" t="n">
        <f aca="false">O28</f>
        <v>-5947.2</v>
      </c>
      <c r="P49" s="101" t="n">
        <f aca="false">P28</f>
        <v>-7811.51</v>
      </c>
      <c r="Q49" s="96" t="n">
        <f aca="false">Q28</f>
        <v>-28541.03</v>
      </c>
      <c r="R49" s="101" t="n">
        <f aca="false">R28</f>
        <v>-4341.33</v>
      </c>
      <c r="S49" s="81"/>
      <c r="T49" s="81"/>
      <c r="U49" s="81"/>
      <c r="V49" s="81"/>
      <c r="W49" s="81"/>
      <c r="X49" s="81"/>
      <c r="Y49" s="81"/>
      <c r="Z49" s="81"/>
    </row>
    <row r="50" customFormat="false" ht="12.75" hidden="false" customHeight="true" outlineLevel="0" collapsed="false">
      <c r="A50" s="154"/>
      <c r="B50" s="81" t="s">
        <v>117</v>
      </c>
      <c r="C50" s="81"/>
      <c r="D50" s="81"/>
      <c r="E50" s="81"/>
      <c r="F50" s="81"/>
      <c r="G50" s="81"/>
      <c r="H50" s="101" t="n">
        <f aca="false">H29</f>
        <v>-323.05</v>
      </c>
      <c r="I50" s="101" t="n">
        <f aca="false">I29</f>
        <v>-70</v>
      </c>
      <c r="J50" s="101" t="n">
        <f aca="false">J29</f>
        <v>-1491.28</v>
      </c>
      <c r="K50" s="101" t="n">
        <f aca="false">K29</f>
        <v>0</v>
      </c>
      <c r="L50" s="96" t="n">
        <f aca="false">L29</f>
        <v>-1884.33</v>
      </c>
      <c r="M50" s="101" t="n">
        <f aca="false">M29</f>
        <v>0</v>
      </c>
      <c r="N50" s="101" t="n">
        <f aca="false">N29</f>
        <v>0</v>
      </c>
      <c r="O50" s="101" t="n">
        <f aca="false">O29</f>
        <v>0</v>
      </c>
      <c r="P50" s="101" t="n">
        <f aca="false">P29</f>
        <v>0</v>
      </c>
      <c r="Q50" s="96" t="n">
        <f aca="false">Q29</f>
        <v>0</v>
      </c>
      <c r="R50" s="101" t="n">
        <f aca="false">R29</f>
        <v>0</v>
      </c>
      <c r="S50" s="81"/>
      <c r="T50" s="81"/>
      <c r="U50" s="81"/>
      <c r="V50" s="81"/>
      <c r="W50" s="81"/>
      <c r="X50" s="81"/>
      <c r="Y50" s="81"/>
      <c r="Z50" s="81"/>
    </row>
    <row r="51" customFormat="false" ht="12.75" hidden="false" customHeight="true" outlineLevel="0" collapsed="false">
      <c r="A51" s="165"/>
      <c r="B51" s="113" t="s">
        <v>134</v>
      </c>
      <c r="C51" s="113"/>
      <c r="D51" s="113"/>
      <c r="E51" s="113"/>
      <c r="F51" s="113"/>
      <c r="G51" s="81"/>
      <c r="H51" s="160" t="n">
        <f aca="false">SUM(H48:H50)</f>
        <v>48415.5</v>
      </c>
      <c r="I51" s="160" t="n">
        <f aca="false">SUM(I48:I50)</f>
        <v>-12252.73</v>
      </c>
      <c r="J51" s="160" t="n">
        <f aca="false">SUM(J48:J50)</f>
        <v>-7437.64000000001</v>
      </c>
      <c r="K51" s="160" t="n">
        <f aca="false">SUM(K48:K50)</f>
        <v>-39847.71</v>
      </c>
      <c r="L51" s="161" t="n">
        <f aca="false">SUM(L48:L50)</f>
        <v>-11122.58</v>
      </c>
      <c r="M51" s="160" t="n">
        <f aca="false">SUM(M48:M50)</f>
        <v>56117.67</v>
      </c>
      <c r="N51" s="160" t="n">
        <f aca="false">SUM(N48:N50)</f>
        <v>891.240000000003</v>
      </c>
      <c r="O51" s="160" t="n">
        <f aca="false">SUM(O48:O50)</f>
        <v>33029.5</v>
      </c>
      <c r="P51" s="160" t="n">
        <f aca="false">SUM(P48:P50)</f>
        <v>23258.55</v>
      </c>
      <c r="Q51" s="161" t="n">
        <f aca="false">SUM(Q48:Q50)</f>
        <v>113296.96</v>
      </c>
      <c r="R51" s="160" t="n">
        <f aca="false">SUM(R48:R50)</f>
        <v>56812.07</v>
      </c>
      <c r="S51" s="81"/>
      <c r="T51" s="81"/>
      <c r="U51" s="81"/>
      <c r="V51" s="81"/>
      <c r="W51" s="81"/>
      <c r="X51" s="81"/>
      <c r="Y51" s="81"/>
      <c r="Z51" s="81"/>
    </row>
    <row r="52" customFormat="false" ht="12.75" hidden="false" customHeight="tru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customFormat="false" ht="12.75" hidden="false" customHeight="true" outlineLevel="0" collapsed="false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customFormat="false" ht="12.75" hidden="false" customHeight="tru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customFormat="false" ht="12.75" hidden="false" customHeight="true" outlineLevel="0" collapsed="false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customFormat="false" ht="12.75" hidden="false" customHeight="tru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customFormat="false" ht="12.75" hidden="false" customHeight="true" outlineLevel="0" collapsed="false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customFormat="false" ht="12.75" hidden="false" customHeight="tru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customFormat="false" ht="12.75" hidden="false" customHeight="true" outlineLevel="0" collapsed="false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customFormat="false" ht="12.75" hidden="false" customHeight="tru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customFormat="false" ht="12.75" hidden="false" customHeight="true" outlineLevel="0" collapsed="false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customFormat="false" ht="12.75" hidden="false" customHeight="true" outlineLevel="0" collapsed="false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customFormat="false" ht="12.75" hidden="false" customHeight="true" outlineLevel="0" collapsed="false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customFormat="false" ht="12.75" hidden="false" customHeight="true" outlineLevel="0" collapsed="false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customFormat="false" ht="12.75" hidden="false" customHeight="true" outlineLevel="0" collapsed="false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customFormat="false" ht="12.75" hidden="false" customHeight="true" outlineLevel="0" collapsed="false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customFormat="false" ht="12.75" hidden="false" customHeight="true" outlineLevel="0" collapsed="false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customFormat="false" ht="12.75" hidden="false" customHeight="true" outlineLevel="0" collapsed="false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customFormat="false" ht="12.75" hidden="false" customHeight="true" outlineLevel="0" collapsed="false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customFormat="false" ht="12.75" hidden="false" customHeight="true" outlineLevel="0" collapsed="false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customFormat="false" ht="12.75" hidden="false" customHeight="true" outlineLevel="0" collapsed="false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customFormat="false" ht="12.75" hidden="false" customHeight="true" outlineLevel="0" collapsed="false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customFormat="false" ht="12.75" hidden="false" customHeight="tru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customFormat="false" ht="12.75" hidden="false" customHeight="true" outlineLevel="0" collapsed="false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customFormat="false" ht="12.75" hidden="false" customHeight="true" outlineLevel="0" collapsed="false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customFormat="false" ht="12.75" hidden="false" customHeight="true" outlineLevel="0" collapsed="false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customFormat="false" ht="12.75" hidden="false" customHeight="true" outlineLevel="0" collapsed="false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customFormat="false" ht="12.75" hidden="false" customHeight="true" outlineLevel="0" collapsed="false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customFormat="false" ht="12.75" hidden="false" customHeight="true" outlineLevel="0" collapsed="false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customFormat="false" ht="12.75" hidden="false" customHeight="true" outlineLevel="0" collapsed="false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customFormat="false" ht="12.75" hidden="false" customHeight="true" outlineLevel="0" collapsed="false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customFormat="false" ht="12.75" hidden="false" customHeight="tru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customFormat="false" ht="12.75" hidden="false" customHeight="true" outlineLevel="0" collapsed="false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customFormat="false" ht="12.75" hidden="false" customHeight="true" outlineLevel="0" collapsed="false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customFormat="false" ht="12.75" hidden="false" customHeight="true" outlineLevel="0" collapsed="false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customFormat="false" ht="12.75" hidden="false" customHeight="true" outlineLevel="0" collapsed="false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customFormat="false" ht="12.75" hidden="false" customHeight="true" outlineLevel="0" collapsed="false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customFormat="false" ht="12.75" hidden="false" customHeight="true" outlineLevel="0" collapsed="false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customFormat="false" ht="12.75" hidden="false" customHeight="true" outlineLevel="0" collapsed="false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customFormat="false" ht="12.75" hidden="false" customHeight="true" outlineLevel="0" collapsed="false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customFormat="false" ht="12.75" hidden="false" customHeight="true" outlineLevel="0" collapsed="false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customFormat="false" ht="12.75" hidden="false" customHeight="true" outlineLevel="0" collapsed="false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customFormat="false" ht="12.75" hidden="false" customHeight="true" outlineLevel="0" collapsed="false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customFormat="false" ht="12.75" hidden="false" customHeight="true" outlineLevel="0" collapsed="false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customFormat="false" ht="12.75" hidden="false" customHeight="true" outlineLevel="0" collapsed="false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customFormat="false" ht="12.75" hidden="false" customHeight="true" outlineLevel="0" collapsed="false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customFormat="false" ht="12.75" hidden="false" customHeight="true" outlineLevel="0" collapsed="false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customFormat="false" ht="12.75" hidden="false" customHeight="true" outlineLevel="0" collapsed="false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customFormat="false" ht="12.75" hidden="false" customHeight="true" outlineLevel="0" collapsed="false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customFormat="false" ht="12.75" hidden="false" customHeight="true" outlineLevel="0" collapsed="false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customFormat="false" ht="12.75" hidden="false" customHeight="true" outlineLevel="0" collapsed="false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customFormat="false" ht="12.75" hidden="false" customHeight="true" outlineLevel="0" collapsed="false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customFormat="false" ht="12.75" hidden="false" customHeight="true" outlineLevel="0" collapsed="false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customFormat="false" ht="12.75" hidden="false" customHeight="true" outlineLevel="0" collapsed="false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customFormat="false" ht="12.75" hidden="false" customHeight="true" outlineLevel="0" collapsed="false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customFormat="false" ht="12.75" hidden="false" customHeight="true" outlineLevel="0" collapsed="false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customFormat="false" ht="12.75" hidden="false" customHeight="true" outlineLevel="0" collapsed="false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customFormat="false" ht="12.75" hidden="false" customHeight="true" outlineLevel="0" collapsed="false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customFormat="false" ht="12.75" hidden="false" customHeight="true" outlineLevel="0" collapsed="false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customFormat="false" ht="12.75" hidden="false" customHeight="true" outlineLevel="0" collapsed="false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customFormat="false" ht="12.75" hidden="false" customHeight="true" outlineLevel="0" collapsed="false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customFormat="false" ht="12.75" hidden="false" customHeight="true" outlineLevel="0" collapsed="false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customFormat="false" ht="12.75" hidden="false" customHeight="true" outlineLevel="0" collapsed="false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customFormat="false" ht="12.75" hidden="false" customHeight="true" outlineLevel="0" collapsed="false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customFormat="false" ht="12.75" hidden="false" customHeight="true" outlineLevel="0" collapsed="false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customFormat="false" ht="12.75" hidden="false" customHeight="true" outlineLevel="0" collapsed="false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customFormat="false" ht="12.75" hidden="false" customHeight="true" outlineLevel="0" collapsed="false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customFormat="false" ht="12.75" hidden="false" customHeight="true" outlineLevel="0" collapsed="false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customFormat="false" ht="12.75" hidden="false" customHeight="true" outlineLevel="0" collapsed="false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customFormat="false" ht="12.75" hidden="false" customHeight="true" outlineLevel="0" collapsed="false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customFormat="false" ht="12.75" hidden="false" customHeight="true" outlineLevel="0" collapsed="false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customFormat="false" ht="12.75" hidden="false" customHeight="true" outlineLevel="0" collapsed="false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customFormat="false" ht="12.75" hidden="false" customHeight="true" outlineLevel="0" collapsed="false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customFormat="false" ht="12.75" hidden="false" customHeight="true" outlineLevel="0" collapsed="false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customFormat="false" ht="12.75" hidden="false" customHeight="true" outlineLevel="0" collapsed="false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customFormat="false" ht="12.75" hidden="false" customHeight="true" outlineLevel="0" collapsed="false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customFormat="false" ht="12.75" hidden="false" customHeight="true" outlineLevel="0" collapsed="false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customFormat="false" ht="12.75" hidden="false" customHeight="true" outlineLevel="0" collapsed="false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customFormat="false" ht="12.75" hidden="false" customHeight="true" outlineLevel="0" collapsed="false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customFormat="false" ht="12.75" hidden="false" customHeight="true" outlineLevel="0" collapsed="false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customFormat="false" ht="12.75" hidden="false" customHeight="true" outlineLevel="0" collapsed="false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customFormat="false" ht="12.75" hidden="false" customHeight="true" outlineLevel="0" collapsed="false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customFormat="false" ht="12.75" hidden="false" customHeight="true" outlineLevel="0" collapsed="false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customFormat="false" ht="12.75" hidden="false" customHeight="true" outlineLevel="0" collapsed="false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customFormat="false" ht="12.75" hidden="false" customHeight="true" outlineLevel="0" collapsed="false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customFormat="false" ht="12.75" hidden="false" customHeight="true" outlineLevel="0" collapsed="false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customFormat="false" ht="12.75" hidden="false" customHeight="true" outlineLevel="0" collapsed="false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customFormat="false" ht="12.75" hidden="false" customHeight="true" outlineLevel="0" collapsed="false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customFormat="false" ht="12.75" hidden="false" customHeight="true" outlineLevel="0" collapsed="false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customFormat="false" ht="12.75" hidden="false" customHeight="true" outlineLevel="0" collapsed="false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customFormat="false" ht="12.75" hidden="false" customHeight="true" outlineLevel="0" collapsed="false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customFormat="false" ht="12.75" hidden="false" customHeight="true" outlineLevel="0" collapsed="false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customFormat="false" ht="12.75" hidden="false" customHeight="true" outlineLevel="0" collapsed="false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customFormat="false" ht="12.75" hidden="false" customHeight="true" outlineLevel="0" collapsed="false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customFormat="false" ht="12.75" hidden="false" customHeight="true" outlineLevel="0" collapsed="false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customFormat="false" ht="12.75" hidden="false" customHeight="true" outlineLevel="0" collapsed="false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customFormat="false" ht="12.75" hidden="false" customHeight="true" outlineLevel="0" collapsed="false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customFormat="false" ht="12.75" hidden="false" customHeight="true" outlineLevel="0" collapsed="false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customFormat="false" ht="12.75" hidden="false" customHeight="true" outlineLevel="0" collapsed="false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customFormat="false" ht="12.75" hidden="false" customHeight="true" outlineLevel="0" collapsed="false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customFormat="false" ht="12.75" hidden="false" customHeight="true" outlineLevel="0" collapsed="false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customFormat="false" ht="12.75" hidden="false" customHeight="true" outlineLevel="0" collapsed="false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customFormat="false" ht="12.75" hidden="false" customHeight="true" outlineLevel="0" collapsed="false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customFormat="false" ht="12.75" hidden="false" customHeight="true" outlineLevel="0" collapsed="false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customFormat="false" ht="12.75" hidden="false" customHeight="true" outlineLevel="0" collapsed="false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customFormat="false" ht="12.75" hidden="false" customHeight="true" outlineLevel="0" collapsed="false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customFormat="false" ht="12.75" hidden="false" customHeight="true" outlineLevel="0" collapsed="false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customFormat="false" ht="12.75" hidden="false" customHeight="true" outlineLevel="0" collapsed="false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customFormat="false" ht="12.75" hidden="false" customHeight="true" outlineLevel="0" collapsed="false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customFormat="false" ht="12.75" hidden="false" customHeight="true" outlineLevel="0" collapsed="false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customFormat="false" ht="12.75" hidden="false" customHeight="true" outlineLevel="0" collapsed="false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customFormat="false" ht="12.75" hidden="false" customHeight="true" outlineLevel="0" collapsed="false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customFormat="false" ht="12.75" hidden="false" customHeight="true" outlineLevel="0" collapsed="false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customFormat="false" ht="12.75" hidden="false" customHeight="true" outlineLevel="0" collapsed="false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customFormat="false" ht="12.75" hidden="false" customHeight="true" outlineLevel="0" collapsed="false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customFormat="false" ht="12.75" hidden="false" customHeight="true" outlineLevel="0" collapsed="false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customFormat="false" ht="12.75" hidden="false" customHeight="true" outlineLevel="0" collapsed="false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customFormat="false" ht="12.75" hidden="false" customHeight="true" outlineLevel="0" collapsed="false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customFormat="false" ht="12.75" hidden="false" customHeight="true" outlineLevel="0" collapsed="false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customFormat="false" ht="12.75" hidden="false" customHeight="true" outlineLevel="0" collapsed="false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customFormat="false" ht="12.75" hidden="false" customHeight="true" outlineLevel="0" collapsed="false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customFormat="false" ht="12.75" hidden="false" customHeight="true" outlineLevel="0" collapsed="false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customFormat="false" ht="12.75" hidden="false" customHeight="true" outlineLevel="0" collapsed="false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customFormat="false" ht="12.75" hidden="false" customHeight="true" outlineLevel="0" collapsed="false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customFormat="false" ht="12.75" hidden="false" customHeight="true" outlineLevel="0" collapsed="false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customFormat="false" ht="12.75" hidden="false" customHeight="true" outlineLevel="0" collapsed="false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customFormat="false" ht="12.75" hidden="false" customHeight="true" outlineLevel="0" collapsed="false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customFormat="false" ht="12.75" hidden="false" customHeight="true" outlineLevel="0" collapsed="false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customFormat="false" ht="12.75" hidden="false" customHeight="true" outlineLevel="0" collapsed="false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customFormat="false" ht="12.75" hidden="false" customHeight="true" outlineLevel="0" collapsed="false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customFormat="false" ht="12.75" hidden="false" customHeight="true" outlineLevel="0" collapsed="false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customFormat="false" ht="12.75" hidden="false" customHeight="true" outlineLevel="0" collapsed="false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customFormat="false" ht="12.75" hidden="false" customHeight="true" outlineLevel="0" collapsed="false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customFormat="false" ht="12.75" hidden="false" customHeight="true" outlineLevel="0" collapsed="false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customFormat="false" ht="12.75" hidden="false" customHeight="true" outlineLevel="0" collapsed="false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customFormat="false" ht="12.75" hidden="false" customHeight="true" outlineLevel="0" collapsed="false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customFormat="false" ht="12.75" hidden="false" customHeight="true" outlineLevel="0" collapsed="false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customFormat="false" ht="12.75" hidden="false" customHeight="true" outlineLevel="0" collapsed="false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customFormat="false" ht="12.75" hidden="false" customHeight="true" outlineLevel="0" collapsed="false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customFormat="false" ht="12.75" hidden="false" customHeight="true" outlineLevel="0" collapsed="false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customFormat="false" ht="12.75" hidden="false" customHeight="true" outlineLevel="0" collapsed="false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customFormat="false" ht="12.75" hidden="false" customHeight="true" outlineLevel="0" collapsed="false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customFormat="false" ht="12.75" hidden="false" customHeight="true" outlineLevel="0" collapsed="false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customFormat="false" ht="12.75" hidden="false" customHeight="true" outlineLevel="0" collapsed="false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customFormat="false" ht="12.75" hidden="false" customHeight="true" outlineLevel="0" collapsed="false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customFormat="false" ht="12.75" hidden="false" customHeight="true" outlineLevel="0" collapsed="false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customFormat="false" ht="12.75" hidden="false" customHeight="true" outlineLevel="0" collapsed="false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customFormat="false" ht="12.75" hidden="false" customHeight="true" outlineLevel="0" collapsed="false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customFormat="false" ht="12.75" hidden="false" customHeight="true" outlineLevel="0" collapsed="false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customFormat="false" ht="12.75" hidden="false" customHeight="true" outlineLevel="0" collapsed="false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customFormat="false" ht="12.75" hidden="false" customHeight="true" outlineLevel="0" collapsed="false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customFormat="false" ht="12.75" hidden="false" customHeight="true" outlineLevel="0" collapsed="false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customFormat="false" ht="12.75" hidden="false" customHeight="true" outlineLevel="0" collapsed="false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customFormat="false" ht="12.75" hidden="false" customHeight="true" outlineLevel="0" collapsed="false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customFormat="false" ht="12.75" hidden="false" customHeight="true" outlineLevel="0" collapsed="false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customFormat="false" ht="12.75" hidden="false" customHeight="true" outlineLevel="0" collapsed="false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customFormat="false" ht="12.75" hidden="false" customHeight="true" outlineLevel="0" collapsed="false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customFormat="false" ht="12.75" hidden="false" customHeight="true" outlineLevel="0" collapsed="false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customFormat="false" ht="12.75" hidden="false" customHeight="true" outlineLevel="0" collapsed="false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customFormat="false" ht="12.75" hidden="false" customHeight="true" outlineLevel="0" collapsed="false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customFormat="false" ht="12.75" hidden="false" customHeight="true" outlineLevel="0" collapsed="false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customFormat="false" ht="12.75" hidden="false" customHeight="true" outlineLevel="0" collapsed="false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customFormat="false" ht="12.75" hidden="false" customHeight="true" outlineLevel="0" collapsed="false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customFormat="false" ht="12.75" hidden="false" customHeight="true" outlineLevel="0" collapsed="false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customFormat="false" ht="12.75" hidden="false" customHeight="true" outlineLevel="0" collapsed="false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customFormat="false" ht="12.75" hidden="false" customHeight="true" outlineLevel="0" collapsed="false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customFormat="false" ht="12.75" hidden="false" customHeight="true" outlineLevel="0" collapsed="false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customFormat="false" ht="12.75" hidden="false" customHeight="true" outlineLevel="0" collapsed="false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customFormat="false" ht="12.75" hidden="false" customHeight="true" outlineLevel="0" collapsed="false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customFormat="false" ht="12.75" hidden="false" customHeight="true" outlineLevel="0" collapsed="false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customFormat="false" ht="12.75" hidden="false" customHeight="true" outlineLevel="0" collapsed="false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customFormat="false" ht="12.75" hidden="false" customHeight="true" outlineLevel="0" collapsed="false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customFormat="false" ht="12.75" hidden="false" customHeight="true" outlineLevel="0" collapsed="false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customFormat="false" ht="12.75" hidden="false" customHeight="true" outlineLevel="0" collapsed="false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customFormat="false" ht="12.75" hidden="false" customHeight="true" outlineLevel="0" collapsed="false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customFormat="false" ht="12.75" hidden="false" customHeight="true" outlineLevel="0" collapsed="false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customFormat="false" ht="12.75" hidden="false" customHeight="true" outlineLevel="0" collapsed="false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customFormat="false" ht="12.75" hidden="false" customHeight="true" outlineLevel="0" collapsed="false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customFormat="false" ht="12.75" hidden="false" customHeight="true" outlineLevel="0" collapsed="false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customFormat="false" ht="12.75" hidden="false" customHeight="true" outlineLevel="0" collapsed="false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customFormat="false" ht="12.75" hidden="false" customHeight="true" outlineLevel="0" collapsed="false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customFormat="false" ht="12.75" hidden="false" customHeight="true" outlineLevel="0" collapsed="false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customFormat="false" ht="12.75" hidden="false" customHeight="true" outlineLevel="0" collapsed="false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customFormat="false" ht="12.75" hidden="false" customHeight="true" outlineLevel="0" collapsed="false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customFormat="false" ht="12.75" hidden="false" customHeight="true" outlineLevel="0" collapsed="false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customFormat="false" ht="12.75" hidden="false" customHeight="true" outlineLevel="0" collapsed="false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customFormat="false" ht="12.75" hidden="false" customHeight="true" outlineLevel="0" collapsed="false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customFormat="false" ht="12.75" hidden="false" customHeight="true" outlineLevel="0" collapsed="false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customFormat="false" ht="12.75" hidden="false" customHeight="true" outlineLevel="0" collapsed="false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customFormat="false" ht="12.75" hidden="false" customHeight="true" outlineLevel="0" collapsed="false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customFormat="false" ht="12.75" hidden="false" customHeight="true" outlineLevel="0" collapsed="false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customFormat="false" ht="12.75" hidden="false" customHeight="true" outlineLevel="0" collapsed="false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customFormat="false" ht="12.75" hidden="false" customHeight="true" outlineLevel="0" collapsed="false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customFormat="false" ht="12.75" hidden="false" customHeight="true" outlineLevel="0" collapsed="false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customFormat="false" ht="12.75" hidden="false" customHeight="true" outlineLevel="0" collapsed="false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customFormat="false" ht="12.75" hidden="false" customHeight="true" outlineLevel="0" collapsed="false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customFormat="false" ht="12.75" hidden="false" customHeight="true" outlineLevel="0" collapsed="false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customFormat="false" ht="12.75" hidden="false" customHeight="true" outlineLevel="0" collapsed="false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customFormat="false" ht="12.75" hidden="false" customHeight="true" outlineLevel="0" collapsed="false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customFormat="false" ht="12.75" hidden="false" customHeight="true" outlineLevel="0" collapsed="false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customFormat="false" ht="12.75" hidden="false" customHeight="true" outlineLevel="0" collapsed="false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customFormat="false" ht="12.75" hidden="false" customHeight="true" outlineLevel="0" collapsed="false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customFormat="false" ht="12.75" hidden="false" customHeight="true" outlineLevel="0" collapsed="false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customFormat="false" ht="12.75" hidden="false" customHeight="true" outlineLevel="0" collapsed="false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customFormat="false" ht="12.75" hidden="false" customHeight="true" outlineLevel="0" collapsed="false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customFormat="false" ht="12.75" hidden="false" customHeight="true" outlineLevel="0" collapsed="false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customFormat="false" ht="12.75" hidden="false" customHeight="true" outlineLevel="0" collapsed="false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customFormat="false" ht="12.75" hidden="false" customHeight="true" outlineLevel="0" collapsed="false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customFormat="false" ht="12.75" hidden="false" customHeight="true" outlineLevel="0" collapsed="false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customFormat="false" ht="12.75" hidden="false" customHeight="true" outlineLevel="0" collapsed="false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customFormat="false" ht="12.75" hidden="false" customHeight="true" outlineLevel="0" collapsed="false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customFormat="false" ht="12.75" hidden="false" customHeight="true" outlineLevel="0" collapsed="false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customFormat="false" ht="12.75" hidden="false" customHeight="true" outlineLevel="0" collapsed="false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customFormat="false" ht="12.75" hidden="false" customHeight="true" outlineLevel="0" collapsed="false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customFormat="false" ht="12.75" hidden="false" customHeight="true" outlineLevel="0" collapsed="false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customFormat="false" ht="12.75" hidden="false" customHeight="true" outlineLevel="0" collapsed="false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customFormat="false" ht="12.75" hidden="false" customHeight="true" outlineLevel="0" collapsed="false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customFormat="false" ht="12.75" hidden="false" customHeight="true" outlineLevel="0" collapsed="false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customFormat="false" ht="12.75" hidden="false" customHeight="true" outlineLevel="0" collapsed="false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customFormat="false" ht="12.75" hidden="false" customHeight="true" outlineLevel="0" collapsed="false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customFormat="false" ht="12.75" hidden="false" customHeight="true" outlineLevel="0" collapsed="false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customFormat="false" ht="12.75" hidden="false" customHeight="true" outlineLevel="0" collapsed="false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customFormat="false" ht="12.75" hidden="false" customHeight="true" outlineLevel="0" collapsed="false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customFormat="false" ht="12.75" hidden="false" customHeight="true" outlineLevel="0" collapsed="false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customFormat="false" ht="12.75" hidden="false" customHeight="true" outlineLevel="0" collapsed="false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customFormat="false" ht="12.75" hidden="false" customHeight="true" outlineLevel="0" collapsed="false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customFormat="false" ht="12.75" hidden="false" customHeight="true" outlineLevel="0" collapsed="false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customFormat="false" ht="12.75" hidden="false" customHeight="true" outlineLevel="0" collapsed="false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customFormat="false" ht="12.75" hidden="false" customHeight="true" outlineLevel="0" collapsed="false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customFormat="false" ht="12.75" hidden="false" customHeight="true" outlineLevel="0" collapsed="false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customFormat="false" ht="12.75" hidden="false" customHeight="true" outlineLevel="0" collapsed="false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customFormat="false" ht="12.75" hidden="false" customHeight="true" outlineLevel="0" collapsed="false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customFormat="false" ht="12.75" hidden="false" customHeight="true" outlineLevel="0" collapsed="false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customFormat="false" ht="12.75" hidden="false" customHeight="true" outlineLevel="0" collapsed="false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customFormat="false" ht="12.75" hidden="false" customHeight="true" outlineLevel="0" collapsed="false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customFormat="false" ht="12.75" hidden="false" customHeight="true" outlineLevel="0" collapsed="false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customFormat="false" ht="12.75" hidden="false" customHeight="true" outlineLevel="0" collapsed="false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customFormat="false" ht="12.75" hidden="false" customHeight="true" outlineLevel="0" collapsed="false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customFormat="false" ht="12.75" hidden="false" customHeight="true" outlineLevel="0" collapsed="false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customFormat="false" ht="12.75" hidden="false" customHeight="true" outlineLevel="0" collapsed="false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customFormat="false" ht="12.75" hidden="false" customHeight="true" outlineLevel="0" collapsed="false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customFormat="false" ht="12.75" hidden="false" customHeight="true" outlineLevel="0" collapsed="false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customFormat="false" ht="12.75" hidden="false" customHeight="true" outlineLevel="0" collapsed="false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customFormat="false" ht="12.75" hidden="false" customHeight="true" outlineLevel="0" collapsed="false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customFormat="false" ht="12.75" hidden="false" customHeight="true" outlineLevel="0" collapsed="false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customFormat="false" ht="12.75" hidden="false" customHeight="true" outlineLevel="0" collapsed="false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customFormat="false" ht="12.75" hidden="false" customHeight="true" outlineLevel="0" collapsed="false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customFormat="false" ht="12.75" hidden="false" customHeight="true" outlineLevel="0" collapsed="false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customFormat="false" ht="12.75" hidden="false" customHeight="true" outlineLevel="0" collapsed="false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customFormat="false" ht="12.75" hidden="false" customHeight="true" outlineLevel="0" collapsed="false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customFormat="false" ht="12.75" hidden="false" customHeight="true" outlineLevel="0" collapsed="false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customFormat="false" ht="12.75" hidden="false" customHeight="true" outlineLevel="0" collapsed="false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customFormat="false" ht="12.75" hidden="false" customHeight="true" outlineLevel="0" collapsed="false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customFormat="false" ht="12.75" hidden="false" customHeight="true" outlineLevel="0" collapsed="false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customFormat="false" ht="12.75" hidden="false" customHeight="true" outlineLevel="0" collapsed="false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customFormat="false" ht="12.75" hidden="false" customHeight="true" outlineLevel="0" collapsed="false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customFormat="false" ht="12.75" hidden="false" customHeight="true" outlineLevel="0" collapsed="false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customFormat="false" ht="12.75" hidden="false" customHeight="true" outlineLevel="0" collapsed="false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customFormat="false" ht="12.75" hidden="false" customHeight="true" outlineLevel="0" collapsed="false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customFormat="false" ht="12.75" hidden="false" customHeight="true" outlineLevel="0" collapsed="false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customFormat="false" ht="12.75" hidden="false" customHeight="true" outlineLevel="0" collapsed="false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customFormat="false" ht="12.75" hidden="false" customHeight="true" outlineLevel="0" collapsed="false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customFormat="false" ht="12.75" hidden="false" customHeight="true" outlineLevel="0" collapsed="false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customFormat="false" ht="12.75" hidden="false" customHeight="true" outlineLevel="0" collapsed="false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customFormat="false" ht="12.75" hidden="false" customHeight="true" outlineLevel="0" collapsed="false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customFormat="false" ht="12.75" hidden="false" customHeight="true" outlineLevel="0" collapsed="false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customFormat="false" ht="12.75" hidden="false" customHeight="true" outlineLevel="0" collapsed="false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customFormat="false" ht="12.75" hidden="false" customHeight="true" outlineLevel="0" collapsed="false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customFormat="false" ht="12.75" hidden="false" customHeight="true" outlineLevel="0" collapsed="false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customFormat="false" ht="12.75" hidden="false" customHeight="true" outlineLevel="0" collapsed="false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customFormat="false" ht="12.75" hidden="false" customHeight="true" outlineLevel="0" collapsed="false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customFormat="false" ht="12.75" hidden="false" customHeight="true" outlineLevel="0" collapsed="false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customFormat="false" ht="12.75" hidden="false" customHeight="true" outlineLevel="0" collapsed="false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customFormat="false" ht="12.75" hidden="false" customHeight="true" outlineLevel="0" collapsed="false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customFormat="false" ht="12.75" hidden="false" customHeight="true" outlineLevel="0" collapsed="false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customFormat="false" ht="12.75" hidden="false" customHeight="true" outlineLevel="0" collapsed="false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customFormat="false" ht="12.75" hidden="false" customHeight="true" outlineLevel="0" collapsed="false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customFormat="false" ht="12.75" hidden="false" customHeight="true" outlineLevel="0" collapsed="false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customFormat="false" ht="12.75" hidden="false" customHeight="true" outlineLevel="0" collapsed="false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customFormat="false" ht="12.75" hidden="false" customHeight="true" outlineLevel="0" collapsed="false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customFormat="false" ht="12.75" hidden="false" customHeight="true" outlineLevel="0" collapsed="false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customFormat="false" ht="12.75" hidden="false" customHeight="true" outlineLevel="0" collapsed="false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customFormat="false" ht="12.75" hidden="false" customHeight="true" outlineLevel="0" collapsed="false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customFormat="false" ht="12.75" hidden="false" customHeight="true" outlineLevel="0" collapsed="false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customFormat="false" ht="12.75" hidden="false" customHeight="true" outlineLevel="0" collapsed="false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customFormat="false" ht="12.75" hidden="false" customHeight="true" outlineLevel="0" collapsed="false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customFormat="false" ht="12.75" hidden="false" customHeight="true" outlineLevel="0" collapsed="false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customFormat="false" ht="12.75" hidden="false" customHeight="true" outlineLevel="0" collapsed="false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customFormat="false" ht="12.75" hidden="false" customHeight="true" outlineLevel="0" collapsed="false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customFormat="false" ht="12.75" hidden="false" customHeight="true" outlineLevel="0" collapsed="false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customFormat="false" ht="12.75" hidden="false" customHeight="true" outlineLevel="0" collapsed="false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customFormat="false" ht="12.75" hidden="false" customHeight="true" outlineLevel="0" collapsed="false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customFormat="false" ht="12.75" hidden="false" customHeight="true" outlineLevel="0" collapsed="false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customFormat="false" ht="12.75" hidden="false" customHeight="true" outlineLevel="0" collapsed="false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customFormat="false" ht="12.75" hidden="false" customHeight="true" outlineLevel="0" collapsed="false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customFormat="false" ht="12.75" hidden="false" customHeight="true" outlineLevel="0" collapsed="false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customFormat="false" ht="12.75" hidden="false" customHeight="true" outlineLevel="0" collapsed="false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customFormat="false" ht="12.75" hidden="false" customHeight="true" outlineLevel="0" collapsed="false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customFormat="false" ht="12.75" hidden="false" customHeight="true" outlineLevel="0" collapsed="false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customFormat="false" ht="12.75" hidden="false" customHeight="true" outlineLevel="0" collapsed="false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customFormat="false" ht="12.75" hidden="false" customHeight="true" outlineLevel="0" collapsed="false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customFormat="false" ht="12.75" hidden="false" customHeight="true" outlineLevel="0" collapsed="false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customFormat="false" ht="12.75" hidden="false" customHeight="true" outlineLevel="0" collapsed="false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customFormat="false" ht="12.75" hidden="false" customHeight="true" outlineLevel="0" collapsed="false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customFormat="false" ht="12.75" hidden="false" customHeight="true" outlineLevel="0" collapsed="false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customFormat="false" ht="12.75" hidden="false" customHeight="true" outlineLevel="0" collapsed="false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customFormat="false" ht="12.75" hidden="false" customHeight="true" outlineLevel="0" collapsed="false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customFormat="false" ht="12.75" hidden="false" customHeight="true" outlineLevel="0" collapsed="false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customFormat="false" ht="12.75" hidden="false" customHeight="true" outlineLevel="0" collapsed="false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customFormat="false" ht="12.75" hidden="false" customHeight="true" outlineLevel="0" collapsed="false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customFormat="false" ht="12.75" hidden="false" customHeight="true" outlineLevel="0" collapsed="false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customFormat="false" ht="12.75" hidden="false" customHeight="true" outlineLevel="0" collapsed="false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customFormat="false" ht="12.75" hidden="false" customHeight="true" outlineLevel="0" collapsed="false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customFormat="false" ht="12.75" hidden="false" customHeight="true" outlineLevel="0" collapsed="false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customFormat="false" ht="12.75" hidden="false" customHeight="true" outlineLevel="0" collapsed="false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customFormat="false" ht="12.75" hidden="false" customHeight="true" outlineLevel="0" collapsed="false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customFormat="false" ht="12.75" hidden="false" customHeight="true" outlineLevel="0" collapsed="false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customFormat="false" ht="12.75" hidden="false" customHeight="true" outlineLevel="0" collapsed="false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customFormat="false" ht="12.75" hidden="false" customHeight="true" outlineLevel="0" collapsed="false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customFormat="false" ht="12.75" hidden="false" customHeight="true" outlineLevel="0" collapsed="false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customFormat="false" ht="12.75" hidden="false" customHeight="true" outlineLevel="0" collapsed="false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customFormat="false" ht="12.75" hidden="false" customHeight="true" outlineLevel="0" collapsed="false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customFormat="false" ht="12.75" hidden="false" customHeight="true" outlineLevel="0" collapsed="false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customFormat="false" ht="12.75" hidden="false" customHeight="true" outlineLevel="0" collapsed="false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customFormat="false" ht="12.75" hidden="false" customHeight="true" outlineLevel="0" collapsed="false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customFormat="false" ht="12.75" hidden="false" customHeight="true" outlineLevel="0" collapsed="false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customFormat="false" ht="12.75" hidden="false" customHeight="true" outlineLevel="0" collapsed="false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customFormat="false" ht="12.75" hidden="false" customHeight="true" outlineLevel="0" collapsed="false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customFormat="false" ht="12.75" hidden="false" customHeight="true" outlineLevel="0" collapsed="false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customFormat="false" ht="12.75" hidden="false" customHeight="true" outlineLevel="0" collapsed="false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customFormat="false" ht="12.75" hidden="false" customHeight="true" outlineLevel="0" collapsed="false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customFormat="false" ht="12.75" hidden="false" customHeight="true" outlineLevel="0" collapsed="false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customFormat="false" ht="12.75" hidden="false" customHeight="true" outlineLevel="0" collapsed="false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customFormat="false" ht="12.75" hidden="false" customHeight="true" outlineLevel="0" collapsed="false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customFormat="false" ht="12.75" hidden="false" customHeight="true" outlineLevel="0" collapsed="false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customFormat="false" ht="12.75" hidden="false" customHeight="true" outlineLevel="0" collapsed="false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customFormat="false" ht="12.75" hidden="false" customHeight="true" outlineLevel="0" collapsed="false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customFormat="false" ht="12.75" hidden="false" customHeight="true" outlineLevel="0" collapsed="false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customFormat="false" ht="12.75" hidden="false" customHeight="true" outlineLevel="0" collapsed="false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customFormat="false" ht="12.75" hidden="false" customHeight="true" outlineLevel="0" collapsed="false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customFormat="false" ht="12.75" hidden="false" customHeight="true" outlineLevel="0" collapsed="false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customFormat="false" ht="12.75" hidden="false" customHeight="true" outlineLevel="0" collapsed="false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customFormat="false" ht="12.75" hidden="false" customHeight="true" outlineLevel="0" collapsed="false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customFormat="false" ht="12.75" hidden="false" customHeight="true" outlineLevel="0" collapsed="false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customFormat="false" ht="12.75" hidden="false" customHeight="true" outlineLevel="0" collapsed="false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customFormat="false" ht="12.75" hidden="false" customHeight="true" outlineLevel="0" collapsed="false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customFormat="false" ht="12.75" hidden="false" customHeight="true" outlineLevel="0" collapsed="false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customFormat="false" ht="12.75" hidden="false" customHeight="true" outlineLevel="0" collapsed="false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customFormat="false" ht="12.75" hidden="false" customHeight="true" outlineLevel="0" collapsed="false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customFormat="false" ht="12.75" hidden="false" customHeight="true" outlineLevel="0" collapsed="false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customFormat="false" ht="12.75" hidden="false" customHeight="true" outlineLevel="0" collapsed="false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customFormat="false" ht="12.75" hidden="false" customHeight="true" outlineLevel="0" collapsed="false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customFormat="false" ht="12.75" hidden="false" customHeight="true" outlineLevel="0" collapsed="false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customFormat="false" ht="12.75" hidden="false" customHeight="true" outlineLevel="0" collapsed="false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customFormat="false" ht="12.75" hidden="false" customHeight="true" outlineLevel="0" collapsed="false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customFormat="false" ht="12.75" hidden="false" customHeight="true" outlineLevel="0" collapsed="false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customFormat="false" ht="12.75" hidden="false" customHeight="true" outlineLevel="0" collapsed="false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customFormat="false" ht="12.75" hidden="false" customHeight="true" outlineLevel="0" collapsed="false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customFormat="false" ht="12.75" hidden="false" customHeight="true" outlineLevel="0" collapsed="false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customFormat="false" ht="12.75" hidden="false" customHeight="true" outlineLevel="0" collapsed="false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customFormat="false" ht="12.75" hidden="false" customHeight="true" outlineLevel="0" collapsed="false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customFormat="false" ht="12.75" hidden="false" customHeight="true" outlineLevel="0" collapsed="false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customFormat="false" ht="12.75" hidden="false" customHeight="true" outlineLevel="0" collapsed="false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customFormat="false" ht="12.75" hidden="false" customHeight="true" outlineLevel="0" collapsed="false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customFormat="false" ht="12.75" hidden="false" customHeight="true" outlineLevel="0" collapsed="false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customFormat="false" ht="12.75" hidden="false" customHeight="true" outlineLevel="0" collapsed="false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customFormat="false" ht="12.75" hidden="false" customHeight="true" outlineLevel="0" collapsed="false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customFormat="false" ht="12.75" hidden="false" customHeight="true" outlineLevel="0" collapsed="false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customFormat="false" ht="12.75" hidden="false" customHeight="true" outlineLevel="0" collapsed="false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customFormat="false" ht="12.75" hidden="false" customHeight="true" outlineLevel="0" collapsed="false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customFormat="false" ht="12.75" hidden="false" customHeight="true" outlineLevel="0" collapsed="false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customFormat="false" ht="12.75" hidden="false" customHeight="true" outlineLevel="0" collapsed="false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customFormat="false" ht="12.75" hidden="false" customHeight="true" outlineLevel="0" collapsed="false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customFormat="false" ht="12.75" hidden="false" customHeight="true" outlineLevel="0" collapsed="false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customFormat="false" ht="12.75" hidden="false" customHeight="true" outlineLevel="0" collapsed="false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customFormat="false" ht="12.75" hidden="false" customHeight="true" outlineLevel="0" collapsed="false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customFormat="false" ht="12.75" hidden="false" customHeight="true" outlineLevel="0" collapsed="false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customFormat="false" ht="12.75" hidden="false" customHeight="true" outlineLevel="0" collapsed="false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customFormat="false" ht="12.75" hidden="false" customHeight="true" outlineLevel="0" collapsed="false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customFormat="false" ht="12.75" hidden="false" customHeight="true" outlineLevel="0" collapsed="false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customFormat="false" ht="12.75" hidden="false" customHeight="true" outlineLevel="0" collapsed="false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customFormat="false" ht="12.75" hidden="false" customHeight="true" outlineLevel="0" collapsed="false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customFormat="false" ht="12.75" hidden="false" customHeight="true" outlineLevel="0" collapsed="false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customFormat="false" ht="12.75" hidden="false" customHeight="true" outlineLevel="0" collapsed="false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customFormat="false" ht="12.75" hidden="false" customHeight="true" outlineLevel="0" collapsed="false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customFormat="false" ht="12.75" hidden="false" customHeight="true" outlineLevel="0" collapsed="false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customFormat="false" ht="12.75" hidden="false" customHeight="true" outlineLevel="0" collapsed="false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customFormat="false" ht="12.75" hidden="false" customHeight="true" outlineLevel="0" collapsed="false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customFormat="false" ht="12.75" hidden="false" customHeight="true" outlineLevel="0" collapsed="false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customFormat="false" ht="12.75" hidden="false" customHeight="true" outlineLevel="0" collapsed="false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customFormat="false" ht="12.75" hidden="false" customHeight="true" outlineLevel="0" collapsed="false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customFormat="false" ht="12.75" hidden="false" customHeight="true" outlineLevel="0" collapsed="false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customFormat="false" ht="12.75" hidden="false" customHeight="true" outlineLevel="0" collapsed="false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customFormat="false" ht="12.75" hidden="false" customHeight="true" outlineLevel="0" collapsed="false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customFormat="false" ht="12.75" hidden="false" customHeight="true" outlineLevel="0" collapsed="false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customFormat="false" ht="12.75" hidden="false" customHeight="true" outlineLevel="0" collapsed="false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customFormat="false" ht="12.75" hidden="false" customHeight="true" outlineLevel="0" collapsed="false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customFormat="false" ht="12.75" hidden="false" customHeight="true" outlineLevel="0" collapsed="false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customFormat="false" ht="12.75" hidden="false" customHeight="true" outlineLevel="0" collapsed="false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customFormat="false" ht="12.75" hidden="false" customHeight="true" outlineLevel="0" collapsed="false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customFormat="false" ht="12.75" hidden="false" customHeight="true" outlineLevel="0" collapsed="false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customFormat="false" ht="12.75" hidden="false" customHeight="true" outlineLevel="0" collapsed="false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customFormat="false" ht="12.75" hidden="false" customHeight="true" outlineLevel="0" collapsed="false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customFormat="false" ht="12.75" hidden="false" customHeight="true" outlineLevel="0" collapsed="false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customFormat="false" ht="12.75" hidden="false" customHeight="true" outlineLevel="0" collapsed="false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customFormat="false" ht="12.75" hidden="false" customHeight="true" outlineLevel="0" collapsed="false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customFormat="false" ht="12.75" hidden="false" customHeight="true" outlineLevel="0" collapsed="false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customFormat="false" ht="12.75" hidden="false" customHeight="true" outlineLevel="0" collapsed="false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customFormat="false" ht="12.75" hidden="false" customHeight="true" outlineLevel="0" collapsed="false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customFormat="false" ht="12.75" hidden="false" customHeight="true" outlineLevel="0" collapsed="false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customFormat="false" ht="12.75" hidden="false" customHeight="true" outlineLevel="0" collapsed="false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customFormat="false" ht="12.75" hidden="false" customHeight="true" outlineLevel="0" collapsed="false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customFormat="false" ht="12.75" hidden="false" customHeight="true" outlineLevel="0" collapsed="false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customFormat="false" ht="12.75" hidden="false" customHeight="true" outlineLevel="0" collapsed="false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customFormat="false" ht="12.75" hidden="false" customHeight="true" outlineLevel="0" collapsed="false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customFormat="false" ht="12.75" hidden="false" customHeight="true" outlineLevel="0" collapsed="false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customFormat="false" ht="12.75" hidden="false" customHeight="true" outlineLevel="0" collapsed="false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customFormat="false" ht="12.75" hidden="false" customHeight="true" outlineLevel="0" collapsed="false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customFormat="false" ht="12.75" hidden="false" customHeight="true" outlineLevel="0" collapsed="false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customFormat="false" ht="12.75" hidden="false" customHeight="true" outlineLevel="0" collapsed="false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customFormat="false" ht="12.75" hidden="false" customHeight="true" outlineLevel="0" collapsed="false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customFormat="false" ht="12.75" hidden="false" customHeight="true" outlineLevel="0" collapsed="false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customFormat="false" ht="12.75" hidden="false" customHeight="true" outlineLevel="0" collapsed="false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customFormat="false" ht="12.75" hidden="false" customHeight="true" outlineLevel="0" collapsed="false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customFormat="false" ht="12.75" hidden="false" customHeight="true" outlineLevel="0" collapsed="false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customFormat="false" ht="12.75" hidden="false" customHeight="true" outlineLevel="0" collapsed="false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customFormat="false" ht="12.75" hidden="false" customHeight="true" outlineLevel="0" collapsed="false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customFormat="false" ht="12.75" hidden="false" customHeight="true" outlineLevel="0" collapsed="false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customFormat="false" ht="12.75" hidden="false" customHeight="true" outlineLevel="0" collapsed="false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customFormat="false" ht="12.75" hidden="false" customHeight="true" outlineLevel="0" collapsed="false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customFormat="false" ht="12.75" hidden="false" customHeight="true" outlineLevel="0" collapsed="false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customFormat="false" ht="12.75" hidden="false" customHeight="true" outlineLevel="0" collapsed="false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customFormat="false" ht="12.75" hidden="false" customHeight="true" outlineLevel="0" collapsed="false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customFormat="false" ht="12.75" hidden="false" customHeight="true" outlineLevel="0" collapsed="false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customFormat="false" ht="12.75" hidden="false" customHeight="true" outlineLevel="0" collapsed="false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customFormat="false" ht="12.75" hidden="false" customHeight="true" outlineLevel="0" collapsed="false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customFormat="false" ht="12.75" hidden="false" customHeight="true" outlineLevel="0" collapsed="false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customFormat="false" ht="12.75" hidden="false" customHeight="true" outlineLevel="0" collapsed="false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customFormat="false" ht="12.75" hidden="false" customHeight="true" outlineLevel="0" collapsed="false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customFormat="false" ht="12.75" hidden="false" customHeight="true" outlineLevel="0" collapsed="false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customFormat="false" ht="12.75" hidden="false" customHeight="true" outlineLevel="0" collapsed="false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customFormat="false" ht="12.75" hidden="false" customHeight="true" outlineLevel="0" collapsed="false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customFormat="false" ht="12.75" hidden="false" customHeight="true" outlineLevel="0" collapsed="false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customFormat="false" ht="12.75" hidden="false" customHeight="true" outlineLevel="0" collapsed="false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customFormat="false" ht="12.75" hidden="false" customHeight="true" outlineLevel="0" collapsed="false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customFormat="false" ht="12.75" hidden="false" customHeight="true" outlineLevel="0" collapsed="false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customFormat="false" ht="12.75" hidden="false" customHeight="true" outlineLevel="0" collapsed="false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customFormat="false" ht="12.75" hidden="false" customHeight="true" outlineLevel="0" collapsed="false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customFormat="false" ht="12.75" hidden="false" customHeight="true" outlineLevel="0" collapsed="false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customFormat="false" ht="12.75" hidden="false" customHeight="true" outlineLevel="0" collapsed="false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customFormat="false" ht="12.75" hidden="false" customHeight="true" outlineLevel="0" collapsed="false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customFormat="false" ht="12.75" hidden="false" customHeight="true" outlineLevel="0" collapsed="false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customFormat="false" ht="12.75" hidden="false" customHeight="true" outlineLevel="0" collapsed="false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customFormat="false" ht="12.75" hidden="false" customHeight="true" outlineLevel="0" collapsed="false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customFormat="false" ht="12.75" hidden="false" customHeight="true" outlineLevel="0" collapsed="false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customFormat="false" ht="12.75" hidden="false" customHeight="true" outlineLevel="0" collapsed="false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customFormat="false" ht="12.75" hidden="false" customHeight="true" outlineLevel="0" collapsed="false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customFormat="false" ht="12.75" hidden="false" customHeight="true" outlineLevel="0" collapsed="false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customFormat="false" ht="12.75" hidden="false" customHeight="true" outlineLevel="0" collapsed="false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customFormat="false" ht="12.75" hidden="false" customHeight="true" outlineLevel="0" collapsed="false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customFormat="false" ht="12.75" hidden="false" customHeight="true" outlineLevel="0" collapsed="false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customFormat="false" ht="12.75" hidden="false" customHeight="true" outlineLevel="0" collapsed="false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customFormat="false" ht="12.75" hidden="false" customHeight="true" outlineLevel="0" collapsed="false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customFormat="false" ht="12.75" hidden="false" customHeight="true" outlineLevel="0" collapsed="false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customFormat="false" ht="12.75" hidden="false" customHeight="true" outlineLevel="0" collapsed="false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customFormat="false" ht="12.75" hidden="false" customHeight="true" outlineLevel="0" collapsed="false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customFormat="false" ht="12.75" hidden="false" customHeight="true" outlineLevel="0" collapsed="false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customFormat="false" ht="12.75" hidden="false" customHeight="true" outlineLevel="0" collapsed="false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customFormat="false" ht="12.75" hidden="false" customHeight="true" outlineLevel="0" collapsed="false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customFormat="false" ht="12.75" hidden="false" customHeight="true" outlineLevel="0" collapsed="false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customFormat="false" ht="12.75" hidden="false" customHeight="true" outlineLevel="0" collapsed="false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customFormat="false" ht="12.75" hidden="false" customHeight="true" outlineLevel="0" collapsed="false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customFormat="false" ht="12.75" hidden="false" customHeight="true" outlineLevel="0" collapsed="false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customFormat="false" ht="12.75" hidden="false" customHeight="true" outlineLevel="0" collapsed="false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customFormat="false" ht="12.75" hidden="false" customHeight="true" outlineLevel="0" collapsed="false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customFormat="false" ht="12.75" hidden="false" customHeight="true" outlineLevel="0" collapsed="false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customFormat="false" ht="12.75" hidden="false" customHeight="true" outlineLevel="0" collapsed="false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customFormat="false" ht="12.75" hidden="false" customHeight="true" outlineLevel="0" collapsed="false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customFormat="false" ht="12.75" hidden="false" customHeight="true" outlineLevel="0" collapsed="false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customFormat="false" ht="12.75" hidden="false" customHeight="true" outlineLevel="0" collapsed="false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customFormat="false" ht="12.75" hidden="false" customHeight="true" outlineLevel="0" collapsed="false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customFormat="false" ht="12.75" hidden="false" customHeight="true" outlineLevel="0" collapsed="false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customFormat="false" ht="12.75" hidden="false" customHeight="true" outlineLevel="0" collapsed="false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customFormat="false" ht="12.75" hidden="false" customHeight="true" outlineLevel="0" collapsed="false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customFormat="false" ht="12.75" hidden="false" customHeight="true" outlineLevel="0" collapsed="false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customFormat="false" ht="12.75" hidden="false" customHeight="true" outlineLevel="0" collapsed="false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customFormat="false" ht="12.75" hidden="false" customHeight="true" outlineLevel="0" collapsed="false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customFormat="false" ht="12.75" hidden="false" customHeight="true" outlineLevel="0" collapsed="false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customFormat="false" ht="12.75" hidden="false" customHeight="true" outlineLevel="0" collapsed="false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customFormat="false" ht="12.75" hidden="false" customHeight="true" outlineLevel="0" collapsed="false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customFormat="false" ht="12.75" hidden="false" customHeight="true" outlineLevel="0" collapsed="false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customFormat="false" ht="12.75" hidden="false" customHeight="true" outlineLevel="0" collapsed="false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customFormat="false" ht="12.75" hidden="false" customHeight="true" outlineLevel="0" collapsed="false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customFormat="false" ht="12.75" hidden="false" customHeight="true" outlineLevel="0" collapsed="false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customFormat="false" ht="12.75" hidden="false" customHeight="true" outlineLevel="0" collapsed="false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customFormat="false" ht="12.75" hidden="false" customHeight="true" outlineLevel="0" collapsed="false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customFormat="false" ht="12.75" hidden="false" customHeight="true" outlineLevel="0" collapsed="false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customFormat="false" ht="12.75" hidden="false" customHeight="true" outlineLevel="0" collapsed="false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customFormat="false" ht="12.75" hidden="false" customHeight="true" outlineLevel="0" collapsed="false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customFormat="false" ht="12.75" hidden="false" customHeight="true" outlineLevel="0" collapsed="false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customFormat="false" ht="12.75" hidden="false" customHeight="true" outlineLevel="0" collapsed="false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customFormat="false" ht="12.75" hidden="false" customHeight="true" outlineLevel="0" collapsed="false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customFormat="false" ht="12.75" hidden="false" customHeight="true" outlineLevel="0" collapsed="false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customFormat="false" ht="12.75" hidden="false" customHeight="true" outlineLevel="0" collapsed="false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customFormat="false" ht="12.75" hidden="false" customHeight="true" outlineLevel="0" collapsed="false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customFormat="false" ht="12.75" hidden="false" customHeight="true" outlineLevel="0" collapsed="false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customFormat="false" ht="12.75" hidden="false" customHeight="true" outlineLevel="0" collapsed="false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customFormat="false" ht="12.75" hidden="false" customHeight="true" outlineLevel="0" collapsed="false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customFormat="false" ht="12.75" hidden="false" customHeight="true" outlineLevel="0" collapsed="false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customFormat="false" ht="12.75" hidden="false" customHeight="true" outlineLevel="0" collapsed="false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customFormat="false" ht="12.75" hidden="false" customHeight="true" outlineLevel="0" collapsed="false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customFormat="false" ht="12.75" hidden="false" customHeight="true" outlineLevel="0" collapsed="false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customFormat="false" ht="12.75" hidden="false" customHeight="true" outlineLevel="0" collapsed="false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customFormat="false" ht="12.75" hidden="false" customHeight="true" outlineLevel="0" collapsed="false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customFormat="false" ht="12.75" hidden="false" customHeight="true" outlineLevel="0" collapsed="false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customFormat="false" ht="12.75" hidden="false" customHeight="true" outlineLevel="0" collapsed="false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customFormat="false" ht="12.75" hidden="false" customHeight="true" outlineLevel="0" collapsed="false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customFormat="false" ht="12.75" hidden="false" customHeight="true" outlineLevel="0" collapsed="false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customFormat="false" ht="12.75" hidden="false" customHeight="true" outlineLevel="0" collapsed="false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customFormat="false" ht="12.75" hidden="false" customHeight="true" outlineLevel="0" collapsed="false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customFormat="false" ht="12.75" hidden="false" customHeight="true" outlineLevel="0" collapsed="false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customFormat="false" ht="12.75" hidden="false" customHeight="true" outlineLevel="0" collapsed="false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customFormat="false" ht="12.75" hidden="false" customHeight="true" outlineLevel="0" collapsed="false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customFormat="false" ht="12.75" hidden="false" customHeight="true" outlineLevel="0" collapsed="false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customFormat="false" ht="12.75" hidden="false" customHeight="true" outlineLevel="0" collapsed="false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customFormat="false" ht="12.75" hidden="false" customHeight="true" outlineLevel="0" collapsed="false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customFormat="false" ht="12.75" hidden="false" customHeight="true" outlineLevel="0" collapsed="false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customFormat="false" ht="12.75" hidden="false" customHeight="true" outlineLevel="0" collapsed="false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customFormat="false" ht="12.75" hidden="false" customHeight="true" outlineLevel="0" collapsed="false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customFormat="false" ht="12.75" hidden="false" customHeight="true" outlineLevel="0" collapsed="false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customFormat="false" ht="12.75" hidden="false" customHeight="true" outlineLevel="0" collapsed="false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customFormat="false" ht="12.75" hidden="false" customHeight="true" outlineLevel="0" collapsed="false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customFormat="false" ht="12.75" hidden="false" customHeight="true" outlineLevel="0" collapsed="false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customFormat="false" ht="12.75" hidden="false" customHeight="true" outlineLevel="0" collapsed="false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customFormat="false" ht="12.75" hidden="false" customHeight="true" outlineLevel="0" collapsed="false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customFormat="false" ht="12.75" hidden="false" customHeight="true" outlineLevel="0" collapsed="false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customFormat="false" ht="12.75" hidden="false" customHeight="true" outlineLevel="0" collapsed="false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customFormat="false" ht="12.75" hidden="false" customHeight="true" outlineLevel="0" collapsed="false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customFormat="false" ht="12.75" hidden="false" customHeight="true" outlineLevel="0" collapsed="false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customFormat="false" ht="12.75" hidden="false" customHeight="true" outlineLevel="0" collapsed="false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customFormat="false" ht="12.75" hidden="false" customHeight="true" outlineLevel="0" collapsed="false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customFormat="false" ht="12.75" hidden="false" customHeight="true" outlineLevel="0" collapsed="false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customFormat="false" ht="12.75" hidden="false" customHeight="true" outlineLevel="0" collapsed="false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customFormat="false" ht="12.75" hidden="false" customHeight="true" outlineLevel="0" collapsed="false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customFormat="false" ht="12.75" hidden="false" customHeight="true" outlineLevel="0" collapsed="false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customFormat="false" ht="12.75" hidden="false" customHeight="true" outlineLevel="0" collapsed="false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customFormat="false" ht="12.75" hidden="false" customHeight="true" outlineLevel="0" collapsed="false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customFormat="false" ht="12.75" hidden="false" customHeight="true" outlineLevel="0" collapsed="false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customFormat="false" ht="12.75" hidden="false" customHeight="true" outlineLevel="0" collapsed="false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customFormat="false" ht="12.75" hidden="false" customHeight="true" outlineLevel="0" collapsed="false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customFormat="false" ht="12.75" hidden="false" customHeight="true" outlineLevel="0" collapsed="false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customFormat="false" ht="12.75" hidden="false" customHeight="true" outlineLevel="0" collapsed="false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customFormat="false" ht="12.75" hidden="false" customHeight="true" outlineLevel="0" collapsed="false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customFormat="false" ht="12.75" hidden="false" customHeight="true" outlineLevel="0" collapsed="false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customFormat="false" ht="12.75" hidden="false" customHeight="true" outlineLevel="0" collapsed="false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customFormat="false" ht="12.75" hidden="false" customHeight="true" outlineLevel="0" collapsed="false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customFormat="false" ht="12.75" hidden="false" customHeight="true" outlineLevel="0" collapsed="false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customFormat="false" ht="12.75" hidden="false" customHeight="true" outlineLevel="0" collapsed="false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customFormat="false" ht="12.75" hidden="false" customHeight="true" outlineLevel="0" collapsed="false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customFormat="false" ht="12.75" hidden="false" customHeight="true" outlineLevel="0" collapsed="false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customFormat="false" ht="12.75" hidden="false" customHeight="true" outlineLevel="0" collapsed="false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customFormat="false" ht="12.75" hidden="false" customHeight="true" outlineLevel="0" collapsed="false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customFormat="false" ht="12.75" hidden="false" customHeight="true" outlineLevel="0" collapsed="false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customFormat="false" ht="12.75" hidden="false" customHeight="true" outlineLevel="0" collapsed="false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customFormat="false" ht="12.75" hidden="false" customHeight="true" outlineLevel="0" collapsed="false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customFormat="false" ht="12.75" hidden="false" customHeight="true" outlineLevel="0" collapsed="false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customFormat="false" ht="12.75" hidden="false" customHeight="true" outlineLevel="0" collapsed="false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customFormat="false" ht="12.75" hidden="false" customHeight="true" outlineLevel="0" collapsed="false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customFormat="false" ht="12.75" hidden="false" customHeight="true" outlineLevel="0" collapsed="false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customFormat="false" ht="12.75" hidden="false" customHeight="true" outlineLevel="0" collapsed="false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customFormat="false" ht="12.75" hidden="false" customHeight="true" outlineLevel="0" collapsed="false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customFormat="false" ht="12.75" hidden="false" customHeight="true" outlineLevel="0" collapsed="false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customFormat="false" ht="12.75" hidden="false" customHeight="true" outlineLevel="0" collapsed="false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customFormat="false" ht="12.75" hidden="false" customHeight="true" outlineLevel="0" collapsed="false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customFormat="false" ht="12.75" hidden="false" customHeight="true" outlineLevel="0" collapsed="false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customFormat="false" ht="12.75" hidden="false" customHeight="true" outlineLevel="0" collapsed="false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customFormat="false" ht="12.75" hidden="false" customHeight="true" outlineLevel="0" collapsed="false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customFormat="false" ht="12.75" hidden="false" customHeight="true" outlineLevel="0" collapsed="false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customFormat="false" ht="12.75" hidden="false" customHeight="true" outlineLevel="0" collapsed="false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customFormat="false" ht="12.75" hidden="false" customHeight="true" outlineLevel="0" collapsed="false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customFormat="false" ht="12.75" hidden="false" customHeight="true" outlineLevel="0" collapsed="false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customFormat="false" ht="12.75" hidden="false" customHeight="true" outlineLevel="0" collapsed="false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customFormat="false" ht="12.75" hidden="false" customHeight="true" outlineLevel="0" collapsed="false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customFormat="false" ht="12.75" hidden="false" customHeight="true" outlineLevel="0" collapsed="false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customFormat="false" ht="12.75" hidden="false" customHeight="true" outlineLevel="0" collapsed="false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customFormat="false" ht="12.75" hidden="false" customHeight="true" outlineLevel="0" collapsed="false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customFormat="false" ht="12.75" hidden="false" customHeight="true" outlineLevel="0" collapsed="false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customFormat="false" ht="12.75" hidden="false" customHeight="true" outlineLevel="0" collapsed="false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customFormat="false" ht="12.75" hidden="false" customHeight="true" outlineLevel="0" collapsed="false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customFormat="false" ht="12.75" hidden="false" customHeight="true" outlineLevel="0" collapsed="false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customFormat="false" ht="12.75" hidden="false" customHeight="true" outlineLevel="0" collapsed="false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customFormat="false" ht="12.75" hidden="false" customHeight="true" outlineLevel="0" collapsed="false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customFormat="false" ht="12.75" hidden="false" customHeight="true" outlineLevel="0" collapsed="false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customFormat="false" ht="12.75" hidden="false" customHeight="true" outlineLevel="0" collapsed="false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customFormat="false" ht="12.75" hidden="false" customHeight="true" outlineLevel="0" collapsed="false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customFormat="false" ht="12.75" hidden="false" customHeight="true" outlineLevel="0" collapsed="false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customFormat="false" ht="12.75" hidden="false" customHeight="true" outlineLevel="0" collapsed="false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customFormat="false" ht="12.75" hidden="false" customHeight="true" outlineLevel="0" collapsed="false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customFormat="false" ht="12.75" hidden="false" customHeight="true" outlineLevel="0" collapsed="false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customFormat="false" ht="12.75" hidden="false" customHeight="true" outlineLevel="0" collapsed="false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customFormat="false" ht="12.75" hidden="false" customHeight="true" outlineLevel="0" collapsed="false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customFormat="false" ht="12.75" hidden="false" customHeight="true" outlineLevel="0" collapsed="false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customFormat="false" ht="12.75" hidden="false" customHeight="true" outlineLevel="0" collapsed="false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customFormat="false" ht="12.75" hidden="false" customHeight="true" outlineLevel="0" collapsed="false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customFormat="false" ht="12.75" hidden="false" customHeight="true" outlineLevel="0" collapsed="false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customFormat="false" ht="12.75" hidden="false" customHeight="true" outlineLevel="0" collapsed="false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customFormat="false" ht="12.75" hidden="false" customHeight="true" outlineLevel="0" collapsed="false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customFormat="false" ht="12.75" hidden="false" customHeight="true" outlineLevel="0" collapsed="false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customFormat="false" ht="12.75" hidden="false" customHeight="true" outlineLevel="0" collapsed="false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customFormat="false" ht="12.75" hidden="false" customHeight="true" outlineLevel="0" collapsed="false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customFormat="false" ht="12.75" hidden="false" customHeight="true" outlineLevel="0" collapsed="false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customFormat="false" ht="12.75" hidden="false" customHeight="true" outlineLevel="0" collapsed="false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customFormat="false" ht="12.75" hidden="false" customHeight="true" outlineLevel="0" collapsed="false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customFormat="false" ht="12.75" hidden="false" customHeight="true" outlineLevel="0" collapsed="false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customFormat="false" ht="12.75" hidden="false" customHeight="true" outlineLevel="0" collapsed="false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customFormat="false" ht="12.75" hidden="false" customHeight="true" outlineLevel="0" collapsed="false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customFormat="false" ht="12.75" hidden="false" customHeight="true" outlineLevel="0" collapsed="false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customFormat="false" ht="12.75" hidden="false" customHeight="true" outlineLevel="0" collapsed="false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customFormat="false" ht="12.75" hidden="false" customHeight="true" outlineLevel="0" collapsed="false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customFormat="false" ht="12.75" hidden="false" customHeight="true" outlineLevel="0" collapsed="false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customFormat="false" ht="12.75" hidden="false" customHeight="true" outlineLevel="0" collapsed="false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customFormat="false" ht="12.75" hidden="false" customHeight="true" outlineLevel="0" collapsed="false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customFormat="false" ht="12.75" hidden="false" customHeight="true" outlineLevel="0" collapsed="false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customFormat="false" ht="12.75" hidden="false" customHeight="true" outlineLevel="0" collapsed="false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customFormat="false" ht="12.75" hidden="false" customHeight="true" outlineLevel="0" collapsed="false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customFormat="false" ht="12.75" hidden="false" customHeight="true" outlineLevel="0" collapsed="false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customFormat="false" ht="12.75" hidden="false" customHeight="true" outlineLevel="0" collapsed="false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customFormat="false" ht="12.75" hidden="false" customHeight="true" outlineLevel="0" collapsed="false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customFormat="false" ht="12.75" hidden="false" customHeight="true" outlineLevel="0" collapsed="false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customFormat="false" ht="12.75" hidden="false" customHeight="true" outlineLevel="0" collapsed="false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customFormat="false" ht="12.75" hidden="false" customHeight="true" outlineLevel="0" collapsed="false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customFormat="false" ht="12.75" hidden="false" customHeight="true" outlineLevel="0" collapsed="false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customFormat="false" ht="12.75" hidden="false" customHeight="true" outlineLevel="0" collapsed="false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customFormat="false" ht="12.75" hidden="false" customHeight="true" outlineLevel="0" collapsed="false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customFormat="false" ht="12.75" hidden="false" customHeight="true" outlineLevel="0" collapsed="false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customFormat="false" ht="12.75" hidden="false" customHeight="true" outlineLevel="0" collapsed="false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customFormat="false" ht="12.75" hidden="false" customHeight="true" outlineLevel="0" collapsed="false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customFormat="false" ht="12.75" hidden="false" customHeight="true" outlineLevel="0" collapsed="false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customFormat="false" ht="12.75" hidden="false" customHeight="true" outlineLevel="0" collapsed="false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customFormat="false" ht="12.75" hidden="false" customHeight="true" outlineLevel="0" collapsed="false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customFormat="false" ht="12.75" hidden="false" customHeight="true" outlineLevel="0" collapsed="false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customFormat="false" ht="12.75" hidden="false" customHeight="true" outlineLevel="0" collapsed="false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customFormat="false" ht="12.75" hidden="false" customHeight="true" outlineLevel="0" collapsed="false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customFormat="false" ht="12.75" hidden="false" customHeight="true" outlineLevel="0" collapsed="false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customFormat="false" ht="12.75" hidden="false" customHeight="true" outlineLevel="0" collapsed="false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customFormat="false" ht="12.75" hidden="false" customHeight="true" outlineLevel="0" collapsed="false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customFormat="false" ht="12.75" hidden="false" customHeight="true" outlineLevel="0" collapsed="false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customFormat="false" ht="12.75" hidden="false" customHeight="true" outlineLevel="0" collapsed="false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customFormat="false" ht="12.75" hidden="false" customHeight="true" outlineLevel="0" collapsed="false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customFormat="false" ht="12.75" hidden="false" customHeight="true" outlineLevel="0" collapsed="false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customFormat="false" ht="12.75" hidden="false" customHeight="true" outlineLevel="0" collapsed="false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customFormat="false" ht="12.75" hidden="false" customHeight="true" outlineLevel="0" collapsed="false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customFormat="false" ht="12.75" hidden="false" customHeight="true" outlineLevel="0" collapsed="false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customFormat="false" ht="12.75" hidden="false" customHeight="true" outlineLevel="0" collapsed="false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customFormat="false" ht="12.75" hidden="false" customHeight="true" outlineLevel="0" collapsed="false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customFormat="false" ht="12.75" hidden="false" customHeight="true" outlineLevel="0" collapsed="false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customFormat="false" ht="12.75" hidden="false" customHeight="true" outlineLevel="0" collapsed="false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customFormat="false" ht="12.75" hidden="false" customHeight="true" outlineLevel="0" collapsed="false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customFormat="false" ht="12.75" hidden="false" customHeight="true" outlineLevel="0" collapsed="false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customFormat="false" ht="12.75" hidden="false" customHeight="true" outlineLevel="0" collapsed="false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customFormat="false" ht="12.75" hidden="false" customHeight="true" outlineLevel="0" collapsed="false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customFormat="false" ht="12.75" hidden="false" customHeight="true" outlineLevel="0" collapsed="false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customFormat="false" ht="12.75" hidden="false" customHeight="true" outlineLevel="0" collapsed="false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customFormat="false" ht="12.75" hidden="false" customHeight="true" outlineLevel="0" collapsed="false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customFormat="false" ht="12.75" hidden="false" customHeight="true" outlineLevel="0" collapsed="false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customFormat="false" ht="12.75" hidden="false" customHeight="true" outlineLevel="0" collapsed="false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customFormat="false" ht="12.75" hidden="false" customHeight="true" outlineLevel="0" collapsed="false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customFormat="false" ht="12.75" hidden="false" customHeight="true" outlineLevel="0" collapsed="false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customFormat="false" ht="12.75" hidden="false" customHeight="true" outlineLevel="0" collapsed="false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customFormat="false" ht="12.75" hidden="false" customHeight="true" outlineLevel="0" collapsed="false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customFormat="false" ht="12.75" hidden="false" customHeight="true" outlineLevel="0" collapsed="false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customFormat="false" ht="12.75" hidden="false" customHeight="true" outlineLevel="0" collapsed="false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customFormat="false" ht="12.75" hidden="false" customHeight="true" outlineLevel="0" collapsed="false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customFormat="false" ht="12.75" hidden="false" customHeight="true" outlineLevel="0" collapsed="false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customFormat="false" ht="12.75" hidden="false" customHeight="true" outlineLevel="0" collapsed="false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customFormat="false" ht="12.75" hidden="false" customHeight="true" outlineLevel="0" collapsed="false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customFormat="false" ht="12.75" hidden="false" customHeight="true" outlineLevel="0" collapsed="false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customFormat="false" ht="12.75" hidden="false" customHeight="true" outlineLevel="0" collapsed="false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customFormat="false" ht="12.75" hidden="false" customHeight="true" outlineLevel="0" collapsed="false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customFormat="false" ht="12.75" hidden="false" customHeight="true" outlineLevel="0" collapsed="false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customFormat="false" ht="12.75" hidden="false" customHeight="true" outlineLevel="0" collapsed="false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customFormat="false" ht="12.75" hidden="false" customHeight="true" outlineLevel="0" collapsed="false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customFormat="false" ht="12.75" hidden="false" customHeight="true" outlineLevel="0" collapsed="false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customFormat="false" ht="12.75" hidden="false" customHeight="true" outlineLevel="0" collapsed="false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customFormat="false" ht="12.75" hidden="false" customHeight="true" outlineLevel="0" collapsed="false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customFormat="false" ht="12.75" hidden="false" customHeight="true" outlineLevel="0" collapsed="false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customFormat="false" ht="12.75" hidden="false" customHeight="true" outlineLevel="0" collapsed="false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customFormat="false" ht="12.75" hidden="false" customHeight="true" outlineLevel="0" collapsed="false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customFormat="false" ht="12.75" hidden="false" customHeight="true" outlineLevel="0" collapsed="false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customFormat="false" ht="12.75" hidden="false" customHeight="true" outlineLevel="0" collapsed="false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customFormat="false" ht="12.75" hidden="false" customHeight="true" outlineLevel="0" collapsed="false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customFormat="false" ht="12.75" hidden="false" customHeight="true" outlineLevel="0" collapsed="false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customFormat="false" ht="12.75" hidden="false" customHeight="true" outlineLevel="0" collapsed="false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customFormat="false" ht="12.75" hidden="false" customHeight="true" outlineLevel="0" collapsed="false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customFormat="false" ht="12.75" hidden="false" customHeight="true" outlineLevel="0" collapsed="false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customFormat="false" ht="12.75" hidden="false" customHeight="true" outlineLevel="0" collapsed="false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customFormat="false" ht="12.75" hidden="false" customHeight="true" outlineLevel="0" collapsed="false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customFormat="false" ht="12.75" hidden="false" customHeight="true" outlineLevel="0" collapsed="false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customFormat="false" ht="12.75" hidden="false" customHeight="true" outlineLevel="0" collapsed="false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customFormat="false" ht="12.75" hidden="false" customHeight="true" outlineLevel="0" collapsed="false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customFormat="false" ht="12.75" hidden="false" customHeight="true" outlineLevel="0" collapsed="false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customFormat="false" ht="12.75" hidden="false" customHeight="true" outlineLevel="0" collapsed="false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customFormat="false" ht="12.75" hidden="false" customHeight="true" outlineLevel="0" collapsed="false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customFormat="false" ht="12.75" hidden="false" customHeight="true" outlineLevel="0" collapsed="false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customFormat="false" ht="12.75" hidden="false" customHeight="true" outlineLevel="0" collapsed="false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customFormat="false" ht="12.75" hidden="false" customHeight="true" outlineLevel="0" collapsed="false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customFormat="false" ht="12.75" hidden="false" customHeight="true" outlineLevel="0" collapsed="false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customFormat="false" ht="12.75" hidden="false" customHeight="true" outlineLevel="0" collapsed="false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customFormat="false" ht="12.75" hidden="false" customHeight="true" outlineLevel="0" collapsed="false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customFormat="false" ht="12.75" hidden="false" customHeight="true" outlineLevel="0" collapsed="false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customFormat="false" ht="12.75" hidden="false" customHeight="true" outlineLevel="0" collapsed="false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customFormat="false" ht="12.75" hidden="false" customHeight="true" outlineLevel="0" collapsed="false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customFormat="false" ht="12.75" hidden="false" customHeight="true" outlineLevel="0" collapsed="false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customFormat="false" ht="12.75" hidden="false" customHeight="true" outlineLevel="0" collapsed="false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customFormat="false" ht="12.75" hidden="false" customHeight="true" outlineLevel="0" collapsed="false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customFormat="false" ht="12.75" hidden="false" customHeight="true" outlineLevel="0" collapsed="false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customFormat="false" ht="12.75" hidden="false" customHeight="true" outlineLevel="0" collapsed="false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customFormat="false" ht="12.75" hidden="false" customHeight="true" outlineLevel="0" collapsed="false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customFormat="false" ht="12.75" hidden="false" customHeight="true" outlineLevel="0" collapsed="false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customFormat="false" ht="12.75" hidden="false" customHeight="true" outlineLevel="0" collapsed="false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customFormat="false" ht="12.75" hidden="false" customHeight="true" outlineLevel="0" collapsed="false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customFormat="false" ht="12.75" hidden="false" customHeight="true" outlineLevel="0" collapsed="false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customFormat="false" ht="12.75" hidden="false" customHeight="true" outlineLevel="0" collapsed="false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customFormat="false" ht="12.75" hidden="false" customHeight="true" outlineLevel="0" collapsed="false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customFormat="false" ht="12.75" hidden="false" customHeight="true" outlineLevel="0" collapsed="false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customFormat="false" ht="12.75" hidden="false" customHeight="true" outlineLevel="0" collapsed="false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customFormat="false" ht="12.75" hidden="false" customHeight="true" outlineLevel="0" collapsed="false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customFormat="false" ht="12.75" hidden="false" customHeight="true" outlineLevel="0" collapsed="false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customFormat="false" ht="12.75" hidden="false" customHeight="true" outlineLevel="0" collapsed="false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customFormat="false" ht="12.75" hidden="false" customHeight="true" outlineLevel="0" collapsed="false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customFormat="false" ht="12.75" hidden="false" customHeight="true" outlineLevel="0" collapsed="false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customFormat="false" ht="12.75" hidden="false" customHeight="true" outlineLevel="0" collapsed="false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customFormat="false" ht="12.75" hidden="false" customHeight="true" outlineLevel="0" collapsed="false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customFormat="false" ht="12.75" hidden="false" customHeight="true" outlineLevel="0" collapsed="false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customFormat="false" ht="12.75" hidden="false" customHeight="true" outlineLevel="0" collapsed="false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customFormat="false" ht="12.75" hidden="false" customHeight="true" outlineLevel="0" collapsed="false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customFormat="false" ht="12.75" hidden="false" customHeight="true" outlineLevel="0" collapsed="false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customFormat="false" ht="12.75" hidden="false" customHeight="true" outlineLevel="0" collapsed="false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customFormat="false" ht="12.75" hidden="false" customHeight="true" outlineLevel="0" collapsed="false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customFormat="false" ht="12.75" hidden="false" customHeight="true" outlineLevel="0" collapsed="false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customFormat="false" ht="12.75" hidden="false" customHeight="true" outlineLevel="0" collapsed="false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customFormat="false" ht="12.75" hidden="false" customHeight="true" outlineLevel="0" collapsed="false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customFormat="false" ht="12.75" hidden="false" customHeight="true" outlineLevel="0" collapsed="false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customFormat="false" ht="12.75" hidden="false" customHeight="true" outlineLevel="0" collapsed="false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customFormat="false" ht="12.75" hidden="false" customHeight="true" outlineLevel="0" collapsed="false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customFormat="false" ht="12.75" hidden="false" customHeight="true" outlineLevel="0" collapsed="false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customFormat="false" ht="12.75" hidden="false" customHeight="true" outlineLevel="0" collapsed="false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customFormat="false" ht="12.75" hidden="false" customHeight="true" outlineLevel="0" collapsed="false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customFormat="false" ht="12.75" hidden="false" customHeight="true" outlineLevel="0" collapsed="false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customFormat="false" ht="12.75" hidden="false" customHeight="true" outlineLevel="0" collapsed="false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customFormat="false" ht="12.75" hidden="false" customHeight="true" outlineLevel="0" collapsed="false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customFormat="false" ht="12.75" hidden="false" customHeight="true" outlineLevel="0" collapsed="false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customFormat="false" ht="12.75" hidden="false" customHeight="true" outlineLevel="0" collapsed="false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customFormat="false" ht="12.75" hidden="false" customHeight="true" outlineLevel="0" collapsed="false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customFormat="false" ht="12.75" hidden="false" customHeight="true" outlineLevel="0" collapsed="false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customFormat="false" ht="12.75" hidden="false" customHeight="true" outlineLevel="0" collapsed="false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customFormat="false" ht="12.75" hidden="false" customHeight="true" outlineLevel="0" collapsed="false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customFormat="false" ht="12.75" hidden="false" customHeight="true" outlineLevel="0" collapsed="false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customFormat="false" ht="12.75" hidden="false" customHeight="true" outlineLevel="0" collapsed="false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customFormat="false" ht="12.75" hidden="false" customHeight="true" outlineLevel="0" collapsed="false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customFormat="false" ht="12.75" hidden="false" customHeight="true" outlineLevel="0" collapsed="false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customFormat="false" ht="12.75" hidden="false" customHeight="true" outlineLevel="0" collapsed="false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customFormat="false" ht="12.75" hidden="false" customHeight="true" outlineLevel="0" collapsed="false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customFormat="false" ht="12.75" hidden="false" customHeight="true" outlineLevel="0" collapsed="false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customFormat="false" ht="12.75" hidden="false" customHeight="true" outlineLevel="0" collapsed="false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customFormat="false" ht="12.75" hidden="false" customHeight="true" outlineLevel="0" collapsed="false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customFormat="false" ht="12.75" hidden="false" customHeight="true" outlineLevel="0" collapsed="false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customFormat="false" ht="12.75" hidden="false" customHeight="true" outlineLevel="0" collapsed="false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customFormat="false" ht="12.75" hidden="false" customHeight="true" outlineLevel="0" collapsed="false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customFormat="false" ht="12.75" hidden="false" customHeight="true" outlineLevel="0" collapsed="false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customFormat="false" ht="12.75" hidden="false" customHeight="true" outlineLevel="0" collapsed="false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customFormat="false" ht="12.75" hidden="false" customHeight="true" outlineLevel="0" collapsed="false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customFormat="false" ht="12.75" hidden="false" customHeight="true" outlineLevel="0" collapsed="false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customFormat="false" ht="12.75" hidden="false" customHeight="true" outlineLevel="0" collapsed="false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customFormat="false" ht="12.75" hidden="false" customHeight="true" outlineLevel="0" collapsed="false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customFormat="false" ht="12.75" hidden="false" customHeight="true" outlineLevel="0" collapsed="false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customFormat="false" ht="12.75" hidden="false" customHeight="true" outlineLevel="0" collapsed="false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customFormat="false" ht="12.75" hidden="false" customHeight="true" outlineLevel="0" collapsed="false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customFormat="false" ht="12.75" hidden="false" customHeight="true" outlineLevel="0" collapsed="false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customFormat="false" ht="12.75" hidden="false" customHeight="true" outlineLevel="0" collapsed="false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customFormat="false" ht="12.75" hidden="false" customHeight="true" outlineLevel="0" collapsed="false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customFormat="false" ht="12.75" hidden="false" customHeight="true" outlineLevel="0" collapsed="false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customFormat="false" ht="12.75" hidden="false" customHeight="true" outlineLevel="0" collapsed="false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customFormat="false" ht="12.75" hidden="false" customHeight="true" outlineLevel="0" collapsed="false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customFormat="false" ht="12.75" hidden="false" customHeight="true" outlineLevel="0" collapsed="false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customFormat="false" ht="12.75" hidden="false" customHeight="true" outlineLevel="0" collapsed="false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customFormat="false" ht="12.75" hidden="false" customHeight="true" outlineLevel="0" collapsed="false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customFormat="false" ht="12.75" hidden="false" customHeight="true" outlineLevel="0" collapsed="false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customFormat="false" ht="12.75" hidden="false" customHeight="true" outlineLevel="0" collapsed="false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customFormat="false" ht="12.75" hidden="false" customHeight="true" outlineLevel="0" collapsed="false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customFormat="false" ht="12.75" hidden="false" customHeight="true" outlineLevel="0" collapsed="false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customFormat="false" ht="12.75" hidden="false" customHeight="true" outlineLevel="0" collapsed="false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customFormat="false" ht="12.75" hidden="false" customHeight="true" outlineLevel="0" collapsed="false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customFormat="false" ht="12.75" hidden="false" customHeight="true" outlineLevel="0" collapsed="false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customFormat="false" ht="12.75" hidden="false" customHeight="true" outlineLevel="0" collapsed="false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customFormat="false" ht="12.75" hidden="false" customHeight="true" outlineLevel="0" collapsed="false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customFormat="false" ht="12.75" hidden="false" customHeight="true" outlineLevel="0" collapsed="false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customFormat="false" ht="12.75" hidden="false" customHeight="true" outlineLevel="0" collapsed="false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customFormat="false" ht="12.75" hidden="false" customHeight="true" outlineLevel="0" collapsed="false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customFormat="false" ht="12.75" hidden="false" customHeight="true" outlineLevel="0" collapsed="false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customFormat="false" ht="12.75" hidden="false" customHeight="true" outlineLevel="0" collapsed="false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customFormat="false" ht="12.75" hidden="false" customHeight="true" outlineLevel="0" collapsed="false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customFormat="false" ht="12.75" hidden="false" customHeight="true" outlineLevel="0" collapsed="false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customFormat="false" ht="12.75" hidden="false" customHeight="true" outlineLevel="0" collapsed="false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customFormat="false" ht="12.75" hidden="false" customHeight="true" outlineLevel="0" collapsed="false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customFormat="false" ht="12.75" hidden="false" customHeight="true" outlineLevel="0" collapsed="false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customFormat="false" ht="12.75" hidden="false" customHeight="true" outlineLevel="0" collapsed="false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customFormat="false" ht="12.75" hidden="false" customHeight="true" outlineLevel="0" collapsed="false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customFormat="false" ht="12.75" hidden="false" customHeight="true" outlineLevel="0" collapsed="false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customFormat="false" ht="12.75" hidden="false" customHeight="true" outlineLevel="0" collapsed="false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customFormat="false" ht="12.75" hidden="false" customHeight="true" outlineLevel="0" collapsed="false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customFormat="false" ht="12.75" hidden="false" customHeight="true" outlineLevel="0" collapsed="false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customFormat="false" ht="12.75" hidden="false" customHeight="true" outlineLevel="0" collapsed="false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customFormat="false" ht="12.75" hidden="false" customHeight="true" outlineLevel="0" collapsed="false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customFormat="false" ht="12.75" hidden="false" customHeight="true" outlineLevel="0" collapsed="false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customFormat="false" ht="12.75" hidden="false" customHeight="true" outlineLevel="0" collapsed="false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customFormat="false" ht="12.75" hidden="false" customHeight="true" outlineLevel="0" collapsed="false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customFormat="false" ht="12.75" hidden="false" customHeight="true" outlineLevel="0" collapsed="false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customFormat="false" ht="12.75" hidden="false" customHeight="true" outlineLevel="0" collapsed="false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customFormat="false" ht="12.75" hidden="false" customHeight="true" outlineLevel="0" collapsed="false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customFormat="false" ht="12.75" hidden="false" customHeight="true" outlineLevel="0" collapsed="false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customFormat="false" ht="12.75" hidden="false" customHeight="true" outlineLevel="0" collapsed="false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customFormat="false" ht="12.75" hidden="false" customHeight="true" outlineLevel="0" collapsed="false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customFormat="false" ht="12.75" hidden="false" customHeight="true" outlineLevel="0" collapsed="false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customFormat="false" ht="12.75" hidden="false" customHeight="true" outlineLevel="0" collapsed="false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customFormat="false" ht="12.75" hidden="false" customHeight="true" outlineLevel="0" collapsed="false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customFormat="false" ht="12.75" hidden="false" customHeight="true" outlineLevel="0" collapsed="false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customFormat="false" ht="12.75" hidden="false" customHeight="true" outlineLevel="0" collapsed="false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customFormat="false" ht="12.75" hidden="false" customHeight="true" outlineLevel="0" collapsed="false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customFormat="false" ht="12.75" hidden="false" customHeight="true" outlineLevel="0" collapsed="false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customFormat="false" ht="12.75" hidden="false" customHeight="true" outlineLevel="0" collapsed="false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customFormat="false" ht="12.75" hidden="false" customHeight="true" outlineLevel="0" collapsed="false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customFormat="false" ht="12.75" hidden="false" customHeight="true" outlineLevel="0" collapsed="false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customFormat="false" ht="12.75" hidden="false" customHeight="true" outlineLevel="0" collapsed="false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customFormat="false" ht="12.75" hidden="false" customHeight="true" outlineLevel="0" collapsed="false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customFormat="false" ht="12.75" hidden="false" customHeight="true" outlineLevel="0" collapsed="false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customFormat="false" ht="12.75" hidden="false" customHeight="true" outlineLevel="0" collapsed="false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customFormat="false" ht="12.75" hidden="false" customHeight="true" outlineLevel="0" collapsed="false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customFormat="false" ht="12.75" hidden="false" customHeight="true" outlineLevel="0" collapsed="false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customFormat="false" ht="12.75" hidden="false" customHeight="true" outlineLevel="0" collapsed="false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customFormat="false" ht="12.75" hidden="false" customHeight="true" outlineLevel="0" collapsed="false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customFormat="false" ht="12.75" hidden="false" customHeight="true" outlineLevel="0" collapsed="false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customFormat="false" ht="12.75" hidden="false" customHeight="true" outlineLevel="0" collapsed="false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customFormat="false" ht="12.75" hidden="false" customHeight="true" outlineLevel="0" collapsed="false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customFormat="false" ht="12.75" hidden="false" customHeight="true" outlineLevel="0" collapsed="false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customFormat="false" ht="12.75" hidden="false" customHeight="true" outlineLevel="0" collapsed="false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customFormat="false" ht="12.75" hidden="false" customHeight="true" outlineLevel="0" collapsed="false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customFormat="false" ht="12.75" hidden="false" customHeight="true" outlineLevel="0" collapsed="false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customFormat="false" ht="12.75" hidden="false" customHeight="true" outlineLevel="0" collapsed="false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customFormat="false" ht="12.75" hidden="false" customHeight="true" outlineLevel="0" collapsed="false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customFormat="false" ht="12.75" hidden="false" customHeight="true" outlineLevel="0" collapsed="false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customFormat="false" ht="12.75" hidden="false" customHeight="true" outlineLevel="0" collapsed="false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customFormat="false" ht="12.75" hidden="false" customHeight="true" outlineLevel="0" collapsed="false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customFormat="false" ht="12.75" hidden="false" customHeight="true" outlineLevel="0" collapsed="false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customFormat="false" ht="12.75" hidden="false" customHeight="true" outlineLevel="0" collapsed="false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customFormat="false" ht="12.75" hidden="false" customHeight="true" outlineLevel="0" collapsed="false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customFormat="false" ht="12.75" hidden="false" customHeight="true" outlineLevel="0" collapsed="false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customFormat="false" ht="12.75" hidden="false" customHeight="true" outlineLevel="0" collapsed="false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customFormat="false" ht="12.75" hidden="false" customHeight="true" outlineLevel="0" collapsed="false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customFormat="false" ht="12.75" hidden="false" customHeight="true" outlineLevel="0" collapsed="false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customFormat="false" ht="12.75" hidden="false" customHeight="true" outlineLevel="0" collapsed="false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customFormat="false" ht="12.75" hidden="false" customHeight="true" outlineLevel="0" collapsed="false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customFormat="false" ht="12.75" hidden="false" customHeight="true" outlineLevel="0" collapsed="false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customFormat="false" ht="12.75" hidden="false" customHeight="true" outlineLevel="0" collapsed="false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customFormat="false" ht="12.75" hidden="false" customHeight="true" outlineLevel="0" collapsed="false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customFormat="false" ht="12.75" hidden="false" customHeight="true" outlineLevel="0" collapsed="false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customFormat="false" ht="12.75" hidden="false" customHeight="true" outlineLevel="0" collapsed="false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customFormat="false" ht="12.75" hidden="false" customHeight="true" outlineLevel="0" collapsed="false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customFormat="false" ht="12.75" hidden="false" customHeight="true" outlineLevel="0" collapsed="false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customFormat="false" ht="12.75" hidden="false" customHeight="true" outlineLevel="0" collapsed="false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customFormat="false" ht="12.75" hidden="false" customHeight="true" outlineLevel="0" collapsed="false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customFormat="false" ht="12.75" hidden="false" customHeight="true" outlineLevel="0" collapsed="false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customFormat="false" ht="12.75" hidden="false" customHeight="true" outlineLevel="0" collapsed="false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customFormat="false" ht="12.75" hidden="false" customHeight="true" outlineLevel="0" collapsed="false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customFormat="false" ht="12.75" hidden="false" customHeight="true" outlineLevel="0" collapsed="false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customFormat="false" ht="12.75" hidden="false" customHeight="true" outlineLevel="0" collapsed="false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customFormat="false" ht="12.75" hidden="false" customHeight="true" outlineLevel="0" collapsed="false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customFormat="false" ht="12.75" hidden="false" customHeight="true" outlineLevel="0" collapsed="false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customFormat="false" ht="12.75" hidden="false" customHeight="true" outlineLevel="0" collapsed="false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customFormat="false" ht="12.75" hidden="false" customHeight="true" outlineLevel="0" collapsed="false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customFormat="false" ht="12.75" hidden="false" customHeight="true" outlineLevel="0" collapsed="false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customFormat="false" ht="12.75" hidden="false" customHeight="true" outlineLevel="0" collapsed="false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customFormat="false" ht="12.75" hidden="false" customHeight="true" outlineLevel="0" collapsed="false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customFormat="false" ht="12.75" hidden="false" customHeight="true" outlineLevel="0" collapsed="false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customFormat="false" ht="12.75" hidden="false" customHeight="true" outlineLevel="0" collapsed="false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customFormat="false" ht="12.75" hidden="false" customHeight="true" outlineLevel="0" collapsed="false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customFormat="false" ht="12.75" hidden="false" customHeight="true" outlineLevel="0" collapsed="false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customFormat="false" ht="12.75" hidden="false" customHeight="true" outlineLevel="0" collapsed="false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customFormat="false" ht="12.75" hidden="false" customHeight="true" outlineLevel="0" collapsed="false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customFormat="false" ht="12.75" hidden="false" customHeight="true" outlineLevel="0" collapsed="false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customFormat="false" ht="12.75" hidden="false" customHeight="true" outlineLevel="0" collapsed="false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customFormat="false" ht="12.75" hidden="false" customHeight="true" outlineLevel="0" collapsed="false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customFormat="false" ht="12.75" hidden="false" customHeight="true" outlineLevel="0" collapsed="false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customFormat="false" ht="12.75" hidden="false" customHeight="true" outlineLevel="0" collapsed="false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customFormat="false" ht="12.75" hidden="false" customHeight="true" outlineLevel="0" collapsed="false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customFormat="false" ht="12.75" hidden="false" customHeight="true" outlineLevel="0" collapsed="false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customFormat="false" ht="12.75" hidden="false" customHeight="true" outlineLevel="0" collapsed="false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customFormat="false" ht="12.75" hidden="false" customHeight="true" outlineLevel="0" collapsed="false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customFormat="false" ht="12.75" hidden="false" customHeight="true" outlineLevel="0" collapsed="false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customFormat="false" ht="12.75" hidden="false" customHeight="true" outlineLevel="0" collapsed="false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customFormat="false" ht="12.75" hidden="false" customHeight="true" outlineLevel="0" collapsed="false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customFormat="false" ht="12.75" hidden="false" customHeight="true" outlineLevel="0" collapsed="false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customFormat="false" ht="12.75" hidden="false" customHeight="true" outlineLevel="0" collapsed="false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customFormat="false" ht="12.75" hidden="false" customHeight="true" outlineLevel="0" collapsed="false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customFormat="false" ht="12.75" hidden="false" customHeight="true" outlineLevel="0" collapsed="false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customFormat="false" ht="12.75" hidden="false" customHeight="true" outlineLevel="0" collapsed="false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customFormat="false" ht="12.75" hidden="false" customHeight="true" outlineLevel="0" collapsed="false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customFormat="false" ht="12.75" hidden="false" customHeight="true" outlineLevel="0" collapsed="false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customFormat="false" ht="12.75" hidden="false" customHeight="true" outlineLevel="0" collapsed="false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customFormat="false" ht="12.75" hidden="false" customHeight="true" outlineLevel="0" collapsed="false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customFormat="false" ht="12.75" hidden="false" customHeight="true" outlineLevel="0" collapsed="false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customFormat="false" ht="12.75" hidden="false" customHeight="true" outlineLevel="0" collapsed="false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customFormat="false" ht="12.75" hidden="false" customHeight="true" outlineLevel="0" collapsed="false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customFormat="false" ht="12.75" hidden="false" customHeight="true" outlineLevel="0" collapsed="false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customFormat="false" ht="12.75" hidden="false" customHeight="true" outlineLevel="0" collapsed="false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customFormat="false" ht="12.75" hidden="false" customHeight="true" outlineLevel="0" collapsed="false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customFormat="false" ht="12.75" hidden="false" customHeight="true" outlineLevel="0" collapsed="false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customFormat="false" ht="12.75" hidden="false" customHeight="true" outlineLevel="0" collapsed="false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customFormat="false" ht="12.75" hidden="false" customHeight="true" outlineLevel="0" collapsed="false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customFormat="false" ht="12.75" hidden="false" customHeight="true" outlineLevel="0" collapsed="false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customFormat="false" ht="12.75" hidden="false" customHeight="true" outlineLevel="0" collapsed="false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customFormat="false" ht="12.75" hidden="false" customHeight="true" outlineLevel="0" collapsed="false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customFormat="false" ht="12.75" hidden="false" customHeight="true" outlineLevel="0" collapsed="false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customFormat="false" ht="12.75" hidden="false" customHeight="true" outlineLevel="0" collapsed="false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customFormat="false" ht="12.75" hidden="false" customHeight="true" outlineLevel="0" collapsed="false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customFormat="false" ht="12.75" hidden="false" customHeight="true" outlineLevel="0" collapsed="false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customFormat="false" ht="12.75" hidden="false" customHeight="true" outlineLevel="0" collapsed="false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customFormat="false" ht="12.75" hidden="false" customHeight="true" outlineLevel="0" collapsed="false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customFormat="false" ht="12.75" hidden="false" customHeight="true" outlineLevel="0" collapsed="false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customFormat="false" ht="12.75" hidden="false" customHeight="true" outlineLevel="0" collapsed="false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customFormat="false" ht="12.75" hidden="false" customHeight="true" outlineLevel="0" collapsed="false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customFormat="false" ht="12.75" hidden="false" customHeight="true" outlineLevel="0" collapsed="false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customFormat="false" ht="12.75" hidden="false" customHeight="true" outlineLevel="0" collapsed="false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customFormat="false" ht="12.75" hidden="false" customHeight="true" outlineLevel="0" collapsed="false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customFormat="false" ht="12.75" hidden="false" customHeight="true" outlineLevel="0" collapsed="false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customFormat="false" ht="12.75" hidden="false" customHeight="true" outlineLevel="0" collapsed="false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customFormat="false" ht="12.75" hidden="false" customHeight="true" outlineLevel="0" collapsed="false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customFormat="false" ht="12.75" hidden="false" customHeight="true" outlineLevel="0" collapsed="false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customFormat="false" ht="12.75" hidden="false" customHeight="true" outlineLevel="0" collapsed="false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customFormat="false" ht="12.75" hidden="false" customHeight="true" outlineLevel="0" collapsed="false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customFormat="false" ht="12.75" hidden="false" customHeight="true" outlineLevel="0" collapsed="false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customFormat="false" ht="12.75" hidden="false" customHeight="true" outlineLevel="0" collapsed="false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customFormat="false" ht="12.75" hidden="false" customHeight="true" outlineLevel="0" collapsed="false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customFormat="false" ht="12.75" hidden="false" customHeight="true" outlineLevel="0" collapsed="false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customFormat="false" ht="12.75" hidden="false" customHeight="true" outlineLevel="0" collapsed="false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customFormat="false" ht="12.75" hidden="false" customHeight="true" outlineLevel="0" collapsed="false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customFormat="false" ht="12.75" hidden="false" customHeight="true" outlineLevel="0" collapsed="false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customFormat="false" ht="12.75" hidden="false" customHeight="true" outlineLevel="0" collapsed="false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customFormat="false" ht="12.75" hidden="false" customHeight="true" outlineLevel="0" collapsed="false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customFormat="false" ht="12.75" hidden="false" customHeight="true" outlineLevel="0" collapsed="false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2">
    <mergeCell ref="H5:K5"/>
    <mergeCell ref="M5:P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26.18"/>
    <col collapsed="false" customWidth="true" hidden="false" outlineLevel="0" max="11" min="3" style="0" width="14.82"/>
    <col collapsed="false" customWidth="true" hidden="false" outlineLevel="0" max="26" min="12" style="0" width="8.73"/>
  </cols>
  <sheetData>
    <row r="1" customFormat="false" ht="15" hidden="false" customHeight="false" outlineLevel="0" collapsed="false">
      <c r="A1" s="59" t="s">
        <v>0</v>
      </c>
    </row>
    <row r="3" customFormat="false" ht="22" hidden="false" customHeight="true" outlineLevel="0" collapsed="false">
      <c r="C3" s="83" t="s">
        <v>48</v>
      </c>
      <c r="D3" s="83"/>
      <c r="E3" s="83"/>
      <c r="F3" s="83"/>
      <c r="G3" s="83" t="s">
        <v>48</v>
      </c>
      <c r="H3" s="83"/>
      <c r="I3" s="83"/>
      <c r="J3" s="83"/>
      <c r="K3" s="85" t="s">
        <v>48</v>
      </c>
    </row>
    <row r="4" customFormat="false" ht="15" hidden="false" customHeight="false" outlineLevel="0" collapsed="false">
      <c r="C4" s="86" t="s">
        <v>50</v>
      </c>
      <c r="D4" s="86" t="s">
        <v>51</v>
      </c>
      <c r="E4" s="86" t="s">
        <v>52</v>
      </c>
      <c r="F4" s="86" t="s">
        <v>53</v>
      </c>
      <c r="G4" s="86" t="s">
        <v>50</v>
      </c>
      <c r="H4" s="86" t="s">
        <v>51</v>
      </c>
      <c r="I4" s="86" t="s">
        <v>52</v>
      </c>
      <c r="J4" s="86" t="s">
        <v>53</v>
      </c>
      <c r="K4" s="86" t="s">
        <v>50</v>
      </c>
    </row>
    <row r="5" customFormat="false" ht="15" hidden="false" customHeight="false" outlineLevel="0" collapsed="false">
      <c r="C5" s="88" t="n">
        <v>2021</v>
      </c>
      <c r="D5" s="88" t="n">
        <v>2021</v>
      </c>
      <c r="E5" s="88" t="n">
        <v>2021</v>
      </c>
      <c r="F5" s="88" t="n">
        <v>2021</v>
      </c>
      <c r="G5" s="88" t="n">
        <v>2022</v>
      </c>
      <c r="H5" s="88" t="n">
        <v>2022</v>
      </c>
      <c r="I5" s="88" t="n">
        <v>2022</v>
      </c>
      <c r="J5" s="88" t="n">
        <v>2022</v>
      </c>
      <c r="K5" s="88" t="n">
        <v>2023</v>
      </c>
    </row>
    <row r="6" customFormat="false" ht="15" hidden="false" customHeight="false" outlineLevel="0" collapsed="false">
      <c r="B6" s="36" t="s">
        <v>135</v>
      </c>
      <c r="C6" s="166" t="n">
        <f aca="false">'Income Statement'!F9</f>
        <v>501429.74</v>
      </c>
      <c r="D6" s="166" t="n">
        <f aca="false">'Income Statement'!G9</f>
        <v>513924.39</v>
      </c>
      <c r="E6" s="166" t="n">
        <f aca="false">'Income Statement'!H9</f>
        <v>523842.69</v>
      </c>
      <c r="F6" s="166" t="n">
        <f aca="false">'Income Statement'!I9</f>
        <v>539652.26</v>
      </c>
      <c r="G6" s="166" t="n">
        <f aca="false">'Income Statement'!K9</f>
        <v>550743.69</v>
      </c>
      <c r="H6" s="166" t="n">
        <f aca="false">'Income Statement'!L9</f>
        <v>557909.87</v>
      </c>
      <c r="I6" s="166" t="n">
        <f aca="false">'Income Statement'!M9</f>
        <v>554791.23</v>
      </c>
      <c r="J6" s="166" t="n">
        <f aca="false">'Income Statement'!N9</f>
        <v>549643.71</v>
      </c>
      <c r="K6" s="166" t="n">
        <f aca="false">'Income Statement'!P9</f>
        <v>571305.21</v>
      </c>
    </row>
    <row r="7" customFormat="false" ht="15" hidden="false" customHeight="false" outlineLevel="0" collapsed="false">
      <c r="B7" s="36" t="s">
        <v>136</v>
      </c>
      <c r="C7" s="167" t="n">
        <v>33</v>
      </c>
      <c r="D7" s="167" t="n">
        <v>33</v>
      </c>
      <c r="E7" s="167" t="n">
        <v>33</v>
      </c>
      <c r="F7" s="167" t="n">
        <v>33</v>
      </c>
      <c r="G7" s="167" t="n">
        <v>34</v>
      </c>
      <c r="H7" s="167" t="n">
        <v>34</v>
      </c>
      <c r="I7" s="167" t="n">
        <v>34</v>
      </c>
      <c r="J7" s="167" t="n">
        <v>34</v>
      </c>
      <c r="K7" s="167" t="n">
        <v>34</v>
      </c>
    </row>
    <row r="8" customFormat="false" ht="15" hidden="false" customHeight="false" outlineLevel="0" collapsed="false">
      <c r="C8" s="167"/>
      <c r="D8" s="167"/>
      <c r="E8" s="167"/>
      <c r="F8" s="167"/>
      <c r="G8" s="167"/>
      <c r="H8" s="167"/>
      <c r="I8" s="167"/>
      <c r="J8" s="167"/>
      <c r="K8" s="167"/>
    </row>
    <row r="9" customFormat="false" ht="15" hidden="false" customHeight="false" outlineLevel="0" collapsed="false">
      <c r="B9" s="80" t="s">
        <v>137</v>
      </c>
      <c r="C9" s="168" t="n">
        <f aca="false">C6/C7</f>
        <v>15194.8406060606</v>
      </c>
      <c r="D9" s="168" t="n">
        <f aca="false">D6/D7</f>
        <v>15573.4663636364</v>
      </c>
      <c r="E9" s="168" t="n">
        <f aca="false">E6/E7</f>
        <v>15874.0209090909</v>
      </c>
      <c r="F9" s="168" t="n">
        <f aca="false">F6/F7</f>
        <v>16353.0987878788</v>
      </c>
      <c r="G9" s="168" t="n">
        <f aca="false">G6/G7</f>
        <v>16198.3438235294</v>
      </c>
      <c r="H9" s="168" t="n">
        <f aca="false">H6/H7</f>
        <v>16409.1138235294</v>
      </c>
      <c r="I9" s="168" t="n">
        <f aca="false">I6/I7</f>
        <v>16317.3891176471</v>
      </c>
      <c r="J9" s="168" t="n">
        <f aca="false">J6/J7</f>
        <v>16165.9914705882</v>
      </c>
      <c r="K9" s="168" t="n">
        <f aca="false">K6/K7</f>
        <v>16803.0944117647</v>
      </c>
    </row>
    <row r="10" customFormat="false" ht="15" hidden="false" customHeight="false" outlineLevel="0" collapsed="false">
      <c r="B10" s="36" t="s">
        <v>138</v>
      </c>
      <c r="C10" s="41" t="n">
        <v>89</v>
      </c>
      <c r="D10" s="41" t="n">
        <v>200</v>
      </c>
      <c r="E10" s="41" t="n">
        <v>204</v>
      </c>
      <c r="F10" s="41" t="n">
        <v>444</v>
      </c>
      <c r="G10" s="41" t="n">
        <v>2446</v>
      </c>
      <c r="H10" s="41" t="n">
        <v>5000</v>
      </c>
      <c r="I10" s="41" t="n">
        <v>1655</v>
      </c>
      <c r="J10" s="41" t="n">
        <v>1244</v>
      </c>
      <c r="K10" s="41" t="n">
        <v>322</v>
      </c>
    </row>
    <row r="11" customFormat="false" ht="15" hidden="false" customHeight="false" outlineLevel="0" collapsed="false">
      <c r="B11" s="80" t="s">
        <v>139</v>
      </c>
      <c r="C11" s="168" t="n">
        <f aca="false">D9</f>
        <v>15573.4663636364</v>
      </c>
      <c r="D11" s="168" t="n">
        <f aca="false">E9</f>
        <v>15874.0209090909</v>
      </c>
      <c r="E11" s="168" t="n">
        <f aca="false">F9</f>
        <v>16353.0987878788</v>
      </c>
      <c r="F11" s="168" t="n">
        <f aca="false">G9</f>
        <v>16198.3438235294</v>
      </c>
      <c r="G11" s="168" t="n">
        <f aca="false">H9</f>
        <v>16409.1138235294</v>
      </c>
      <c r="H11" s="168" t="n">
        <f aca="false">I9</f>
        <v>16317.3891176471</v>
      </c>
      <c r="I11" s="168" t="n">
        <f aca="false">J9</f>
        <v>16165.9914705882</v>
      </c>
      <c r="J11" s="168" t="n">
        <f aca="false">K9</f>
        <v>16803.0944117647</v>
      </c>
      <c r="K11" s="168" t="n">
        <v>18446</v>
      </c>
    </row>
    <row r="13" customFormat="false" ht="15" hidden="false" customHeight="false" outlineLevel="0" collapsed="false">
      <c r="B13" s="36" t="s">
        <v>140</v>
      </c>
      <c r="D13" s="72"/>
      <c r="E13" s="72"/>
      <c r="F13" s="72"/>
      <c r="G13" s="72"/>
      <c r="H13" s="72"/>
      <c r="I13" s="72"/>
      <c r="J13" s="72"/>
      <c r="K13" s="7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C3:F3"/>
    <mergeCell ref="G3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2023-05-19T16:46:02Z</dcterms:created>
  <dc:creator>stephanie rodgers</dc:creator>
  <dc:description/>
  <dc:language>en-IN</dc:language>
  <cp:lastModifiedBy/>
  <dcterms:modified xsi:type="dcterms:W3CDTF">2025-04-26T17:12:55Z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