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hristian Krueger\Documents\UW Madison\ECE399\Power Switcher\"/>
    </mc:Choice>
  </mc:AlternateContent>
  <workbookProtection workbookAlgorithmName="SHA-512" workbookHashValue="q3F7XDHfs4d8PN9CWp7/p2rqquGgaTaNJCXgsilH/qHHG/NYSwTUp5IX2KmOFrXxHdchhFKLy96BLLvZqcsF5w==" workbookSaltValue="v4d6JujTA5dbb+LLAfDG4Q==" workbookSpinCount="100000" lockStructure="1"/>
  <bookViews>
    <workbookView xWindow="0" yWindow="0" windowWidth="19200" windowHeight="6585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Accounts!$O$2:INDEX(Accounts!$O$2:$O$99,SUMPRODUCT(--(Accounts!$O$2:$O$99&lt;&gt;"")))</definedName>
  </definedNames>
  <calcPr calcId="171027"/>
</workbook>
</file>

<file path=xl/calcChain.xml><?xml version="1.0" encoding="utf-8"?>
<calcChain xmlns="http://schemas.openxmlformats.org/spreadsheetml/2006/main">
  <c r="N24" i="2" l="1"/>
  <c r="N12" i="2"/>
  <c r="O24" i="2"/>
  <c r="O12" i="2"/>
  <c r="N29" i="2" l="1"/>
  <c r="O29" i="2"/>
  <c r="N14" i="2"/>
  <c r="O14" i="2"/>
  <c r="N42" i="2"/>
  <c r="O42" i="2"/>
  <c r="N5" i="2"/>
  <c r="O5" i="2"/>
  <c r="H24" i="1"/>
  <c r="H34" i="1"/>
  <c r="H21" i="1"/>
  <c r="H22" i="1"/>
  <c r="H23" i="1"/>
  <c r="H20" i="1"/>
  <c r="N54" i="2"/>
  <c r="O54" i="2"/>
  <c r="N38" i="2"/>
  <c r="O38" i="2"/>
  <c r="N34" i="2"/>
  <c r="O34" i="2"/>
  <c r="N11" i="2"/>
  <c r="O11" i="2"/>
  <c r="N8" i="2"/>
  <c r="O8" i="2"/>
  <c r="N9" i="2"/>
  <c r="O9" i="2"/>
  <c r="N44" i="2"/>
  <c r="O44" i="2"/>
  <c r="N52" i="2"/>
  <c r="O52" i="2"/>
  <c r="N43" i="2"/>
  <c r="O43" i="2"/>
  <c r="N15" i="2"/>
  <c r="O15" i="2"/>
  <c r="N31" i="2"/>
  <c r="O31" i="2"/>
  <c r="N56" i="2"/>
  <c r="O56" i="2"/>
  <c r="N22" i="2"/>
  <c r="O22" i="2"/>
  <c r="N23" i="2"/>
  <c r="O23" i="2"/>
  <c r="N4" i="2"/>
  <c r="O4" i="2"/>
  <c r="N35" i="2"/>
  <c r="O35" i="2"/>
  <c r="N50" i="2"/>
  <c r="O50" i="2"/>
  <c r="N51" i="2"/>
  <c r="O51" i="2"/>
  <c r="N28" i="2"/>
  <c r="O28" i="2"/>
  <c r="N47" i="2"/>
  <c r="O47" i="2"/>
  <c r="N57" i="2"/>
  <c r="O57" i="2"/>
  <c r="N55" i="2"/>
  <c r="O55" i="2"/>
  <c r="N17" i="2"/>
  <c r="O17" i="2"/>
  <c r="N33" i="2"/>
  <c r="O33" i="2"/>
  <c r="N10" i="2"/>
  <c r="O10" i="2"/>
  <c r="N48" i="2"/>
  <c r="O48" i="2"/>
  <c r="N3" i="2"/>
  <c r="O3" i="2"/>
  <c r="N27" i="2"/>
  <c r="O27" i="2"/>
  <c r="N7" i="2"/>
  <c r="O7" i="2"/>
  <c r="N39" i="2"/>
  <c r="O39" i="2"/>
  <c r="N2" i="2"/>
  <c r="O2" i="2"/>
  <c r="N58" i="2"/>
  <c r="O58" i="2"/>
  <c r="N45" i="2"/>
  <c r="O45" i="2"/>
  <c r="N41" i="2"/>
  <c r="O41" i="2"/>
  <c r="N32" i="2"/>
  <c r="O32" i="2"/>
  <c r="N20" i="2"/>
  <c r="O20" i="2"/>
  <c r="N26" i="2"/>
  <c r="O26" i="2"/>
  <c r="N40" i="2"/>
  <c r="O40" i="2"/>
  <c r="N46" i="2"/>
  <c r="O46" i="2"/>
  <c r="N16" i="2"/>
  <c r="O16" i="2"/>
  <c r="N21" i="2"/>
  <c r="O21" i="2"/>
  <c r="N49" i="2"/>
  <c r="O49" i="2"/>
  <c r="N53" i="2"/>
  <c r="O53" i="2"/>
  <c r="N19" i="2"/>
  <c r="O19" i="2"/>
  <c r="N30" i="2"/>
  <c r="O30" i="2"/>
  <c r="N36" i="2"/>
  <c r="O36" i="2"/>
  <c r="N6" i="2"/>
  <c r="C13" i="1" s="1"/>
  <c r="O6" i="2"/>
  <c r="N25" i="2"/>
  <c r="O25" i="2"/>
  <c r="N18" i="2"/>
  <c r="O18" i="2"/>
  <c r="N37" i="2"/>
  <c r="O37" i="2"/>
  <c r="N13" i="2"/>
  <c r="O13" i="2"/>
  <c r="D1" i="1"/>
  <c r="B42" i="1" s="1"/>
  <c r="A42" i="1"/>
  <c r="H25" i="1"/>
  <c r="H26" i="1"/>
  <c r="H27" i="1"/>
  <c r="H28" i="1"/>
  <c r="H29" i="1"/>
  <c r="H30" i="1"/>
  <c r="H31" i="1"/>
  <c r="H32" i="1"/>
  <c r="H33" i="1"/>
  <c r="B13" i="1"/>
  <c r="H35" i="1" l="1"/>
  <c r="H37" i="1" s="1"/>
  <c r="F14" i="1"/>
</calcChain>
</file>

<file path=xl/sharedStrings.xml><?xml version="1.0" encoding="utf-8"?>
<sst xmlns="http://schemas.openxmlformats.org/spreadsheetml/2006/main" count="775" uniqueCount="344">
  <si>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</si>
  <si>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</si>
  <si>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</si>
  <si>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</si>
  <si>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</si>
  <si>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</si>
  <si>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</si>
  <si>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</si>
  <si>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</si>
  <si>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</si>
  <si>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</si>
  <si>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</si>
  <si>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</si>
  <si>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Standard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</si>
  <si>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</si>
  <si>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</si>
  <si>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</si>
  <si>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</si>
  <si>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</si>
  <si>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</si>
  <si>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</si>
  <si>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</si>
  <si>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</si>
  <si>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</si>
  <si>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</si>
  <si>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</si>
  <si>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</si>
  <si>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</si>
  <si>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</si>
  <si>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</si>
  <si>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</si>
  <si>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</si>
  <si>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</si>
  <si>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</si>
  <si>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</si>
  <si>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</si>
  <si>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</si>
  <si>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</si>
  <si>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</si>
  <si>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</si>
  <si>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</si>
  <si>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</si>
  <si>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</si>
  <si>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</si>
  <si>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</si>
  <si>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</si>
  <si>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</si>
  <si>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</si>
  <si>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</si>
  <si>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</si>
  <si>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</si>
  <si>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</si>
  <si>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</si>
  <si>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</si>
  <si>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</si>
  <si>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</si>
  <si>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</si>
  <si>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</si>
  <si>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</si>
  <si>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</si>
  <si>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</si>
  <si>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</si>
  <si>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</si>
  <si>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</si>
  <si>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</si>
  <si>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</si>
  <si>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</si>
  <si>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</si>
  <si>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</si>
  <si>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</si>
  <si>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</si>
  <si>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</si>
  <si>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</si>
  <si>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</si>
  <si>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</si>
  <si>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</si>
  <si>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</si>
  <si>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</si>
  <si>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</si>
  <si>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</si>
  <si>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</si>
  <si>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</si>
  <si>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</si>
  <si>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</si>
  <si>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</si>
  <si>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</si>
  <si>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</si>
  <si>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</si>
  <si>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</si>
  <si>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</si>
  <si>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</si>
  <si>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</si>
  <si>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</si>
  <si>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</si>
  <si>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</si>
  <si>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</si>
  <si>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</si>
  <si>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</si>
  <si>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</si>
  <si>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</si>
  <si>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</si>
  <si>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</si>
  <si>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</si>
  <si>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</si>
  <si>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</si>
  <si>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</si>
  <si>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</si>
  <si>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</si>
  <si>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</si>
  <si>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</si>
  <si>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</si>
  <si>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</si>
  <si>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</si>
  <si>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</si>
  <si>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</si>
  <si>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</si>
  <si>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</si>
  <si>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</si>
  <si>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</si>
  <si>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</si>
  <si>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</si>
  <si>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</si>
  <si>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</si>
  <si>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</si>
  <si>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</si>
  <si>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</si>
  <si>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</si>
  <si>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</si>
  <si>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</si>
  <si>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</si>
  <si>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</si>
  <si>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</si>
  <si>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</si>
  <si>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</si>
  <si>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</si>
  <si>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</si>
  <si>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AAA1112</t>
  </si>
  <si>
    <t>144</t>
  </si>
  <si>
    <t>MSN185306</t>
  </si>
  <si>
    <t>Non-Rare Earth Electric Machin</t>
  </si>
  <si>
    <t>UT-BATTELLE, LLC</t>
  </si>
  <si>
    <t>4000138686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</si>
  <si>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</si>
  <si>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</si>
  <si>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</si>
  <si>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</si>
  <si>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</si>
  <si>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</si>
  <si>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</si>
  <si>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</si>
  <si>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</si>
  <si>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</si>
  <si>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AAA5363</t>
  </si>
  <si>
    <t>MSN186528</t>
  </si>
  <si>
    <t>Microgrid Energy Manager</t>
  </si>
  <si>
    <t>NATIONAL SCIENCE FOUNDATION</t>
  </si>
  <si>
    <t>1542959</t>
  </si>
  <si>
    <t>Venkataramanan,V*\Banerjee,Suman\Sarada,Sarada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</si>
  <si>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</si>
  <si>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</si>
  <si>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</si>
  <si>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</si>
  <si>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</si>
  <si>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</si>
  <si>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</si>
  <si>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</si>
  <si>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</si>
  <si>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</si>
  <si>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</si>
  <si>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</si>
  <si>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</si>
  <si>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</si>
  <si>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</si>
  <si>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</si>
  <si>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</si>
  <si>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</si>
  <si>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</si>
  <si>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</si>
  <si>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</si>
  <si>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</si>
  <si>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</si>
  <si>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PRJ66BM</t>
  </si>
  <si>
    <t>MSN152062</t>
  </si>
  <si>
    <t>Human Mediated Control of Larg</t>
  </si>
  <si>
    <t>CHE-1230751</t>
  </si>
  <si>
    <t>402800</t>
  </si>
  <si>
    <t>SUSTAINABILITY*SUST OFFICE</t>
  </si>
  <si>
    <t>402800 SUSTAINABILITY*SUST OFFICE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</si>
  <si>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</si>
  <si>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</si>
  <si>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</si>
  <si>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</si>
  <si>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</si>
  <si>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</si>
  <si>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</si>
  <si>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</si>
  <si>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</si>
  <si>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</si>
  <si>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</si>
  <si>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</si>
  <si>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</si>
  <si>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</si>
  <si>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</si>
  <si>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</si>
  <si>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</si>
  <si>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</si>
  <si>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</si>
  <si>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</si>
  <si>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</si>
  <si>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</si>
  <si>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</si>
  <si>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</si>
  <si>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</si>
  <si>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Investigation of PWM-Induced L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</si>
  <si>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</si>
  <si>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</si>
  <si>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</si>
  <si>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</si>
  <si>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</si>
  <si>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</si>
  <si>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</si>
  <si>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</si>
  <si>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</si>
  <si>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</si>
  <si>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</si>
  <si>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</si>
  <si>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</si>
  <si>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</si>
  <si>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</si>
  <si>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</si>
  <si>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</si>
  <si>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</si>
  <si>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</si>
  <si>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</si>
  <si>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</si>
  <si>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</si>
  <si>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</si>
  <si>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</si>
  <si>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</si>
  <si>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AAA6917</t>
  </si>
  <si>
    <t>MSN183377</t>
  </si>
  <si>
    <t>Capacitive Machines for Direct</t>
  </si>
  <si>
    <t>C-MOTIVE TECHNOLOGIES INC</t>
  </si>
  <si>
    <t>AAA9964</t>
  </si>
  <si>
    <t>MSN197109</t>
  </si>
  <si>
    <t>WARF Tech_IEDR RA Match_Ludois</t>
  </si>
  <si>
    <t>AAA9977</t>
  </si>
  <si>
    <t>101</t>
  </si>
  <si>
    <t>FY17 IEDR-Ludois</t>
  </si>
  <si>
    <t>Ludois,Daniel C</t>
  </si>
  <si>
    <t>AAA7997</t>
  </si>
  <si>
    <t>MSN189455</t>
  </si>
  <si>
    <t>CAREER: participant costs</t>
  </si>
  <si>
    <t>1552942</t>
  </si>
  <si>
    <t>AAA7996</t>
  </si>
  <si>
    <t>CAREER: NOVEL INTEGRATION OF F</t>
  </si>
  <si>
    <t>AAB1419</t>
  </si>
  <si>
    <t>MSN194321</t>
  </si>
  <si>
    <t>2016-17 Fall Competition Award</t>
  </si>
  <si>
    <t>AAB1966</t>
  </si>
  <si>
    <t>Participant Support Costs</t>
  </si>
  <si>
    <t>AAA8867</t>
  </si>
  <si>
    <t>MSN194949</t>
  </si>
  <si>
    <t>GAC2209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</si>
  <si>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</si>
  <si>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</si>
  <si>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</si>
  <si>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</si>
  <si>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</si>
  <si>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</si>
  <si>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</si>
  <si>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</si>
  <si>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</si>
  <si>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</si>
  <si>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</si>
  <si>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</si>
  <si>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</si>
  <si>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</si>
  <si>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</si>
  <si>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</si>
  <si>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</si>
  <si>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</si>
  <si>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</si>
  <si>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233E273     WISCONSIN ELECTRIC MACHINES AN</t>
  </si>
  <si>
    <t>AAB6377</t>
  </si>
  <si>
    <t>MSN195617</t>
  </si>
  <si>
    <t>JCI Hybrid Battery Electrodes</t>
  </si>
  <si>
    <t>JOHNSON CONTROLS</t>
  </si>
  <si>
    <t>9000050728</t>
  </si>
  <si>
    <t>AAB5729</t>
  </si>
  <si>
    <t>MSN195616</t>
  </si>
  <si>
    <t>JCI Start-Stop Lead-Acid Batte</t>
  </si>
  <si>
    <t>9000046118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</si>
  <si>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</si>
  <si>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</si>
  <si>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</si>
  <si>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</si>
  <si>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</si>
  <si>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</si>
  <si>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</si>
  <si>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</si>
  <si>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09/22/2016</t>
  </si>
  <si>
    <t>Dean,*</t>
  </si>
  <si>
    <t>08/30/2016</t>
  </si>
  <si>
    <t>Banerjee,Suman*\Venkataramanan,V\Wong,Nancy Y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</si>
  <si>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</si>
  <si>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</si>
  <si>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</si>
  <si>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</si>
  <si>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</si>
  <si>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</si>
  <si>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</si>
  <si>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</si>
  <si>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</si>
  <si>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</si>
  <si>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</si>
  <si>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</si>
  <si>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</si>
  <si>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</si>
  <si>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</si>
  <si>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</si>
  <si>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</si>
  <si>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</si>
  <si>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</si>
  <si>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</si>
  <si>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</si>
  <si>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</si>
  <si>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12/20/16</t>
  </si>
  <si>
    <t>1/24/17</t>
  </si>
  <si>
    <t>11/29/2016</t>
  </si>
  <si>
    <t>Updated project list</t>
  </si>
  <si>
    <t>Phil Hart</t>
  </si>
  <si>
    <t>233CF49     GRAINGER PROFESSORSHIP OF POWE</t>
  </si>
  <si>
    <t>v1.13</t>
  </si>
  <si>
    <t>1.13</t>
  </si>
  <si>
    <t>PO's over $5,000 will be highlighted red</t>
  </si>
  <si>
    <t xml:space="preserve">1. Please refer to the instructions tab for the PO approval procedure.
2. Orders over $2,000 may require up to 2 weeks to process.
Kyle Hanson
WEMPEC Lab Manager
608-262-6725
kyle.hanson@wisc.edu
</t>
  </si>
  <si>
    <t>Christian Krueger</t>
  </si>
  <si>
    <t>Mouser</t>
  </si>
  <si>
    <t>http://www.mouser.com</t>
  </si>
  <si>
    <t>ECE 399 - AC Power Switcher - Alternate Inductor</t>
  </si>
  <si>
    <t>994-MSS1583-224KEB</t>
  </si>
  <si>
    <t>Fixed Inductors MSS1583 SMT Power 0.235Ohms 220uH
RoHS Compliant</t>
  </si>
  <si>
    <t>http://www.mouser.com/Search/ProductDetail.aspx?R=MSS1583-224KEBvirtualkey58220000virtualkey994-MSS1583-224KEB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</si>
</sst>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4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30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49" fontId="0" fillId="2" borderId="12" xfId="0" applyNumberFormat="1" applyFill="1" applyBorder="1" applyAlignment="1" applyProtection="1">
      <alignment horizontal="left" vertical="top" wrapText="1"/>
      <protection locked="0"/>
    </xf>
    <xf numFmtId="0" fontId="9" fillId="0" borderId="0" xfId="0" applyFont="1" applyProtection="1">
      <alignment vertical="top"/>
      <protection locked="0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3" fillId="4" borderId="10" xfId="0" applyFont="1" applyFill="1" applyBorder="1" applyAlignment="1">
      <alignment horizontal="center" vertical="center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0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6" fillId="2" borderId="0" xfId="1" applyNumberFormat="1" applyFill="1" applyAlignment="1" applyProtection="1">
      <alignment vertical="top" wrapText="1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49" fontId="6" fillId="2" borderId="9" xfId="1" applyNumberFormat="1" applyFill="1" applyBorder="1" applyAlignment="1" applyProtection="1">
      <alignment horizontal="left" vertical="top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2" totalsRowShown="0">
  <autoFilter ref="A1:F12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6" totalsRowShown="0">
  <autoFilter ref="A1:D6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58" totalsRowShown="0" headerRowDxfId="19" dataDxfId="18">
  <autoFilter ref="A1:O58"/>
  <sortState ref="A2:O58">
    <sortCondition ref="A1:A58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0" totalsRowShown="0" headerRowDxfId="2" dataDxfId="1">
  <autoFilter ref="A1:A10"/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zoomScaleNormal="100" zoomScaleSheetLayoutView="110" zoomScalePageLayoutView="110" workbookViewId="0">
      <selection activeCell="F20" sqref="F20"/>
    </sheetView>
  </sheetViews>
  <sheetFormatPr defaultColWidth="9.35546875" defaultRowHeight="13.15" x14ac:dyDescent="0.4"/>
  <cols>
    <col min="1" max="8" width="12.35546875" style="23" customWidth="1"/>
    <col min="9" max="16384" width="9.35546875" style="23"/>
  </cols>
  <sheetData>
    <row r="1" spans="1:10" ht="53.25" customHeight="1" x14ac:dyDescent="0.4">
      <c r="A1" s="22"/>
      <c r="D1" s="117" t="str">
        <f>"PO: " &amp; TEXT(F3,"yyyy-mm-dd") &amp; ", " &amp; B8 &amp; ", " &amp;F8</f>
        <v>PO: 2017-08-30, Mouser, Christian Krueger</v>
      </c>
      <c r="E1" s="117"/>
      <c r="F1" s="117"/>
      <c r="G1" s="117"/>
      <c r="H1" s="117"/>
      <c r="I1" s="24"/>
    </row>
    <row r="2" spans="1:10" ht="14.25" customHeight="1" x14ac:dyDescent="0.4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4">
      <c r="A3" s="49" t="s">
        <v>231</v>
      </c>
      <c r="B3" s="105" t="s">
        <v>232</v>
      </c>
      <c r="C3" s="105"/>
      <c r="D3" s="105"/>
      <c r="E3" s="67" t="s">
        <v>0</v>
      </c>
      <c r="F3" s="69">
        <v>42977</v>
      </c>
      <c r="G3" s="54"/>
      <c r="H3" s="54"/>
    </row>
    <row r="4" spans="1:10" ht="14.1" customHeight="1" x14ac:dyDescent="0.4">
      <c r="B4" s="105" t="s">
        <v>234</v>
      </c>
      <c r="C4" s="105"/>
      <c r="D4" s="105"/>
      <c r="E4" s="67"/>
      <c r="F4" s="69"/>
      <c r="G4" s="54"/>
      <c r="H4" s="54"/>
    </row>
    <row r="5" spans="1:10" ht="14.1" customHeight="1" x14ac:dyDescent="0.4">
      <c r="B5" s="106" t="s">
        <v>275</v>
      </c>
      <c r="C5" s="105"/>
      <c r="D5" s="105"/>
      <c r="E5" s="67"/>
      <c r="F5" s="69"/>
      <c r="G5" s="54"/>
      <c r="H5" s="54"/>
    </row>
    <row r="6" spans="1:10" ht="14.1" customHeight="1" x14ac:dyDescent="0.4">
      <c r="B6" s="105" t="s">
        <v>233</v>
      </c>
      <c r="C6" s="105"/>
      <c r="D6" s="105"/>
      <c r="E6" s="67"/>
      <c r="F6" s="69"/>
      <c r="G6" s="54"/>
      <c r="H6" s="54"/>
    </row>
    <row r="7" spans="1:10" s="26" customFormat="1" ht="14.1" customHeight="1" x14ac:dyDescent="0.4">
      <c r="I7" s="30"/>
    </row>
    <row r="8" spans="1:10" s="26" customFormat="1" ht="14.1" customHeight="1" x14ac:dyDescent="0.35">
      <c r="A8" s="49" t="s">
        <v>1</v>
      </c>
      <c r="B8" s="123" t="s">
        <v>338</v>
      </c>
      <c r="C8" s="124"/>
      <c r="D8" s="124"/>
      <c r="E8" s="50" t="s">
        <v>2</v>
      </c>
      <c r="F8" s="107" t="s">
        <v>337</v>
      </c>
      <c r="G8" s="108"/>
      <c r="H8" s="108"/>
    </row>
    <row r="9" spans="1:10" s="26" customFormat="1" ht="14.1" customHeight="1" x14ac:dyDescent="0.4">
      <c r="A9" s="51"/>
      <c r="B9" s="127" t="s">
        <v>339</v>
      </c>
      <c r="C9" s="128"/>
      <c r="D9" s="128"/>
      <c r="E9" s="52"/>
      <c r="F9" s="107" t="s">
        <v>221</v>
      </c>
      <c r="G9" s="108"/>
      <c r="H9" s="70"/>
    </row>
    <row r="10" spans="1:10" s="26" customFormat="1" ht="52.9" customHeight="1" x14ac:dyDescent="0.4">
      <c r="A10" s="52"/>
      <c r="B10" s="128"/>
      <c r="C10" s="128"/>
      <c r="D10" s="128"/>
      <c r="E10" s="52"/>
      <c r="F10" s="110" t="s">
        <v>340</v>
      </c>
      <c r="G10" s="111"/>
      <c r="H10" s="111"/>
    </row>
    <row r="11" spans="1:10" s="26" customFormat="1" ht="14.1" customHeight="1" x14ac:dyDescent="0.4">
      <c r="A11" s="52"/>
      <c r="B11" s="128"/>
      <c r="C11" s="128"/>
      <c r="D11" s="128"/>
      <c r="E11" s="52"/>
      <c r="F11" s="111"/>
      <c r="G11" s="111"/>
      <c r="H11" s="111"/>
    </row>
    <row r="12" spans="1:10" s="26" customFormat="1" ht="14.1" customHeight="1" x14ac:dyDescent="0.35">
      <c r="A12" s="53" t="s">
        <v>4</v>
      </c>
      <c r="B12" s="113"/>
      <c r="C12" s="113"/>
      <c r="D12" s="113"/>
      <c r="E12" s="83"/>
      <c r="F12" s="112"/>
      <c r="G12" s="112"/>
      <c r="H12" s="112"/>
    </row>
    <row r="13" spans="1:10" s="26" customFormat="1" ht="14.1" customHeight="1" x14ac:dyDescent="0.4">
      <c r="A13" s="71">
        <v>3105</v>
      </c>
      <c r="B13" s="73" t="str">
        <f>INDEX(Accts[Fund],MATCH($E$13,Accts[DispName],0))</f>
        <v>233</v>
      </c>
      <c r="C13" s="55" t="str">
        <f>INDEX(Accts[Dept],MATCH($E$13,Accts[DispName],0))</f>
        <v>193523</v>
      </c>
      <c r="D13" s="80">
        <v>4</v>
      </c>
      <c r="E13" s="126" t="s">
        <v>283</v>
      </c>
      <c r="F13" s="126"/>
      <c r="G13" s="126"/>
      <c r="H13" s="126"/>
    </row>
    <row r="14" spans="1:10" s="26" customFormat="1" ht="14.1" customHeight="1" x14ac:dyDescent="0.4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4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4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4">
      <c r="A16" s="109" t="s">
        <v>10</v>
      </c>
      <c r="B16" s="109"/>
      <c r="C16" s="120" t="s">
        <v>11</v>
      </c>
      <c r="D16" s="120"/>
      <c r="E16" s="120"/>
      <c r="F16" s="120"/>
      <c r="G16" s="120" t="s">
        <v>12</v>
      </c>
      <c r="H16" s="120"/>
      <c r="J16" s="26"/>
    </row>
    <row r="17" spans="1:10" x14ac:dyDescent="0.4">
      <c r="A17" s="121" t="s">
        <v>13</v>
      </c>
      <c r="B17" s="121"/>
      <c r="C17" s="125"/>
      <c r="D17" s="125"/>
      <c r="E17" s="125"/>
      <c r="F17" s="125"/>
      <c r="G17" s="122"/>
      <c r="H17" s="122"/>
      <c r="J17" s="26"/>
    </row>
    <row r="18" spans="1:10" ht="15" customHeight="1" x14ac:dyDescent="0.4">
      <c r="A18" s="118"/>
      <c r="B18" s="118"/>
      <c r="C18" s="118"/>
      <c r="D18" s="119"/>
      <c r="E18" s="119"/>
      <c r="F18" s="119"/>
      <c r="G18" s="119"/>
      <c r="H18" s="119"/>
      <c r="J18" s="26"/>
    </row>
    <row r="19" spans="1:10" ht="15" customHeight="1" x14ac:dyDescent="0.4">
      <c r="A19" s="48" t="s">
        <v>14</v>
      </c>
      <c r="B19" s="48" t="s">
        <v>15</v>
      </c>
      <c r="C19" s="109" t="s">
        <v>16</v>
      </c>
      <c r="D19" s="109"/>
      <c r="E19" s="109"/>
      <c r="F19" s="68" t="s">
        <v>17</v>
      </c>
      <c r="G19" s="68" t="s">
        <v>18</v>
      </c>
      <c r="H19" s="68" t="s">
        <v>19</v>
      </c>
    </row>
    <row r="20" spans="1:10" ht="83.65" customHeight="1" x14ac:dyDescent="0.4">
      <c r="A20" s="97">
        <v>10</v>
      </c>
      <c r="B20" s="95" t="s">
        <v>341</v>
      </c>
      <c r="C20" s="103" t="s">
        <v>342</v>
      </c>
      <c r="D20" s="104"/>
      <c r="E20" s="91"/>
      <c r="F20" s="129" t="s">
        <v>343</v>
      </c>
      <c r="G20" s="87">
        <v>2.1800000000000002</v>
      </c>
      <c r="H20" s="74">
        <f t="shared" ref="H20:H33" si="0">IF(SUM(A20)&gt;0,SUM(A20*G20),"")</f>
        <v>21.8</v>
      </c>
    </row>
    <row r="21" spans="1:10" ht="12.75" customHeight="1" x14ac:dyDescent="0.4">
      <c r="A21" s="98"/>
      <c r="B21" s="96"/>
      <c r="C21" s="92"/>
      <c r="D21" s="93"/>
      <c r="E21" s="94"/>
      <c r="F21" s="96"/>
      <c r="G21" s="88"/>
      <c r="H21" s="74" t="str">
        <f t="shared" si="0"/>
        <v/>
      </c>
    </row>
    <row r="22" spans="1:10" ht="12.75" customHeight="1" x14ac:dyDescent="0.4">
      <c r="A22" s="97"/>
      <c r="B22" s="95"/>
      <c r="C22" s="89"/>
      <c r="D22" s="90"/>
      <c r="E22" s="91"/>
      <c r="F22" s="95"/>
      <c r="G22" s="87"/>
      <c r="H22" s="74" t="str">
        <f t="shared" si="0"/>
        <v/>
      </c>
    </row>
    <row r="23" spans="1:10" ht="12.75" customHeight="1" x14ac:dyDescent="0.4">
      <c r="A23" s="98"/>
      <c r="B23" s="96"/>
      <c r="C23" s="92"/>
      <c r="D23" s="93"/>
      <c r="E23" s="94"/>
      <c r="F23" s="96"/>
      <c r="G23" s="88"/>
      <c r="H23" s="74" t="str">
        <f t="shared" si="0"/>
        <v/>
      </c>
    </row>
    <row r="24" spans="1:10" ht="12.75" customHeight="1" x14ac:dyDescent="0.4">
      <c r="A24" s="97"/>
      <c r="B24" s="95"/>
      <c r="C24" s="89"/>
      <c r="D24" s="90"/>
      <c r="E24" s="91"/>
      <c r="F24" s="95"/>
      <c r="G24" s="87"/>
      <c r="H24" s="74" t="str">
        <f t="shared" si="0"/>
        <v/>
      </c>
    </row>
    <row r="25" spans="1:10" ht="12.75" customHeight="1" x14ac:dyDescent="0.4">
      <c r="A25" s="98"/>
      <c r="B25" s="96"/>
      <c r="C25" s="92"/>
      <c r="D25" s="93"/>
      <c r="E25" s="94"/>
      <c r="F25" s="96"/>
      <c r="G25" s="88"/>
      <c r="H25" s="74" t="str">
        <f t="shared" si="0"/>
        <v/>
      </c>
    </row>
    <row r="26" spans="1:10" ht="12.75" customHeight="1" x14ac:dyDescent="0.4">
      <c r="A26" s="97"/>
      <c r="B26" s="95"/>
      <c r="C26" s="89"/>
      <c r="D26" s="90"/>
      <c r="E26" s="91"/>
      <c r="F26" s="95"/>
      <c r="G26" s="87"/>
      <c r="H26" s="74" t="str">
        <f t="shared" si="0"/>
        <v/>
      </c>
    </row>
    <row r="27" spans="1:10" ht="12.75" customHeight="1" x14ac:dyDescent="0.4">
      <c r="A27" s="98"/>
      <c r="B27" s="96"/>
      <c r="C27" s="92"/>
      <c r="D27" s="93"/>
      <c r="E27" s="94"/>
      <c r="F27" s="96"/>
      <c r="G27" s="88"/>
      <c r="H27" s="74" t="str">
        <f t="shared" si="0"/>
        <v/>
      </c>
    </row>
    <row r="28" spans="1:10" ht="12.75" customHeight="1" x14ac:dyDescent="0.4">
      <c r="A28" s="97"/>
      <c r="B28" s="95"/>
      <c r="C28" s="89"/>
      <c r="D28" s="90"/>
      <c r="E28" s="91"/>
      <c r="F28" s="95"/>
      <c r="G28" s="87"/>
      <c r="H28" s="74" t="str">
        <f t="shared" si="0"/>
        <v/>
      </c>
    </row>
    <row r="29" spans="1:10" ht="12.75" customHeight="1" x14ac:dyDescent="0.4">
      <c r="A29" s="98"/>
      <c r="B29" s="96"/>
      <c r="C29" s="92"/>
      <c r="D29" s="93"/>
      <c r="E29" s="94"/>
      <c r="F29" s="96"/>
      <c r="G29" s="88"/>
      <c r="H29" s="74" t="str">
        <f t="shared" si="0"/>
        <v/>
      </c>
    </row>
    <row r="30" spans="1:10" ht="12.75" customHeight="1" x14ac:dyDescent="0.4">
      <c r="A30" s="97"/>
      <c r="B30" s="95"/>
      <c r="C30" s="89"/>
      <c r="D30" s="90"/>
      <c r="E30" s="91"/>
      <c r="F30" s="95"/>
      <c r="G30" s="87"/>
      <c r="H30" s="74" t="str">
        <f t="shared" si="0"/>
        <v/>
      </c>
    </row>
    <row r="31" spans="1:10" ht="12.75" customHeight="1" x14ac:dyDescent="0.4">
      <c r="A31" s="98"/>
      <c r="B31" s="96"/>
      <c r="C31" s="92"/>
      <c r="D31" s="93"/>
      <c r="E31" s="94"/>
      <c r="F31" s="96"/>
      <c r="G31" s="88"/>
      <c r="H31" s="74" t="str">
        <f t="shared" si="0"/>
        <v/>
      </c>
    </row>
    <row r="32" spans="1:10" ht="12.75" customHeight="1" x14ac:dyDescent="0.4">
      <c r="A32" s="97"/>
      <c r="B32" s="95"/>
      <c r="C32" s="89"/>
      <c r="D32" s="90"/>
      <c r="E32" s="91"/>
      <c r="F32" s="95"/>
      <c r="G32" s="87"/>
      <c r="H32" s="74" t="str">
        <f t="shared" si="0"/>
        <v/>
      </c>
    </row>
    <row r="33" spans="1:8" ht="12.75" customHeight="1" x14ac:dyDescent="0.4">
      <c r="A33" s="98"/>
      <c r="B33" s="96"/>
      <c r="C33" s="92"/>
      <c r="D33" s="93"/>
      <c r="E33" s="94"/>
      <c r="F33" s="96"/>
      <c r="G33" s="88"/>
      <c r="H33" s="74" t="str">
        <f t="shared" si="0"/>
        <v/>
      </c>
    </row>
    <row r="34" spans="1:8" ht="12.75" customHeight="1" x14ac:dyDescent="0.4">
      <c r="A34" s="97"/>
      <c r="B34" s="95"/>
      <c r="C34" s="89"/>
      <c r="D34" s="90"/>
      <c r="E34" s="91"/>
      <c r="F34" s="95"/>
      <c r="G34" s="87"/>
      <c r="H34" s="74" t="str">
        <f t="shared" ref="H34" si="1">IF(SUM(A34)&gt;0,SUM(A34*G34),"")</f>
        <v/>
      </c>
    </row>
    <row r="35" spans="1:8" ht="15" customHeight="1" x14ac:dyDescent="0.4">
      <c r="A35" s="58"/>
      <c r="B35" s="59"/>
      <c r="C35" s="59"/>
      <c r="D35" s="59"/>
      <c r="E35" s="60"/>
      <c r="F35" s="60"/>
      <c r="G35" s="61" t="s">
        <v>20</v>
      </c>
      <c r="H35" s="76">
        <f>IF(SUM(H20:H34)&lt;&gt;0,SUM(H20:H34),"")</f>
        <v>21.8</v>
      </c>
    </row>
    <row r="36" spans="1:8" ht="15" customHeight="1" x14ac:dyDescent="0.4">
      <c r="A36" s="115" t="s">
        <v>336</v>
      </c>
      <c r="B36" s="116"/>
      <c r="C36" s="116"/>
      <c r="D36" s="116"/>
      <c r="E36" s="60"/>
      <c r="F36" s="60"/>
      <c r="G36" s="62" t="s">
        <v>21</v>
      </c>
      <c r="H36" s="75"/>
    </row>
    <row r="37" spans="1:8" ht="15" customHeight="1" x14ac:dyDescent="0.4">
      <c r="A37" s="116"/>
      <c r="B37" s="116"/>
      <c r="C37" s="116"/>
      <c r="D37" s="116"/>
      <c r="E37" s="60"/>
      <c r="F37" s="60"/>
      <c r="G37" s="61" t="s">
        <v>22</v>
      </c>
      <c r="H37" s="76">
        <f>IF(SUM(H35:H36)&lt;&gt;0,SUM(H35:H36),"")</f>
        <v>21.8</v>
      </c>
    </row>
    <row r="38" spans="1:8" ht="15" customHeight="1" x14ac:dyDescent="0.35">
      <c r="A38" s="116"/>
      <c r="B38" s="116"/>
      <c r="C38" s="116"/>
      <c r="D38" s="116"/>
      <c r="E38" s="63"/>
      <c r="F38" s="101"/>
      <c r="G38" s="102"/>
      <c r="H38" s="102"/>
    </row>
    <row r="39" spans="1:8" ht="15" customHeight="1" x14ac:dyDescent="0.35">
      <c r="A39" s="116"/>
      <c r="B39" s="116"/>
      <c r="C39" s="116"/>
      <c r="D39" s="116"/>
      <c r="E39" s="64"/>
      <c r="F39" s="64"/>
      <c r="G39" s="64"/>
      <c r="H39" s="72"/>
    </row>
    <row r="40" spans="1:8" ht="15" customHeight="1" x14ac:dyDescent="0.4">
      <c r="A40" s="116"/>
      <c r="B40" s="116"/>
      <c r="C40" s="116"/>
      <c r="D40" s="116"/>
      <c r="E40" s="65" t="s">
        <v>23</v>
      </c>
      <c r="F40" s="54"/>
      <c r="G40" s="65"/>
      <c r="H40" s="65" t="s">
        <v>24</v>
      </c>
    </row>
    <row r="41" spans="1:8" ht="18.75" customHeight="1" x14ac:dyDescent="0.35">
      <c r="A41" s="116"/>
      <c r="B41" s="116"/>
      <c r="C41" s="116"/>
      <c r="D41" s="116"/>
      <c r="E41" s="63"/>
      <c r="F41" s="63"/>
      <c r="G41" s="63"/>
      <c r="H41" s="63"/>
    </row>
    <row r="42" spans="1:8" s="29" customFormat="1" ht="15" customHeight="1" x14ac:dyDescent="0.4">
      <c r="A42" s="66">
        <f ca="1">TODAY()</f>
        <v>42990</v>
      </c>
      <c r="B42" s="114" t="str">
        <f>D1</f>
        <v>PO: 2017-08-30, Mouser, Christian Krueger</v>
      </c>
      <c r="C42" s="114"/>
      <c r="D42" s="114"/>
      <c r="E42" s="114"/>
      <c r="F42" s="114"/>
      <c r="G42" s="114"/>
      <c r="H42" s="79" t="s">
        <v>333</v>
      </c>
    </row>
  </sheetData>
  <sheetProtection algorithmName="SHA-512" hashValue="8Q2O8bAUW7eT0COwLCsXOssjYUAFmhgEgLTg6h2rp3IJkctDedxy7SKv7F5b9A76vYgdLuPTz6xfM0f/M1MzVA==" saltValue="l3w/nYgjlZRpsvOEXsJZuA==" spinCount="100000" sheet="1" objects="1" scenarios="1" formatRows="0" insertHyperlinks="0"/>
  <mergeCells count="24"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  <mergeCell ref="B4:D4"/>
    <mergeCell ref="B5:D5"/>
    <mergeCell ref="B6:D6"/>
    <mergeCell ref="F9:G9"/>
    <mergeCell ref="C19:E19"/>
    <mergeCell ref="F8:H8"/>
    <mergeCell ref="F10:H12"/>
    <mergeCell ref="B12:D12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hyperlinks>
    <hyperlink ref="B9" r:id="rId1"/>
  </hyperlinks>
  <printOptions horizontalCentered="1"/>
  <pageMargins left="0.75" right="0.75" top="0.5" bottom="0.5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3.15" x14ac:dyDescent="0.4"/>
  <cols>
    <col min="1" max="1" width="19.35546875" style="6" customWidth="1"/>
    <col min="2" max="2" width="72.5" style="1" customWidth="1"/>
  </cols>
  <sheetData>
    <row r="1" spans="1:2" ht="18" thickBot="1" x14ac:dyDescent="0.45">
      <c r="A1" s="16" t="s">
        <v>25</v>
      </c>
      <c r="B1" s="17"/>
    </row>
    <row r="2" spans="1:2" x14ac:dyDescent="0.4">
      <c r="A2" s="7" t="s">
        <v>26</v>
      </c>
      <c r="B2" s="8" t="s">
        <v>27</v>
      </c>
    </row>
    <row r="3" spans="1:2" ht="13.5" thickBot="1" x14ac:dyDescent="0.45">
      <c r="A3" s="9" t="s">
        <v>28</v>
      </c>
      <c r="B3" s="10" t="s">
        <v>29</v>
      </c>
    </row>
    <row r="4" spans="1:2" ht="13.5" thickBot="1" x14ac:dyDescent="0.45">
      <c r="A4" s="4"/>
      <c r="B4" s="2"/>
    </row>
    <row r="5" spans="1:2" ht="18" thickBot="1" x14ac:dyDescent="0.45">
      <c r="A5" s="36" t="s">
        <v>30</v>
      </c>
      <c r="B5" s="37"/>
    </row>
    <row r="6" spans="1:2" ht="25.9" x14ac:dyDescent="0.35">
      <c r="A6" s="38" t="s">
        <v>31</v>
      </c>
      <c r="B6" s="39" t="s">
        <v>32</v>
      </c>
    </row>
    <row r="7" spans="1:2" ht="25.9" x14ac:dyDescent="0.35">
      <c r="A7" s="11" t="s">
        <v>33</v>
      </c>
      <c r="B7" s="12" t="s">
        <v>34</v>
      </c>
    </row>
    <row r="8" spans="1:2" x14ac:dyDescent="0.4">
      <c r="A8" s="11" t="s">
        <v>35</v>
      </c>
      <c r="B8" s="12" t="s">
        <v>36</v>
      </c>
    </row>
    <row r="9" spans="1:2" ht="38.65" x14ac:dyDescent="0.35">
      <c r="A9" s="11" t="s">
        <v>37</v>
      </c>
      <c r="B9" s="12" t="s">
        <v>38</v>
      </c>
    </row>
    <row r="10" spans="1:2" ht="27.75" customHeight="1" thickBot="1" x14ac:dyDescent="0.4">
      <c r="A10" s="13" t="s">
        <v>39</v>
      </c>
      <c r="B10" s="40" t="s">
        <v>40</v>
      </c>
    </row>
    <row r="11" spans="1:2" ht="13.5" thickBot="1" x14ac:dyDescent="0.45">
      <c r="A11" s="5"/>
    </row>
    <row r="12" spans="1:2" ht="18" thickBot="1" x14ac:dyDescent="0.45">
      <c r="A12" s="43" t="s">
        <v>41</v>
      </c>
      <c r="B12" s="44"/>
    </row>
    <row r="13" spans="1:2" x14ac:dyDescent="0.35">
      <c r="A13" s="45" t="s">
        <v>42</v>
      </c>
      <c r="B13" s="39" t="s">
        <v>43</v>
      </c>
    </row>
    <row r="14" spans="1:2" x14ac:dyDescent="0.35">
      <c r="A14" s="18" t="s">
        <v>42</v>
      </c>
      <c r="B14" s="12" t="s">
        <v>44</v>
      </c>
    </row>
    <row r="15" spans="1:2" ht="13.5" thickBot="1" x14ac:dyDescent="0.4">
      <c r="A15" s="15" t="s">
        <v>42</v>
      </c>
      <c r="B15" s="14" t="s">
        <v>45</v>
      </c>
    </row>
    <row r="16" spans="1:2" ht="13.5" thickBot="1" x14ac:dyDescent="0.45">
      <c r="A16" s="5"/>
      <c r="B16" s="3"/>
    </row>
    <row r="17" spans="1:2" ht="18" thickBot="1" x14ac:dyDescent="0.45">
      <c r="A17" s="16" t="s">
        <v>46</v>
      </c>
      <c r="B17" s="19"/>
    </row>
    <row r="18" spans="1:2" x14ac:dyDescent="0.35">
      <c r="A18" s="11" t="s">
        <v>31</v>
      </c>
      <c r="B18" s="12" t="s">
        <v>47</v>
      </c>
    </row>
    <row r="19" spans="1:2" ht="25.9" thickBot="1" x14ac:dyDescent="0.4">
      <c r="A19" s="13" t="s">
        <v>33</v>
      </c>
      <c r="B19" s="14" t="s">
        <v>48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3.15" x14ac:dyDescent="0.4"/>
  <cols>
    <col min="1" max="1" width="19.35546875" customWidth="1"/>
    <col min="2" max="2" width="15.640625" customWidth="1"/>
    <col min="3" max="3" width="9.35546875" style="46"/>
    <col min="4" max="4" width="46.5" customWidth="1"/>
    <col min="5" max="5" width="12.5" style="47" customWidth="1"/>
    <col min="6" max="6" width="14.140625" style="47" customWidth="1"/>
  </cols>
  <sheetData>
    <row r="1" spans="1:6" x14ac:dyDescent="0.4">
      <c r="A1" t="s">
        <v>49</v>
      </c>
      <c r="B1" t="s">
        <v>50</v>
      </c>
      <c r="C1" s="46" t="s">
        <v>51</v>
      </c>
      <c r="D1" t="s">
        <v>52</v>
      </c>
      <c r="E1" s="47" t="s">
        <v>53</v>
      </c>
      <c r="F1" s="47" t="s">
        <v>54</v>
      </c>
    </row>
    <row r="2" spans="1:6" x14ac:dyDescent="0.4">
      <c r="A2" t="s">
        <v>55</v>
      </c>
      <c r="B2" t="s">
        <v>56</v>
      </c>
      <c r="C2" s="46">
        <v>100</v>
      </c>
      <c r="D2" t="s">
        <v>57</v>
      </c>
      <c r="E2" s="47">
        <v>42384</v>
      </c>
    </row>
    <row r="3" spans="1:6" x14ac:dyDescent="0.4">
      <c r="A3" t="s">
        <v>58</v>
      </c>
      <c r="B3" t="s">
        <v>56</v>
      </c>
      <c r="C3" s="46">
        <v>200</v>
      </c>
      <c r="D3" t="s">
        <v>59</v>
      </c>
      <c r="E3" s="47">
        <v>42395</v>
      </c>
    </row>
    <row r="4" spans="1:6" x14ac:dyDescent="0.4">
      <c r="A4" t="s">
        <v>60</v>
      </c>
      <c r="B4" t="s">
        <v>56</v>
      </c>
      <c r="C4" s="46">
        <v>100</v>
      </c>
      <c r="D4" t="s">
        <v>59</v>
      </c>
      <c r="E4" s="47">
        <v>42398</v>
      </c>
    </row>
    <row r="5" spans="1:6" x14ac:dyDescent="0.4">
      <c r="A5" t="s">
        <v>227</v>
      </c>
      <c r="B5" t="s">
        <v>56</v>
      </c>
      <c r="C5" s="46">
        <v>200</v>
      </c>
      <c r="D5" t="s">
        <v>57</v>
      </c>
      <c r="E5" s="47">
        <v>42437</v>
      </c>
    </row>
    <row r="6" spans="1:6" x14ac:dyDescent="0.4">
      <c r="A6" t="s">
        <v>228</v>
      </c>
      <c r="B6" t="s">
        <v>56</v>
      </c>
      <c r="C6" s="46">
        <v>200</v>
      </c>
      <c r="D6" t="s">
        <v>229</v>
      </c>
      <c r="E6" s="47">
        <v>42439</v>
      </c>
    </row>
    <row r="7" spans="1:6" x14ac:dyDescent="0.4">
      <c r="A7" t="s">
        <v>230</v>
      </c>
      <c r="B7" t="s">
        <v>56</v>
      </c>
      <c r="C7" s="46">
        <v>100</v>
      </c>
      <c r="D7" t="s">
        <v>59</v>
      </c>
      <c r="E7" s="47">
        <v>42465</v>
      </c>
    </row>
    <row r="8" spans="1:6" x14ac:dyDescent="0.4">
      <c r="A8" t="s">
        <v>235</v>
      </c>
      <c r="B8" t="s">
        <v>56</v>
      </c>
      <c r="C8" s="46">
        <v>200</v>
      </c>
      <c r="D8" t="s">
        <v>59</v>
      </c>
      <c r="E8" s="47">
        <v>42489</v>
      </c>
    </row>
    <row r="9" spans="1:6" x14ac:dyDescent="0.4">
      <c r="A9" t="s">
        <v>236</v>
      </c>
      <c r="B9" t="s">
        <v>56</v>
      </c>
      <c r="C9" s="46">
        <v>200</v>
      </c>
      <c r="D9" t="s">
        <v>270</v>
      </c>
      <c r="E9" s="47">
        <v>42503</v>
      </c>
    </row>
    <row r="10" spans="1:6" x14ac:dyDescent="0.4">
      <c r="A10" t="s">
        <v>276</v>
      </c>
      <c r="B10" t="s">
        <v>224</v>
      </c>
      <c r="C10" s="46">
        <v>200</v>
      </c>
      <c r="D10" t="s">
        <v>277</v>
      </c>
      <c r="E10" s="47">
        <v>42563</v>
      </c>
    </row>
    <row r="11" spans="1:6" x14ac:dyDescent="0.4">
      <c r="A11" t="s">
        <v>307</v>
      </c>
      <c r="B11" t="s">
        <v>56</v>
      </c>
      <c r="C11" s="46">
        <v>200</v>
      </c>
      <c r="D11" t="s">
        <v>308</v>
      </c>
      <c r="E11" s="47">
        <v>42683</v>
      </c>
    </row>
    <row r="12" spans="1:6" x14ac:dyDescent="0.4">
      <c r="A12" t="s">
        <v>331</v>
      </c>
      <c r="B12" t="s">
        <v>56</v>
      </c>
      <c r="C12" s="46">
        <v>300</v>
      </c>
      <c r="D12" t="s">
        <v>332</v>
      </c>
      <c r="E12" s="47">
        <v>42941</v>
      </c>
    </row>
  </sheetData>
  <sheetProtection algorithmName="SHA-512" hashValue="L18N5CBJfVPJYEjlW+Df3BhMxfLsLpYfdmyd1R8YMO56ShvDIUVgwVdp54OP+Hw1zgoswacmy6AS26aL8vfk9g==" saltValue="4QFyQ1RYYZPTQMB/YE4TSA==" spinCount="100000" sheet="1" objects="1" scenarios="1"/>
  <dataValidations count="2">
    <dataValidation type="list" allowBlank="1" showInputMessage="1" showErrorMessage="1" sqref="B2:B12">
      <formula1>myAdvisors</formula1>
    </dataValidation>
    <dataValidation type="list" allowBlank="1" showInputMessage="1" showErrorMessage="1" sqref="D2:D12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3.15" x14ac:dyDescent="0.4"/>
  <cols>
    <col min="1" max="1" width="11" style="85" customWidth="1"/>
    <col min="2" max="2" width="11" style="86" customWidth="1"/>
    <col min="3" max="3" width="14" customWidth="1"/>
    <col min="4" max="4" width="73.35546875" customWidth="1"/>
  </cols>
  <sheetData>
    <row r="1" spans="1:4" x14ac:dyDescent="0.4">
      <c r="A1" s="85" t="s">
        <v>278</v>
      </c>
      <c r="B1" s="86" t="s">
        <v>24</v>
      </c>
      <c r="C1" t="s">
        <v>279</v>
      </c>
      <c r="D1" t="s">
        <v>280</v>
      </c>
    </row>
    <row r="2" spans="1:4" x14ac:dyDescent="0.4">
      <c r="A2" s="85">
        <v>1.8</v>
      </c>
      <c r="C2" t="s">
        <v>232</v>
      </c>
      <c r="D2" t="s">
        <v>281</v>
      </c>
    </row>
    <row r="3" spans="1:4" x14ac:dyDescent="0.4">
      <c r="A3" s="85">
        <v>1.9</v>
      </c>
      <c r="C3" t="s">
        <v>232</v>
      </c>
      <c r="D3" t="s">
        <v>282</v>
      </c>
    </row>
    <row r="4" spans="1:4" x14ac:dyDescent="0.4">
      <c r="A4" s="85" t="s">
        <v>305</v>
      </c>
      <c r="B4" s="86">
        <v>42661</v>
      </c>
      <c r="C4" t="s">
        <v>232</v>
      </c>
      <c r="D4" t="s">
        <v>306</v>
      </c>
    </row>
    <row r="5" spans="1:4" x14ac:dyDescent="0.4">
      <c r="A5" s="85">
        <v>1.1200000000000001</v>
      </c>
      <c r="B5" s="86">
        <v>42782</v>
      </c>
      <c r="C5" t="s">
        <v>232</v>
      </c>
      <c r="D5" t="s">
        <v>330</v>
      </c>
    </row>
    <row r="6" spans="1:4" x14ac:dyDescent="0.4">
      <c r="A6" s="85" t="s">
        <v>334</v>
      </c>
      <c r="B6" s="86">
        <v>42941</v>
      </c>
      <c r="C6" t="s">
        <v>232</v>
      </c>
      <c r="D6" t="s">
        <v>335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G1" workbookViewId="0">
      <selection activeCell="N70" sqref="N70"/>
    </sheetView>
  </sheetViews>
  <sheetFormatPr defaultRowHeight="13.15" x14ac:dyDescent="0.4"/>
  <cols>
    <col min="1" max="1" width="15.35546875" style="1" customWidth="1"/>
    <col min="3" max="3" width="11.5" customWidth="1"/>
    <col min="4" max="4" width="46.35546875" customWidth="1"/>
    <col min="5" max="5" width="18.35546875" customWidth="1"/>
    <col min="6" max="6" width="28.85546875" customWidth="1"/>
    <col min="7" max="7" width="18" customWidth="1"/>
    <col min="8" max="8" width="17.5" customWidth="1"/>
    <col min="9" max="9" width="13.85546875" customWidth="1"/>
    <col min="10" max="10" width="16.5" customWidth="1"/>
    <col min="11" max="11" width="12" customWidth="1"/>
    <col min="12" max="12" width="12.140625" customWidth="1"/>
    <col min="14" max="14" width="50" style="32" customWidth="1"/>
    <col min="15" max="15" width="24.35546875" customWidth="1"/>
  </cols>
  <sheetData>
    <row r="1" spans="1:15" x14ac:dyDescent="0.4">
      <c r="A1" s="35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33" t="s">
        <v>74</v>
      </c>
      <c r="O1" s="42" t="s">
        <v>75</v>
      </c>
    </row>
    <row r="2" spans="1:15" x14ac:dyDescent="0.35">
      <c r="A2" s="81" t="s">
        <v>76</v>
      </c>
      <c r="B2" s="81" t="s">
        <v>77</v>
      </c>
      <c r="C2" s="81" t="s">
        <v>78</v>
      </c>
      <c r="D2" s="81" t="s">
        <v>79</v>
      </c>
      <c r="E2" s="81" t="s">
        <v>80</v>
      </c>
      <c r="F2" s="81" t="s">
        <v>81</v>
      </c>
      <c r="G2" s="81" t="s">
        <v>82</v>
      </c>
      <c r="H2" s="81" t="s">
        <v>83</v>
      </c>
      <c r="I2" s="81" t="s">
        <v>84</v>
      </c>
      <c r="J2" s="81" t="s">
        <v>85</v>
      </c>
      <c r="K2" s="82">
        <v>36708</v>
      </c>
      <c r="L2" s="82">
        <v>44012</v>
      </c>
      <c r="M2" s="81" t="s">
        <v>86</v>
      </c>
      <c r="N2" s="34" t="str">
        <f>Accts[Project/Grant]&amp;"     "&amp;Accts[Descr]</f>
        <v>135D075     LABORATORY SHARE OF ROYALTY AN</v>
      </c>
      <c r="O2" s="41" t="str">
        <f>IF(ISERROR(FIND(advisor,Accts[PI Names])),"",Accts[DispName])</f>
        <v/>
      </c>
    </row>
    <row r="3" spans="1:15" x14ac:dyDescent="0.35">
      <c r="A3" s="81" t="s">
        <v>87</v>
      </c>
      <c r="B3" s="81" t="s">
        <v>77</v>
      </c>
      <c r="C3" s="81" t="s">
        <v>88</v>
      </c>
      <c r="D3" s="81" t="s">
        <v>89</v>
      </c>
      <c r="E3" s="81" t="s">
        <v>80</v>
      </c>
      <c r="F3" s="81" t="s">
        <v>81</v>
      </c>
      <c r="G3" s="81" t="s">
        <v>90</v>
      </c>
      <c r="H3" s="81" t="s">
        <v>91</v>
      </c>
      <c r="I3" s="81" t="s">
        <v>92</v>
      </c>
      <c r="J3" s="81" t="s">
        <v>93</v>
      </c>
      <c r="K3" s="82">
        <v>38534</v>
      </c>
      <c r="L3" s="82">
        <v>44012</v>
      </c>
      <c r="M3" s="81" t="s">
        <v>86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35">
      <c r="A4" s="81" t="s">
        <v>94</v>
      </c>
      <c r="B4" s="81" t="s">
        <v>95</v>
      </c>
      <c r="C4" s="81" t="s">
        <v>81</v>
      </c>
      <c r="D4" s="81" t="s">
        <v>96</v>
      </c>
      <c r="E4" s="81" t="s">
        <v>97</v>
      </c>
      <c r="F4" s="81" t="s">
        <v>303</v>
      </c>
      <c r="G4" s="81" t="s">
        <v>90</v>
      </c>
      <c r="H4" s="81" t="s">
        <v>91</v>
      </c>
      <c r="I4" s="81" t="s">
        <v>98</v>
      </c>
      <c r="J4" s="81" t="s">
        <v>93</v>
      </c>
      <c r="K4" s="82">
        <v>36047</v>
      </c>
      <c r="L4" s="82">
        <v>2958465</v>
      </c>
      <c r="M4" s="81" t="s">
        <v>86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35">
      <c r="A5" s="81" t="s">
        <v>99</v>
      </c>
      <c r="B5" s="81" t="s">
        <v>95</v>
      </c>
      <c r="C5" s="81" t="s">
        <v>81</v>
      </c>
      <c r="D5" s="81" t="s">
        <v>100</v>
      </c>
      <c r="E5" s="81" t="s">
        <v>97</v>
      </c>
      <c r="F5" s="81" t="s">
        <v>101</v>
      </c>
      <c r="G5" s="81" t="s">
        <v>82</v>
      </c>
      <c r="H5" s="81" t="s">
        <v>83</v>
      </c>
      <c r="I5" s="81" t="s">
        <v>98</v>
      </c>
      <c r="J5" s="81" t="s">
        <v>85</v>
      </c>
      <c r="K5" s="82">
        <v>36281</v>
      </c>
      <c r="L5" s="82">
        <v>2958465</v>
      </c>
      <c r="M5" s="81" t="s">
        <v>86</v>
      </c>
      <c r="N5" s="77" t="str">
        <f>Accts[Project/Grant]&amp;"     "&amp;Accts[Descr]</f>
        <v>233CR46     CONSOLIDATED PAPER FOUNDATION</v>
      </c>
      <c r="O5" s="78" t="str">
        <f>IF(ISERROR(FIND(advisor,Accts[PI Names])),"",Accts[DispName])</f>
        <v/>
      </c>
    </row>
    <row r="6" spans="1:15" x14ac:dyDescent="0.35">
      <c r="A6" s="81" t="s">
        <v>102</v>
      </c>
      <c r="B6" s="81" t="s">
        <v>95</v>
      </c>
      <c r="C6" s="81" t="s">
        <v>81</v>
      </c>
      <c r="D6" s="81" t="s">
        <v>103</v>
      </c>
      <c r="E6" s="81" t="s">
        <v>97</v>
      </c>
      <c r="F6" s="81" t="s">
        <v>104</v>
      </c>
      <c r="G6" s="81" t="s">
        <v>105</v>
      </c>
      <c r="H6" s="81" t="s">
        <v>106</v>
      </c>
      <c r="I6" s="81" t="s">
        <v>98</v>
      </c>
      <c r="J6" s="81" t="s">
        <v>107</v>
      </c>
      <c r="K6" s="82">
        <v>36614</v>
      </c>
      <c r="L6" s="82">
        <v>2958465</v>
      </c>
      <c r="M6" s="81" t="s">
        <v>86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35">
      <c r="A7" s="81" t="s">
        <v>108</v>
      </c>
      <c r="B7" s="81" t="s">
        <v>95</v>
      </c>
      <c r="C7" s="81" t="s">
        <v>81</v>
      </c>
      <c r="D7" s="81" t="s">
        <v>109</v>
      </c>
      <c r="E7" s="81" t="s">
        <v>110</v>
      </c>
      <c r="F7" s="81" t="s">
        <v>328</v>
      </c>
      <c r="G7" s="81" t="s">
        <v>105</v>
      </c>
      <c r="H7" s="81" t="s">
        <v>106</v>
      </c>
      <c r="I7" s="81" t="s">
        <v>98</v>
      </c>
      <c r="J7" s="81" t="s">
        <v>267</v>
      </c>
      <c r="K7" s="82">
        <v>29641</v>
      </c>
      <c r="L7" s="82">
        <v>2958465</v>
      </c>
      <c r="M7" s="81" t="s">
        <v>86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35">
      <c r="A8" s="81" t="s">
        <v>112</v>
      </c>
      <c r="B8" s="81" t="s">
        <v>95</v>
      </c>
      <c r="C8" s="81" t="s">
        <v>81</v>
      </c>
      <c r="D8" s="81" t="s">
        <v>113</v>
      </c>
      <c r="E8" s="81" t="s">
        <v>97</v>
      </c>
      <c r="F8" s="81" t="s">
        <v>114</v>
      </c>
      <c r="G8" s="81" t="s">
        <v>105</v>
      </c>
      <c r="H8" s="81" t="s">
        <v>106</v>
      </c>
      <c r="I8" s="81" t="s">
        <v>98</v>
      </c>
      <c r="J8" s="81" t="s">
        <v>93</v>
      </c>
      <c r="K8" s="82">
        <v>37438</v>
      </c>
      <c r="L8" s="82">
        <v>2958465</v>
      </c>
      <c r="M8" s="81" t="s">
        <v>86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35">
      <c r="A9" s="81" t="s">
        <v>115</v>
      </c>
      <c r="B9" s="81" t="s">
        <v>95</v>
      </c>
      <c r="C9" s="81" t="s">
        <v>81</v>
      </c>
      <c r="D9" s="81" t="s">
        <v>116</v>
      </c>
      <c r="E9" s="81" t="s">
        <v>97</v>
      </c>
      <c r="F9" s="81" t="s">
        <v>329</v>
      </c>
      <c r="G9" s="81" t="s">
        <v>105</v>
      </c>
      <c r="H9" s="81" t="s">
        <v>106</v>
      </c>
      <c r="I9" s="81" t="s">
        <v>98</v>
      </c>
      <c r="J9" s="81" t="s">
        <v>85</v>
      </c>
      <c r="K9" s="82">
        <v>37631</v>
      </c>
      <c r="L9" s="82">
        <v>2958465</v>
      </c>
      <c r="M9" s="81" t="s">
        <v>86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35">
      <c r="A10" s="81" t="s">
        <v>117</v>
      </c>
      <c r="B10" s="81" t="s">
        <v>95</v>
      </c>
      <c r="C10" s="81" t="s">
        <v>81</v>
      </c>
      <c r="D10" s="81" t="s">
        <v>118</v>
      </c>
      <c r="E10" s="81" t="s">
        <v>110</v>
      </c>
      <c r="F10" s="81" t="s">
        <v>119</v>
      </c>
      <c r="G10" s="81" t="s">
        <v>82</v>
      </c>
      <c r="H10" s="81" t="s">
        <v>83</v>
      </c>
      <c r="I10" s="81" t="s">
        <v>98</v>
      </c>
      <c r="J10" s="81" t="s">
        <v>85</v>
      </c>
      <c r="K10" s="82">
        <v>30741</v>
      </c>
      <c r="L10" s="82">
        <v>2958465</v>
      </c>
      <c r="M10" s="81" t="s">
        <v>86</v>
      </c>
      <c r="N10" s="34" t="str">
        <f>Accts[Project/Grant]&amp;"     "&amp;Accts[Descr]</f>
        <v>233H213     ADVANCED AUTOMATION AND ROBOTI</v>
      </c>
      <c r="O10" s="41" t="str">
        <f>IF(ISERROR(FIND(advisor,Accts[PI Names])),"",Accts[DispName])</f>
        <v/>
      </c>
    </row>
    <row r="11" spans="1:15" x14ac:dyDescent="0.35">
      <c r="A11" s="81" t="s">
        <v>120</v>
      </c>
      <c r="B11" s="81" t="s">
        <v>95</v>
      </c>
      <c r="C11" s="81" t="s">
        <v>81</v>
      </c>
      <c r="D11" s="81" t="s">
        <v>121</v>
      </c>
      <c r="E11" s="81" t="s">
        <v>97</v>
      </c>
      <c r="F11" s="81" t="s">
        <v>303</v>
      </c>
      <c r="G11" s="81" t="s">
        <v>82</v>
      </c>
      <c r="H11" s="81" t="s">
        <v>83</v>
      </c>
      <c r="I11" s="81" t="s">
        <v>98</v>
      </c>
      <c r="J11" s="81" t="s">
        <v>85</v>
      </c>
      <c r="K11" s="82">
        <v>31217</v>
      </c>
      <c r="L11" s="82">
        <v>2958465</v>
      </c>
      <c r="M11" s="81" t="s">
        <v>86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35">
      <c r="A12" s="81" t="s">
        <v>122</v>
      </c>
      <c r="B12" s="81" t="s">
        <v>95</v>
      </c>
      <c r="C12" s="81" t="s">
        <v>81</v>
      </c>
      <c r="D12" s="81" t="s">
        <v>123</v>
      </c>
      <c r="E12" s="81" t="s">
        <v>110</v>
      </c>
      <c r="F12" s="81" t="s">
        <v>124</v>
      </c>
      <c r="G12" s="81" t="s">
        <v>105</v>
      </c>
      <c r="H12" s="81" t="s">
        <v>106</v>
      </c>
      <c r="I12" s="81" t="s">
        <v>98</v>
      </c>
      <c r="J12" s="81" t="s">
        <v>85</v>
      </c>
      <c r="K12" s="82">
        <v>37865</v>
      </c>
      <c r="L12" s="82">
        <v>2958465</v>
      </c>
      <c r="M12" s="81" t="s">
        <v>86</v>
      </c>
      <c r="N12" s="99" t="str">
        <f>Accts[Project/Grant]&amp;"     "&amp;Accts[Descr]</f>
        <v>233KH86     Discretionary Research Funding</v>
      </c>
      <c r="O12" s="100" t="str">
        <f>IF(ISERROR(FIND(advisor,Accts[PI Names])),"",Accts[DispName])</f>
        <v/>
      </c>
    </row>
    <row r="13" spans="1:15" x14ac:dyDescent="0.35">
      <c r="A13" s="81" t="s">
        <v>125</v>
      </c>
      <c r="B13" s="81" t="s">
        <v>95</v>
      </c>
      <c r="C13" s="81" t="s">
        <v>81</v>
      </c>
      <c r="D13" s="81" t="s">
        <v>126</v>
      </c>
      <c r="E13" s="81" t="s">
        <v>110</v>
      </c>
      <c r="F13" s="81" t="s">
        <v>127</v>
      </c>
      <c r="G13" s="81" t="s">
        <v>105</v>
      </c>
      <c r="H13" s="81" t="s">
        <v>106</v>
      </c>
      <c r="I13" s="81" t="s">
        <v>98</v>
      </c>
      <c r="J13" s="81" t="s">
        <v>128</v>
      </c>
      <c r="K13" s="82">
        <v>38047</v>
      </c>
      <c r="L13" s="82">
        <v>2958465</v>
      </c>
      <c r="M13" s="81" t="s">
        <v>86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>233KH90     DISCRETIONARY RESEARCH FUNDING</v>
      </c>
    </row>
    <row r="14" spans="1:15" x14ac:dyDescent="0.35">
      <c r="A14" s="81" t="s">
        <v>129</v>
      </c>
      <c r="B14" s="81" t="s">
        <v>95</v>
      </c>
      <c r="C14" s="81" t="s">
        <v>81</v>
      </c>
      <c r="D14" s="81" t="s">
        <v>126</v>
      </c>
      <c r="E14" s="81" t="s">
        <v>110</v>
      </c>
      <c r="F14" s="81" t="s">
        <v>124</v>
      </c>
      <c r="G14" s="81" t="s">
        <v>105</v>
      </c>
      <c r="H14" s="81" t="s">
        <v>106</v>
      </c>
      <c r="I14" s="81" t="s">
        <v>98</v>
      </c>
      <c r="J14" s="81" t="s">
        <v>93</v>
      </c>
      <c r="K14" s="82">
        <v>36708</v>
      </c>
      <c r="L14" s="82">
        <v>2958465</v>
      </c>
      <c r="M14" s="81" t="s">
        <v>86</v>
      </c>
      <c r="N14" s="77" t="str">
        <f>Accts[Project/Grant]&amp;"     "&amp;Accts[Descr]</f>
        <v>233KH94     DISCRETIONARY RESEARCH FUNDING</v>
      </c>
      <c r="O14" s="78" t="str">
        <f>IF(ISERROR(FIND(advisor,Accts[PI Names])),"",Accts[DispName])</f>
        <v/>
      </c>
    </row>
    <row r="15" spans="1:15" x14ac:dyDescent="0.35">
      <c r="A15" s="81" t="s">
        <v>130</v>
      </c>
      <c r="B15" s="81" t="s">
        <v>95</v>
      </c>
      <c r="C15" s="81" t="s">
        <v>81</v>
      </c>
      <c r="D15" s="81" t="s">
        <v>126</v>
      </c>
      <c r="E15" s="81" t="s">
        <v>110</v>
      </c>
      <c r="F15" s="81" t="s">
        <v>131</v>
      </c>
      <c r="G15" s="81" t="s">
        <v>105</v>
      </c>
      <c r="H15" s="81" t="s">
        <v>106</v>
      </c>
      <c r="I15" s="81" t="s">
        <v>98</v>
      </c>
      <c r="J15" s="81" t="s">
        <v>107</v>
      </c>
      <c r="K15" s="82">
        <v>37622</v>
      </c>
      <c r="L15" s="82">
        <v>73050</v>
      </c>
      <c r="M15" s="81" t="s">
        <v>86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35">
      <c r="A16" s="81" t="s">
        <v>237</v>
      </c>
      <c r="B16" s="81" t="s">
        <v>95</v>
      </c>
      <c r="C16" s="81" t="s">
        <v>81</v>
      </c>
      <c r="D16" s="81" t="s">
        <v>133</v>
      </c>
      <c r="E16" s="81" t="s">
        <v>97</v>
      </c>
      <c r="F16" s="81" t="s">
        <v>134</v>
      </c>
      <c r="G16" s="81" t="s">
        <v>90</v>
      </c>
      <c r="H16" s="81" t="s">
        <v>91</v>
      </c>
      <c r="I16" s="81" t="s">
        <v>98</v>
      </c>
      <c r="J16" s="81" t="s">
        <v>238</v>
      </c>
      <c r="K16" s="82">
        <v>33133</v>
      </c>
      <c r="L16" s="82">
        <v>2958465</v>
      </c>
      <c r="M16" s="81" t="s">
        <v>86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35">
      <c r="A17" s="81" t="s">
        <v>132</v>
      </c>
      <c r="B17" s="81" t="s">
        <v>95</v>
      </c>
      <c r="C17" s="81" t="s">
        <v>81</v>
      </c>
      <c r="D17" s="81" t="s">
        <v>133</v>
      </c>
      <c r="E17" s="81" t="s">
        <v>97</v>
      </c>
      <c r="F17" s="81" t="s">
        <v>134</v>
      </c>
      <c r="G17" s="81" t="s">
        <v>90</v>
      </c>
      <c r="H17" s="81" t="s">
        <v>91</v>
      </c>
      <c r="I17" s="81" t="s">
        <v>98</v>
      </c>
      <c r="J17" s="81" t="s">
        <v>135</v>
      </c>
      <c r="K17" s="82">
        <v>33055</v>
      </c>
      <c r="L17" s="82">
        <v>2958465</v>
      </c>
      <c r="M17" s="81" t="s">
        <v>86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35">
      <c r="A18" s="81" t="s">
        <v>136</v>
      </c>
      <c r="B18" s="81" t="s">
        <v>137</v>
      </c>
      <c r="C18" s="81" t="s">
        <v>138</v>
      </c>
      <c r="D18" s="81" t="s">
        <v>139</v>
      </c>
      <c r="E18" s="81" t="s">
        <v>140</v>
      </c>
      <c r="F18" s="81" t="s">
        <v>141</v>
      </c>
      <c r="G18" s="81" t="s">
        <v>105</v>
      </c>
      <c r="H18" s="81" t="s">
        <v>106</v>
      </c>
      <c r="I18" s="81" t="s">
        <v>142</v>
      </c>
      <c r="J18" s="81" t="s">
        <v>143</v>
      </c>
      <c r="K18" s="82">
        <v>41753</v>
      </c>
      <c r="L18" s="82">
        <v>42916</v>
      </c>
      <c r="M18" s="81" t="s">
        <v>86</v>
      </c>
      <c r="N18" s="34" t="str">
        <f>Accts[Project/Grant]&amp;"     "&amp;Accts[Descr]</f>
        <v>AAA1112     Non-Rare Earth Electric Machin</v>
      </c>
      <c r="O18" s="41" t="str">
        <f>IF(ISERROR(FIND(advisor,Accts[PI Names])),"",Accts[DispName])</f>
        <v/>
      </c>
    </row>
    <row r="19" spans="1:15" x14ac:dyDescent="0.35">
      <c r="A19" s="81" t="s">
        <v>145</v>
      </c>
      <c r="B19" s="81" t="s">
        <v>77</v>
      </c>
      <c r="C19" s="81" t="s">
        <v>146</v>
      </c>
      <c r="D19" s="81" t="s">
        <v>147</v>
      </c>
      <c r="E19" s="81" t="s">
        <v>80</v>
      </c>
      <c r="F19" s="81" t="s">
        <v>81</v>
      </c>
      <c r="G19" s="81" t="s">
        <v>90</v>
      </c>
      <c r="H19" s="81" t="s">
        <v>91</v>
      </c>
      <c r="I19" s="81" t="s">
        <v>92</v>
      </c>
      <c r="J19" s="81" t="s">
        <v>148</v>
      </c>
      <c r="K19" s="82">
        <v>42186</v>
      </c>
      <c r="L19" s="82">
        <v>42978</v>
      </c>
      <c r="M19" s="81" t="s">
        <v>86</v>
      </c>
      <c r="N19" s="34" t="str">
        <f>Accts[Project/Grant]&amp;"     "&amp;Accts[Descr]</f>
        <v>AAA1989     WARF_Accelerator_Ludois_Integr</v>
      </c>
      <c r="O19" s="41" t="str">
        <f>IF(ISERROR(FIND(advisor,Accts[PI Names])),"",Accts[DispName])</f>
        <v/>
      </c>
    </row>
    <row r="20" spans="1:15" x14ac:dyDescent="0.35">
      <c r="A20" s="81" t="s">
        <v>152</v>
      </c>
      <c r="B20" s="81" t="s">
        <v>137</v>
      </c>
      <c r="C20" s="81" t="s">
        <v>153</v>
      </c>
      <c r="D20" s="81" t="s">
        <v>154</v>
      </c>
      <c r="E20" s="81" t="s">
        <v>155</v>
      </c>
      <c r="F20" s="81" t="s">
        <v>156</v>
      </c>
      <c r="G20" s="81" t="s">
        <v>105</v>
      </c>
      <c r="H20" s="81" t="s">
        <v>106</v>
      </c>
      <c r="I20" s="81" t="s">
        <v>142</v>
      </c>
      <c r="J20" s="81" t="s">
        <v>157</v>
      </c>
      <c r="K20" s="82">
        <v>42248</v>
      </c>
      <c r="L20" s="82">
        <v>43159</v>
      </c>
      <c r="M20" s="81" t="s">
        <v>86</v>
      </c>
      <c r="N20" s="34" t="str">
        <f>Accts[Project/Grant]&amp;"     "&amp;Accts[Descr]</f>
        <v>AAA5363     Microgrid Energy Manager</v>
      </c>
      <c r="O20" s="41" t="str">
        <f>IF(ISERROR(FIND(advisor,Accts[PI Names])),"",Accts[DispName])</f>
        <v>AAA5363     Microgrid Energy Manager</v>
      </c>
    </row>
    <row r="21" spans="1:15" x14ac:dyDescent="0.35">
      <c r="A21" s="81" t="s">
        <v>158</v>
      </c>
      <c r="B21" s="81" t="s">
        <v>137</v>
      </c>
      <c r="C21" s="81" t="s">
        <v>159</v>
      </c>
      <c r="D21" s="81" t="s">
        <v>160</v>
      </c>
      <c r="E21" s="81" t="s">
        <v>155</v>
      </c>
      <c r="F21" s="81" t="s">
        <v>161</v>
      </c>
      <c r="G21" s="81" t="s">
        <v>105</v>
      </c>
      <c r="H21" s="81" t="s">
        <v>106</v>
      </c>
      <c r="I21" s="81" t="s">
        <v>142</v>
      </c>
      <c r="J21" s="81" t="s">
        <v>143</v>
      </c>
      <c r="K21" s="82">
        <v>42248</v>
      </c>
      <c r="L21" s="82">
        <v>43343</v>
      </c>
      <c r="M21" s="81" t="s">
        <v>86</v>
      </c>
      <c r="N21" s="34" t="str">
        <f>Accts[Project/Grant]&amp;"     "&amp;Accts[Descr]</f>
        <v>AAA5776     Sarlioglu Unnamed November 3 N</v>
      </c>
      <c r="O21" s="41" t="str">
        <f>IF(ISERROR(FIND(advisor,Accts[PI Names])),"",Accts[DispName])</f>
        <v/>
      </c>
    </row>
    <row r="22" spans="1:15" x14ac:dyDescent="0.35">
      <c r="A22" s="81" t="s">
        <v>162</v>
      </c>
      <c r="B22" s="81" t="s">
        <v>95</v>
      </c>
      <c r="C22" s="81" t="s">
        <v>81</v>
      </c>
      <c r="D22" s="81" t="s">
        <v>163</v>
      </c>
      <c r="E22" s="81" t="s">
        <v>97</v>
      </c>
      <c r="F22" s="81" t="s">
        <v>303</v>
      </c>
      <c r="G22" s="81" t="s">
        <v>90</v>
      </c>
      <c r="H22" s="81" t="s">
        <v>91</v>
      </c>
      <c r="I22" s="81" t="s">
        <v>98</v>
      </c>
      <c r="J22" s="81" t="s">
        <v>128</v>
      </c>
      <c r="K22" s="82">
        <v>42186</v>
      </c>
      <c r="L22" s="82">
        <v>73050</v>
      </c>
      <c r="M22" s="81" t="s">
        <v>86</v>
      </c>
      <c r="N22" s="34" t="str">
        <f>Accts[Project/Grant]&amp;"     "&amp;Accts[Descr]</f>
        <v>AAA6838     BALDWIN WI IDEA ENDOWMENT</v>
      </c>
      <c r="O22" s="41" t="str">
        <f>IF(ISERROR(FIND(advisor,Accts[PI Names])),"",Accts[DispName])</f>
        <v>AAA6838     BALDWIN WI IDEA ENDOWMENT</v>
      </c>
    </row>
    <row r="23" spans="1:15" x14ac:dyDescent="0.35">
      <c r="A23" s="81" t="s">
        <v>239</v>
      </c>
      <c r="B23" s="81" t="s">
        <v>137</v>
      </c>
      <c r="C23" s="81" t="s">
        <v>240</v>
      </c>
      <c r="D23" s="81" t="s">
        <v>241</v>
      </c>
      <c r="E23" s="81" t="s">
        <v>242</v>
      </c>
      <c r="F23" s="81" t="s">
        <v>81</v>
      </c>
      <c r="G23" s="81" t="s">
        <v>90</v>
      </c>
      <c r="H23" s="81" t="s">
        <v>91</v>
      </c>
      <c r="I23" s="81" t="s">
        <v>92</v>
      </c>
      <c r="J23" s="81" t="s">
        <v>148</v>
      </c>
      <c r="K23" s="82">
        <v>42309</v>
      </c>
      <c r="L23" s="82">
        <v>42825</v>
      </c>
      <c r="M23" s="81" t="s">
        <v>86</v>
      </c>
      <c r="N23" s="34" t="str">
        <f>Accts[Project/Grant]&amp;"     "&amp;Accts[Descr]</f>
        <v>AAA6917     Capacitive Machines for Direct</v>
      </c>
      <c r="O23" s="41" t="str">
        <f>IF(ISERROR(FIND(advisor,Accts[PI Names])),"",Accts[DispName])</f>
        <v/>
      </c>
    </row>
    <row r="24" spans="1:15" x14ac:dyDescent="0.35">
      <c r="A24" s="81" t="s">
        <v>268</v>
      </c>
      <c r="B24" s="81" t="s">
        <v>95</v>
      </c>
      <c r="C24" s="81" t="s">
        <v>81</v>
      </c>
      <c r="D24" s="81" t="s">
        <v>269</v>
      </c>
      <c r="E24" s="81" t="s">
        <v>97</v>
      </c>
      <c r="F24" s="81" t="s">
        <v>303</v>
      </c>
      <c r="G24" s="81" t="s">
        <v>82</v>
      </c>
      <c r="H24" s="81" t="s">
        <v>83</v>
      </c>
      <c r="I24" s="81" t="s">
        <v>98</v>
      </c>
      <c r="J24" s="81" t="s">
        <v>266</v>
      </c>
      <c r="K24" s="82">
        <v>42347</v>
      </c>
      <c r="L24" s="82">
        <v>44378</v>
      </c>
      <c r="M24" s="81" t="s">
        <v>86</v>
      </c>
      <c r="N24" s="99" t="str">
        <f>Accts[Project/Grant]&amp;"     "&amp;Accts[Descr]</f>
        <v>AAA7337     Kaiser Professorship-Lorenz</v>
      </c>
      <c r="O24" s="100" t="str">
        <f>IF(ISERROR(FIND(advisor,Accts[PI Names])),"",Accts[DispName])</f>
        <v/>
      </c>
    </row>
    <row r="25" spans="1:15" x14ac:dyDescent="0.35">
      <c r="A25" s="81" t="s">
        <v>254</v>
      </c>
      <c r="B25" s="81" t="s">
        <v>137</v>
      </c>
      <c r="C25" s="81" t="s">
        <v>251</v>
      </c>
      <c r="D25" s="81" t="s">
        <v>255</v>
      </c>
      <c r="E25" s="81" t="s">
        <v>155</v>
      </c>
      <c r="F25" s="81" t="s">
        <v>253</v>
      </c>
      <c r="G25" s="81" t="s">
        <v>90</v>
      </c>
      <c r="H25" s="81" t="s">
        <v>91</v>
      </c>
      <c r="I25" s="81" t="s">
        <v>92</v>
      </c>
      <c r="J25" s="81" t="s">
        <v>143</v>
      </c>
      <c r="K25" s="82">
        <v>42401</v>
      </c>
      <c r="L25" s="82">
        <v>44227</v>
      </c>
      <c r="M25" s="81" t="s">
        <v>86</v>
      </c>
      <c r="N25" s="34" t="str">
        <f>Accts[Project/Grant]&amp;"     "&amp;Accts[Descr]</f>
        <v>AAA7996     CAREER: NOVEL INTEGRATION OF F</v>
      </c>
      <c r="O25" s="41" t="str">
        <f>IF(ISERROR(FIND(advisor,Accts[PI Names])),"",Accts[DispName])</f>
        <v/>
      </c>
    </row>
    <row r="26" spans="1:15" x14ac:dyDescent="0.35">
      <c r="A26" s="81" t="s">
        <v>250</v>
      </c>
      <c r="B26" s="81" t="s">
        <v>137</v>
      </c>
      <c r="C26" s="81" t="s">
        <v>251</v>
      </c>
      <c r="D26" s="81" t="s">
        <v>252</v>
      </c>
      <c r="E26" s="81" t="s">
        <v>155</v>
      </c>
      <c r="F26" s="81" t="s">
        <v>253</v>
      </c>
      <c r="G26" s="81" t="s">
        <v>105</v>
      </c>
      <c r="H26" s="81" t="s">
        <v>106</v>
      </c>
      <c r="I26" s="81" t="s">
        <v>92</v>
      </c>
      <c r="J26" s="81" t="s">
        <v>143</v>
      </c>
      <c r="K26" s="82">
        <v>42401</v>
      </c>
      <c r="L26" s="82">
        <v>44227</v>
      </c>
      <c r="M26" s="81" t="s">
        <v>86</v>
      </c>
      <c r="N26" s="34" t="str">
        <f>Accts[Project/Grant]&amp;"     "&amp;Accts[Descr]</f>
        <v>AAA7997     CAREER: participant costs</v>
      </c>
      <c r="O26" s="41" t="str">
        <f>IF(ISERROR(FIND(advisor,Accts[PI Names])),"",Accts[DispName])</f>
        <v/>
      </c>
    </row>
    <row r="27" spans="1:15" x14ac:dyDescent="0.35">
      <c r="A27" s="81" t="s">
        <v>261</v>
      </c>
      <c r="B27" s="81" t="s">
        <v>144</v>
      </c>
      <c r="C27" s="81" t="s">
        <v>262</v>
      </c>
      <c r="D27" s="81" t="s">
        <v>213</v>
      </c>
      <c r="E27" s="81" t="s">
        <v>214</v>
      </c>
      <c r="F27" s="81" t="s">
        <v>263</v>
      </c>
      <c r="G27" s="81" t="s">
        <v>105</v>
      </c>
      <c r="H27" s="81" t="s">
        <v>106</v>
      </c>
      <c r="I27" s="81" t="s">
        <v>142</v>
      </c>
      <c r="J27" s="81" t="s">
        <v>93</v>
      </c>
      <c r="K27" s="82">
        <v>42430</v>
      </c>
      <c r="L27" s="82">
        <v>42886</v>
      </c>
      <c r="M27" s="81" t="s">
        <v>86</v>
      </c>
      <c r="N27" s="34" t="str">
        <f>Accts[Project/Grant]&amp;"     "&amp;Accts[Descr]</f>
        <v>AAA8867     Investigation of PWM-Induced L</v>
      </c>
      <c r="O27" s="41" t="str">
        <f>IF(ISERROR(FIND(advisor,Accts[PI Names])),"",Accts[DispName])</f>
        <v/>
      </c>
    </row>
    <row r="28" spans="1:15" x14ac:dyDescent="0.35">
      <c r="A28" s="81" t="s">
        <v>271</v>
      </c>
      <c r="B28" s="81" t="s">
        <v>95</v>
      </c>
      <c r="C28" s="81" t="s">
        <v>81</v>
      </c>
      <c r="D28" s="81" t="s">
        <v>272</v>
      </c>
      <c r="E28" s="81" t="s">
        <v>97</v>
      </c>
      <c r="F28" s="81" t="s">
        <v>301</v>
      </c>
      <c r="G28" s="81" t="s">
        <v>273</v>
      </c>
      <c r="H28" s="81" t="s">
        <v>274</v>
      </c>
      <c r="I28" s="81" t="s">
        <v>98</v>
      </c>
      <c r="J28" s="81" t="s">
        <v>302</v>
      </c>
      <c r="K28" s="82">
        <v>42430</v>
      </c>
      <c r="L28" s="82">
        <v>44012</v>
      </c>
      <c r="M28" s="81" t="s">
        <v>86</v>
      </c>
      <c r="N28" s="34" t="str">
        <f>Accts[Project/Grant]&amp;"     "&amp;Accts[Descr]</f>
        <v>AAA9287     JCI Distinguished Fellows</v>
      </c>
      <c r="O28" s="41" t="str">
        <f>IF(ISERROR(FIND(advisor,Accts[PI Names])),"",Accts[DispName])</f>
        <v/>
      </c>
    </row>
    <row r="29" spans="1:15" x14ac:dyDescent="0.35">
      <c r="A29" s="81" t="s">
        <v>243</v>
      </c>
      <c r="B29" s="81" t="s">
        <v>77</v>
      </c>
      <c r="C29" s="81" t="s">
        <v>244</v>
      </c>
      <c r="D29" s="81" t="s">
        <v>245</v>
      </c>
      <c r="E29" s="81" t="s">
        <v>80</v>
      </c>
      <c r="F29" s="81" t="s">
        <v>81</v>
      </c>
      <c r="G29" s="81" t="s">
        <v>90</v>
      </c>
      <c r="H29" s="81" t="s">
        <v>91</v>
      </c>
      <c r="I29" s="81" t="s">
        <v>92</v>
      </c>
      <c r="J29" s="81" t="s">
        <v>148</v>
      </c>
      <c r="K29" s="82">
        <v>42552</v>
      </c>
      <c r="L29" s="82">
        <v>42916</v>
      </c>
      <c r="M29" s="81" t="s">
        <v>86</v>
      </c>
      <c r="N29" s="77" t="str">
        <f>Accts[Project/Grant]&amp;"     "&amp;Accts[Descr]</f>
        <v>AAA9964     WARF Tech_IEDR RA Match_Ludois</v>
      </c>
      <c r="O29" s="78" t="str">
        <f>IF(ISERROR(FIND(advisor,Accts[PI Names])),"",Accts[DispName])</f>
        <v/>
      </c>
    </row>
    <row r="30" spans="1:15" x14ac:dyDescent="0.35">
      <c r="A30" s="81" t="s">
        <v>246</v>
      </c>
      <c r="B30" s="81" t="s">
        <v>247</v>
      </c>
      <c r="C30" s="81" t="s">
        <v>81</v>
      </c>
      <c r="D30" s="81" t="s">
        <v>248</v>
      </c>
      <c r="E30" s="81" t="s">
        <v>81</v>
      </c>
      <c r="F30" s="81" t="s">
        <v>81</v>
      </c>
      <c r="G30" s="81" t="s">
        <v>90</v>
      </c>
      <c r="H30" s="81" t="s">
        <v>91</v>
      </c>
      <c r="I30" s="81" t="s">
        <v>98</v>
      </c>
      <c r="J30" s="81" t="s">
        <v>249</v>
      </c>
      <c r="K30" s="82">
        <v>42552</v>
      </c>
      <c r="L30" s="82">
        <v>42916</v>
      </c>
      <c r="M30" s="81" t="s">
        <v>86</v>
      </c>
      <c r="N30" s="34" t="str">
        <f>Accts[Project/Grant]&amp;"     "&amp;Accts[Descr]</f>
        <v>AAA9977     FY17 IEDR-Ludois</v>
      </c>
      <c r="O30" s="41" t="str">
        <f>IF(ISERROR(FIND(advisor,Accts[PI Names])),"",Accts[DispName])</f>
        <v/>
      </c>
    </row>
    <row r="31" spans="1:15" x14ac:dyDescent="0.35">
      <c r="A31" s="81" t="s">
        <v>256</v>
      </c>
      <c r="B31" s="81" t="s">
        <v>77</v>
      </c>
      <c r="C31" s="81" t="s">
        <v>257</v>
      </c>
      <c r="D31" s="81" t="s">
        <v>258</v>
      </c>
      <c r="E31" s="81" t="s">
        <v>80</v>
      </c>
      <c r="F31" s="81" t="s">
        <v>81</v>
      </c>
      <c r="G31" s="81" t="s">
        <v>149</v>
      </c>
      <c r="H31" s="81" t="s">
        <v>150</v>
      </c>
      <c r="I31" s="81" t="s">
        <v>151</v>
      </c>
      <c r="J31" s="81" t="s">
        <v>143</v>
      </c>
      <c r="K31" s="82">
        <v>42552</v>
      </c>
      <c r="L31" s="82">
        <v>42916</v>
      </c>
      <c r="M31" s="81" t="s">
        <v>86</v>
      </c>
      <c r="N31" s="34" t="str">
        <f>Accts[Project/Grant]&amp;"     "&amp;Accts[Descr]</f>
        <v>AAB1419     2016-17 Fall Competition Award</v>
      </c>
      <c r="O31" s="41" t="str">
        <f>IF(ISERROR(FIND(advisor,Accts[PI Names])),"",Accts[DispName])</f>
        <v/>
      </c>
    </row>
    <row r="32" spans="1:15" x14ac:dyDescent="0.35">
      <c r="A32" s="81" t="s">
        <v>259</v>
      </c>
      <c r="B32" s="81" t="s">
        <v>137</v>
      </c>
      <c r="C32" s="81" t="s">
        <v>153</v>
      </c>
      <c r="D32" s="81" t="s">
        <v>260</v>
      </c>
      <c r="E32" s="81" t="s">
        <v>155</v>
      </c>
      <c r="F32" s="81" t="s">
        <v>156</v>
      </c>
      <c r="G32" s="81" t="s">
        <v>105</v>
      </c>
      <c r="H32" s="81" t="s">
        <v>106</v>
      </c>
      <c r="I32" s="81" t="s">
        <v>142</v>
      </c>
      <c r="J32" s="81" t="s">
        <v>128</v>
      </c>
      <c r="K32" s="82">
        <v>42248</v>
      </c>
      <c r="L32" s="82">
        <v>43159</v>
      </c>
      <c r="M32" s="81" t="s">
        <v>86</v>
      </c>
      <c r="N32" s="34" t="str">
        <f>Accts[Project/Grant]&amp;"     "&amp;Accts[Descr]</f>
        <v>AAB1966     Participant Support Costs</v>
      </c>
      <c r="O32" s="41" t="str">
        <f>IF(ISERROR(FIND(advisor,Accts[PI Names])),"",Accts[DispName])</f>
        <v>AAB1966     Participant Support Costs</v>
      </c>
    </row>
    <row r="33" spans="1:15" x14ac:dyDescent="0.35">
      <c r="A33" s="81" t="s">
        <v>293</v>
      </c>
      <c r="B33" s="81" t="s">
        <v>144</v>
      </c>
      <c r="C33" s="81" t="s">
        <v>294</v>
      </c>
      <c r="D33" s="81" t="s">
        <v>295</v>
      </c>
      <c r="E33" s="81" t="s">
        <v>296</v>
      </c>
      <c r="F33" s="81" t="s">
        <v>81</v>
      </c>
      <c r="G33" s="81" t="s">
        <v>105</v>
      </c>
      <c r="H33" s="81" t="s">
        <v>106</v>
      </c>
      <c r="I33" s="81" t="s">
        <v>142</v>
      </c>
      <c r="J33" s="81" t="s">
        <v>85</v>
      </c>
      <c r="K33" s="82">
        <v>42522</v>
      </c>
      <c r="L33" s="82">
        <v>43251</v>
      </c>
      <c r="M33" s="81" t="s">
        <v>86</v>
      </c>
      <c r="N33" s="34" t="str">
        <f>Accts[Project/Grant]&amp;"     "&amp;Accts[Descr]</f>
        <v>AAB5212     Parameter Estimation Methodolo</v>
      </c>
      <c r="O33" s="41" t="str">
        <f>IF(ISERROR(FIND(advisor,Accts[PI Names])),"",Accts[DispName])</f>
        <v/>
      </c>
    </row>
    <row r="34" spans="1:15" x14ac:dyDescent="0.35">
      <c r="A34" s="81" t="s">
        <v>297</v>
      </c>
      <c r="B34" s="81" t="s">
        <v>144</v>
      </c>
      <c r="C34" s="81" t="s">
        <v>298</v>
      </c>
      <c r="D34" s="81" t="s">
        <v>299</v>
      </c>
      <c r="E34" s="81" t="s">
        <v>300</v>
      </c>
      <c r="F34" s="81" t="s">
        <v>81</v>
      </c>
      <c r="G34" s="81" t="s">
        <v>105</v>
      </c>
      <c r="H34" s="81" t="s">
        <v>106</v>
      </c>
      <c r="I34" s="81" t="s">
        <v>142</v>
      </c>
      <c r="J34" s="81" t="s">
        <v>85</v>
      </c>
      <c r="K34" s="82">
        <v>42552</v>
      </c>
      <c r="L34" s="82">
        <v>43281</v>
      </c>
      <c r="M34" s="81" t="s">
        <v>86</v>
      </c>
      <c r="N34" s="34" t="str">
        <f>Accts[Project/Grant]&amp;"     "&amp;Accts[Descr]</f>
        <v>AAB5325     Investigation of High Efficien</v>
      </c>
      <c r="O34" s="41" t="str">
        <f>IF(ISERROR(FIND(advisor,Accts[PI Names])),"",Accts[DispName])</f>
        <v/>
      </c>
    </row>
    <row r="35" spans="1:15" x14ac:dyDescent="0.35">
      <c r="A35" s="81" t="s">
        <v>289</v>
      </c>
      <c r="B35" s="81" t="s">
        <v>144</v>
      </c>
      <c r="C35" s="81" t="s">
        <v>290</v>
      </c>
      <c r="D35" s="81" t="s">
        <v>291</v>
      </c>
      <c r="E35" s="81" t="s">
        <v>287</v>
      </c>
      <c r="F35" s="81" t="s">
        <v>292</v>
      </c>
      <c r="G35" s="81" t="s">
        <v>105</v>
      </c>
      <c r="H35" s="81" t="s">
        <v>106</v>
      </c>
      <c r="I35" s="81" t="s">
        <v>142</v>
      </c>
      <c r="J35" s="81" t="s">
        <v>93</v>
      </c>
      <c r="K35" s="82">
        <v>42430</v>
      </c>
      <c r="L35" s="82">
        <v>43159</v>
      </c>
      <c r="M35" s="81" t="s">
        <v>86</v>
      </c>
      <c r="N35" s="34" t="str">
        <f>Accts[Project/Grant]&amp;"     "&amp;Accts[Descr]</f>
        <v>AAB5729     JCI Start-Stop Lead-Acid Batte</v>
      </c>
      <c r="O35" s="41" t="str">
        <f>IF(ISERROR(FIND(advisor,Accts[PI Names])),"",Accts[DispName])</f>
        <v/>
      </c>
    </row>
    <row r="36" spans="1:15" x14ac:dyDescent="0.35">
      <c r="A36" s="81" t="s">
        <v>284</v>
      </c>
      <c r="B36" s="81" t="s">
        <v>144</v>
      </c>
      <c r="C36" s="81" t="s">
        <v>285</v>
      </c>
      <c r="D36" s="81" t="s">
        <v>286</v>
      </c>
      <c r="E36" s="81" t="s">
        <v>287</v>
      </c>
      <c r="F36" s="81" t="s">
        <v>288</v>
      </c>
      <c r="G36" s="81" t="s">
        <v>105</v>
      </c>
      <c r="H36" s="81" t="s">
        <v>106</v>
      </c>
      <c r="I36" s="81" t="s">
        <v>142</v>
      </c>
      <c r="J36" s="81" t="s">
        <v>93</v>
      </c>
      <c r="K36" s="82">
        <v>42430</v>
      </c>
      <c r="L36" s="82">
        <v>43159</v>
      </c>
      <c r="M36" s="81" t="s">
        <v>86</v>
      </c>
      <c r="N36" s="34" t="str">
        <f>Accts[Project/Grant]&amp;"     "&amp;Accts[Descr]</f>
        <v>AAB6377     JCI Hybrid Battery Electrodes</v>
      </c>
      <c r="O36" s="41" t="str">
        <f>IF(ISERROR(FIND(advisor,Accts[PI Names])),"",Accts[DispName])</f>
        <v/>
      </c>
    </row>
    <row r="37" spans="1:15" x14ac:dyDescent="0.35">
      <c r="A37" s="81" t="s">
        <v>322</v>
      </c>
      <c r="B37" s="81" t="s">
        <v>137</v>
      </c>
      <c r="C37" s="81" t="s">
        <v>323</v>
      </c>
      <c r="D37" s="81" t="s">
        <v>324</v>
      </c>
      <c r="E37" s="81" t="s">
        <v>325</v>
      </c>
      <c r="F37" s="81" t="s">
        <v>326</v>
      </c>
      <c r="G37" s="81" t="s">
        <v>90</v>
      </c>
      <c r="H37" s="81" t="s">
        <v>91</v>
      </c>
      <c r="I37" s="81" t="s">
        <v>92</v>
      </c>
      <c r="J37" s="81" t="s">
        <v>148</v>
      </c>
      <c r="K37" s="82">
        <v>42644</v>
      </c>
      <c r="L37" s="82">
        <v>43008</v>
      </c>
      <c r="M37" s="81" t="s">
        <v>86</v>
      </c>
      <c r="N37" s="34" t="str">
        <f>Accts[Project/Grant]&amp;"     "&amp;Accts[Descr]</f>
        <v>AAB7774     Wound Field and Hybrid Synchro</v>
      </c>
      <c r="O37" s="41" t="str">
        <f>IF(ISERROR(FIND(advisor,Accts[PI Names])),"",Accts[DispName])</f>
        <v/>
      </c>
    </row>
    <row r="38" spans="1:15" x14ac:dyDescent="0.35">
      <c r="A38" s="81" t="s">
        <v>316</v>
      </c>
      <c r="B38" s="81" t="s">
        <v>144</v>
      </c>
      <c r="C38" s="81" t="s">
        <v>317</v>
      </c>
      <c r="D38" s="81" t="s">
        <v>318</v>
      </c>
      <c r="E38" s="81" t="s">
        <v>214</v>
      </c>
      <c r="F38" s="81" t="s">
        <v>319</v>
      </c>
      <c r="G38" s="81" t="s">
        <v>105</v>
      </c>
      <c r="H38" s="81" t="s">
        <v>106</v>
      </c>
      <c r="I38" s="81" t="s">
        <v>142</v>
      </c>
      <c r="J38" s="81" t="s">
        <v>85</v>
      </c>
      <c r="K38" s="82">
        <v>42656</v>
      </c>
      <c r="L38" s="82">
        <v>43446</v>
      </c>
      <c r="M38" s="81" t="s">
        <v>86</v>
      </c>
      <c r="N38" s="34" t="str">
        <f>Accts[Project/Grant]&amp;"     "&amp;Accts[Descr]</f>
        <v>AAB7965     Investigation of Advanced Cont</v>
      </c>
      <c r="O38" s="41" t="str">
        <f>IF(ISERROR(FIND(advisor,Accts[PI Names])),"",Accts[DispName])</f>
        <v/>
      </c>
    </row>
    <row r="39" spans="1:15" x14ac:dyDescent="0.35">
      <c r="A39" s="81" t="s">
        <v>320</v>
      </c>
      <c r="B39" s="81" t="s">
        <v>95</v>
      </c>
      <c r="C39" s="81" t="s">
        <v>81</v>
      </c>
      <c r="D39" s="81" t="s">
        <v>321</v>
      </c>
      <c r="E39" s="81" t="s">
        <v>81</v>
      </c>
      <c r="F39" s="81" t="s">
        <v>81</v>
      </c>
      <c r="G39" s="81" t="s">
        <v>90</v>
      </c>
      <c r="H39" s="81" t="s">
        <v>91</v>
      </c>
      <c r="I39" s="81" t="s">
        <v>98</v>
      </c>
      <c r="J39" s="81" t="s">
        <v>148</v>
      </c>
      <c r="K39" s="82">
        <v>42758</v>
      </c>
      <c r="L39" s="82">
        <v>43861</v>
      </c>
      <c r="M39" s="81" t="s">
        <v>86</v>
      </c>
      <c r="N39" s="34" t="str">
        <f>Accts[Project/Grant]&amp;"     "&amp;Accts[Descr]</f>
        <v>AAB9512     Jackson Faculty Scholar 2017</v>
      </c>
      <c r="O39" s="41" t="str">
        <f>IF(ISERROR(FIND(advisor,Accts[PI Names])),"",Accts[DispName])</f>
        <v/>
      </c>
    </row>
    <row r="40" spans="1:15" x14ac:dyDescent="0.35">
      <c r="A40" s="81" t="s">
        <v>164</v>
      </c>
      <c r="B40" s="81" t="s">
        <v>77</v>
      </c>
      <c r="C40" s="81" t="s">
        <v>165</v>
      </c>
      <c r="D40" s="81" t="s">
        <v>166</v>
      </c>
      <c r="E40" s="81" t="s">
        <v>80</v>
      </c>
      <c r="F40" s="81" t="s">
        <v>81</v>
      </c>
      <c r="G40" s="81" t="s">
        <v>105</v>
      </c>
      <c r="H40" s="81" t="s">
        <v>106</v>
      </c>
      <c r="I40" s="81" t="s">
        <v>142</v>
      </c>
      <c r="J40" s="81" t="s">
        <v>107</v>
      </c>
      <c r="K40" s="82">
        <v>39264</v>
      </c>
      <c r="L40" s="82">
        <v>44012</v>
      </c>
      <c r="M40" s="81" t="s">
        <v>86</v>
      </c>
      <c r="N40" s="34" t="str">
        <f>Accts[Project/Grant]&amp;"     "&amp;Accts[Descr]</f>
        <v>PRJ11DJ     Laboratory Share Account - Las</v>
      </c>
      <c r="O40" s="41" t="str">
        <f>IF(ISERROR(FIND(advisor,Accts[PI Names])),"",Accts[DispName])</f>
        <v/>
      </c>
    </row>
    <row r="41" spans="1:15" x14ac:dyDescent="0.35">
      <c r="A41" s="81" t="s">
        <v>167</v>
      </c>
      <c r="B41" s="81" t="s">
        <v>77</v>
      </c>
      <c r="C41" s="81" t="s">
        <v>168</v>
      </c>
      <c r="D41" s="81" t="s">
        <v>169</v>
      </c>
      <c r="E41" s="81" t="s">
        <v>80</v>
      </c>
      <c r="F41" s="81" t="s">
        <v>81</v>
      </c>
      <c r="G41" s="81" t="s">
        <v>90</v>
      </c>
      <c r="H41" s="81" t="s">
        <v>91</v>
      </c>
      <c r="I41" s="81" t="s">
        <v>92</v>
      </c>
      <c r="J41" s="81" t="s">
        <v>135</v>
      </c>
      <c r="K41" s="82">
        <v>39630</v>
      </c>
      <c r="L41" s="82">
        <v>44012</v>
      </c>
      <c r="M41" s="81" t="s">
        <v>86</v>
      </c>
      <c r="N41" s="34" t="str">
        <f>Accts[Project/Grant]&amp;"     "&amp;Accts[Descr]</f>
        <v>PRJ19QT     Laboratory Share Account - Lip</v>
      </c>
      <c r="O41" s="41" t="str">
        <f>IF(ISERROR(FIND(advisor,Accts[PI Names])),"",Accts[DispName])</f>
        <v/>
      </c>
    </row>
    <row r="42" spans="1:15" x14ac:dyDescent="0.35">
      <c r="A42" s="81" t="s">
        <v>170</v>
      </c>
      <c r="B42" s="81" t="s">
        <v>171</v>
      </c>
      <c r="C42" s="81" t="s">
        <v>81</v>
      </c>
      <c r="D42" s="81" t="s">
        <v>172</v>
      </c>
      <c r="E42" s="81" t="s">
        <v>81</v>
      </c>
      <c r="F42" s="81" t="s">
        <v>81</v>
      </c>
      <c r="G42" s="81" t="s">
        <v>105</v>
      </c>
      <c r="H42" s="81" t="s">
        <v>106</v>
      </c>
      <c r="I42" s="81" t="s">
        <v>98</v>
      </c>
      <c r="J42" s="81" t="s">
        <v>111</v>
      </c>
      <c r="K42" s="82">
        <v>39814</v>
      </c>
      <c r="L42" s="82">
        <v>401768</v>
      </c>
      <c r="M42" s="81" t="s">
        <v>86</v>
      </c>
      <c r="N42" s="77" t="str">
        <f>Accts[Project/Grant]&amp;"     "&amp;Accts[Descr]</f>
        <v>PRJ24JP     WEMPEC SERVICES</v>
      </c>
      <c r="O42" s="78" t="str">
        <f>IF(ISERROR(FIND(advisor,Accts[PI Names])),"",Accts[DispName])</f>
        <v/>
      </c>
    </row>
    <row r="43" spans="1:15" x14ac:dyDescent="0.35">
      <c r="A43" s="81" t="s">
        <v>173</v>
      </c>
      <c r="B43" s="81" t="s">
        <v>77</v>
      </c>
      <c r="C43" s="81" t="s">
        <v>174</v>
      </c>
      <c r="D43" s="81" t="s">
        <v>175</v>
      </c>
      <c r="E43" s="81" t="s">
        <v>80</v>
      </c>
      <c r="F43" s="81" t="s">
        <v>81</v>
      </c>
      <c r="G43" s="81" t="s">
        <v>90</v>
      </c>
      <c r="H43" s="81" t="s">
        <v>91</v>
      </c>
      <c r="I43" s="81" t="s">
        <v>92</v>
      </c>
      <c r="J43" s="81" t="s">
        <v>93</v>
      </c>
      <c r="K43" s="82">
        <v>39995</v>
      </c>
      <c r="L43" s="82">
        <v>44012</v>
      </c>
      <c r="M43" s="81" t="s">
        <v>86</v>
      </c>
      <c r="N43" s="34" t="str">
        <f>Accts[Project/Grant]&amp;"     "&amp;Accts[Descr]</f>
        <v>PRJ33LV     Laboratory Share Account-Jahns</v>
      </c>
      <c r="O43" s="41" t="str">
        <f>IF(ISERROR(FIND(advisor,Accts[PI Names])),"",Accts[DispName])</f>
        <v/>
      </c>
    </row>
    <row r="44" spans="1:15" x14ac:dyDescent="0.35">
      <c r="A44" s="81" t="s">
        <v>311</v>
      </c>
      <c r="B44" s="81" t="s">
        <v>137</v>
      </c>
      <c r="C44" s="81" t="s">
        <v>312</v>
      </c>
      <c r="D44" s="81" t="s">
        <v>313</v>
      </c>
      <c r="E44" s="81" t="s">
        <v>314</v>
      </c>
      <c r="F44" s="81" t="s">
        <v>315</v>
      </c>
      <c r="G44" s="81" t="s">
        <v>105</v>
      </c>
      <c r="H44" s="81" t="s">
        <v>106</v>
      </c>
      <c r="I44" s="81" t="s">
        <v>142</v>
      </c>
      <c r="J44" s="81" t="s">
        <v>107</v>
      </c>
      <c r="K44" s="82">
        <v>40206</v>
      </c>
      <c r="L44" s="82">
        <v>43100</v>
      </c>
      <c r="M44" s="81" t="s">
        <v>86</v>
      </c>
      <c r="N44" s="34" t="str">
        <f>Accts[Project/Grant]&amp;"     "&amp;Accts[Descr]</f>
        <v>PRJ36FD     CERTS Microgrid Phase Two Test</v>
      </c>
      <c r="O44" s="41" t="str">
        <f>IF(ISERROR(FIND(advisor,Accts[PI Names])),"",Accts[DispName])</f>
        <v/>
      </c>
    </row>
    <row r="45" spans="1:15" x14ac:dyDescent="0.35">
      <c r="A45" s="81" t="s">
        <v>176</v>
      </c>
      <c r="B45" s="81" t="s">
        <v>95</v>
      </c>
      <c r="C45" s="81" t="s">
        <v>81</v>
      </c>
      <c r="D45" s="81" t="s">
        <v>177</v>
      </c>
      <c r="E45" s="81" t="s">
        <v>97</v>
      </c>
      <c r="F45" s="81" t="s">
        <v>327</v>
      </c>
      <c r="G45" s="81" t="s">
        <v>90</v>
      </c>
      <c r="H45" s="81" t="s">
        <v>91</v>
      </c>
      <c r="I45" s="81" t="s">
        <v>98</v>
      </c>
      <c r="J45" s="81" t="s">
        <v>93</v>
      </c>
      <c r="K45" s="82">
        <v>40575</v>
      </c>
      <c r="L45" s="82">
        <v>73050</v>
      </c>
      <c r="M45" s="81" t="s">
        <v>86</v>
      </c>
      <c r="N45" s="34" t="str">
        <f>Accts[Project/Grant]&amp;"     "&amp;Accts[Descr]</f>
        <v>PRJ46HJ     ELEC. MACH &amp; DRIVES RES FUND</v>
      </c>
      <c r="O45" s="41" t="str">
        <f>IF(ISERROR(FIND(advisor,Accts[PI Names])),"",Accts[DispName])</f>
        <v/>
      </c>
    </row>
    <row r="46" spans="1:15" x14ac:dyDescent="0.35">
      <c r="A46" s="81" t="s">
        <v>178</v>
      </c>
      <c r="B46" s="81" t="s">
        <v>95</v>
      </c>
      <c r="C46" s="81" t="s">
        <v>81</v>
      </c>
      <c r="D46" s="81" t="s">
        <v>179</v>
      </c>
      <c r="E46" s="81" t="s">
        <v>97</v>
      </c>
      <c r="F46" s="81" t="s">
        <v>180</v>
      </c>
      <c r="G46" s="81" t="s">
        <v>90</v>
      </c>
      <c r="H46" s="81" t="s">
        <v>91</v>
      </c>
      <c r="I46" s="81" t="s">
        <v>98</v>
      </c>
      <c r="J46" s="81" t="s">
        <v>135</v>
      </c>
      <c r="K46" s="82">
        <v>40725</v>
      </c>
      <c r="L46" s="82">
        <v>73050</v>
      </c>
      <c r="M46" s="81" t="s">
        <v>86</v>
      </c>
      <c r="N46" s="34" t="str">
        <f>Accts[Project/Grant]&amp;"     "&amp;Accts[Descr]</f>
        <v>PRJ52LE     MOTOR TECHNOLOGY DEVELOPMENT</v>
      </c>
      <c r="O46" s="41" t="str">
        <f>IF(ISERROR(FIND(advisor,Accts[PI Names])),"",Accts[DispName])</f>
        <v/>
      </c>
    </row>
    <row r="47" spans="1:15" x14ac:dyDescent="0.35">
      <c r="A47" s="81" t="s">
        <v>309</v>
      </c>
      <c r="B47" s="81" t="s">
        <v>95</v>
      </c>
      <c r="C47" s="81" t="s">
        <v>81</v>
      </c>
      <c r="D47" s="81" t="s">
        <v>123</v>
      </c>
      <c r="E47" s="81" t="s">
        <v>110</v>
      </c>
      <c r="F47" s="81" t="s">
        <v>310</v>
      </c>
      <c r="G47" s="81" t="s">
        <v>105</v>
      </c>
      <c r="H47" s="81" t="s">
        <v>106</v>
      </c>
      <c r="I47" s="81" t="s">
        <v>98</v>
      </c>
      <c r="J47" s="81" t="s">
        <v>135</v>
      </c>
      <c r="K47" s="82">
        <v>39753</v>
      </c>
      <c r="L47" s="82">
        <v>73050</v>
      </c>
      <c r="M47" s="81" t="s">
        <v>86</v>
      </c>
      <c r="N47" s="34" t="str">
        <f>Accts[Project/Grant]&amp;"     "&amp;Accts[Descr]</f>
        <v>PRJ63MH     Discretionary Research Funding</v>
      </c>
      <c r="O47" s="41" t="str">
        <f>IF(ISERROR(FIND(advisor,Accts[PI Names])),"",Accts[DispName])</f>
        <v/>
      </c>
    </row>
    <row r="48" spans="1:15" x14ac:dyDescent="0.35">
      <c r="A48" s="81" t="s">
        <v>181</v>
      </c>
      <c r="B48" s="81" t="s">
        <v>137</v>
      </c>
      <c r="C48" s="81" t="s">
        <v>182</v>
      </c>
      <c r="D48" s="81" t="s">
        <v>183</v>
      </c>
      <c r="E48" s="81" t="s">
        <v>155</v>
      </c>
      <c r="F48" s="81" t="s">
        <v>184</v>
      </c>
      <c r="G48" s="81" t="s">
        <v>185</v>
      </c>
      <c r="H48" s="81" t="s">
        <v>186</v>
      </c>
      <c r="I48" s="81" t="s">
        <v>187</v>
      </c>
      <c r="J48" s="81" t="s">
        <v>304</v>
      </c>
      <c r="K48" s="82">
        <v>41167</v>
      </c>
      <c r="L48" s="82">
        <v>42978</v>
      </c>
      <c r="M48" s="81" t="s">
        <v>86</v>
      </c>
      <c r="N48" s="34" t="str">
        <f>Accts[Project/Grant]&amp;"     "&amp;Accts[Descr]</f>
        <v>PRJ66BM     Human Mediated Control of Larg</v>
      </c>
      <c r="O48" s="41" t="str">
        <f>IF(ISERROR(FIND(advisor,Accts[PI Names])),"",Accts[DispName])</f>
        <v>PRJ66BM     Human Mediated Control of Larg</v>
      </c>
    </row>
    <row r="49" spans="1:15" x14ac:dyDescent="0.35">
      <c r="A49" s="81" t="s">
        <v>188</v>
      </c>
      <c r="B49" s="81" t="s">
        <v>189</v>
      </c>
      <c r="C49" s="81" t="s">
        <v>81</v>
      </c>
      <c r="D49" s="81" t="s">
        <v>190</v>
      </c>
      <c r="E49" s="81" t="s">
        <v>81</v>
      </c>
      <c r="F49" s="81" t="s">
        <v>81</v>
      </c>
      <c r="G49" s="81" t="s">
        <v>90</v>
      </c>
      <c r="H49" s="81" t="s">
        <v>91</v>
      </c>
      <c r="I49" s="81" t="s">
        <v>98</v>
      </c>
      <c r="J49" s="81" t="s">
        <v>148</v>
      </c>
      <c r="K49" s="82">
        <v>41456</v>
      </c>
      <c r="L49" s="82">
        <v>43281</v>
      </c>
      <c r="M49" s="81" t="s">
        <v>86</v>
      </c>
      <c r="N49" s="34" t="str">
        <f>Accts[Project/Grant]&amp;"     "&amp;Accts[Descr]</f>
        <v>PRJ68UL     ECE Startup Ludois</v>
      </c>
      <c r="O49" s="41" t="str">
        <f>IF(ISERROR(FIND(advisor,Accts[PI Names])),"",Accts[DispName])</f>
        <v/>
      </c>
    </row>
    <row r="50" spans="1:15" x14ac:dyDescent="0.35">
      <c r="A50" s="81" t="s">
        <v>191</v>
      </c>
      <c r="B50" s="81" t="s">
        <v>77</v>
      </c>
      <c r="C50" s="81" t="s">
        <v>192</v>
      </c>
      <c r="D50" s="81" t="s">
        <v>193</v>
      </c>
      <c r="E50" s="81" t="s">
        <v>80</v>
      </c>
      <c r="F50" s="81" t="s">
        <v>81</v>
      </c>
      <c r="G50" s="81" t="s">
        <v>90</v>
      </c>
      <c r="H50" s="81" t="s">
        <v>91</v>
      </c>
      <c r="I50" s="81" t="s">
        <v>92</v>
      </c>
      <c r="J50" s="81" t="s">
        <v>148</v>
      </c>
      <c r="K50" s="82">
        <v>41091</v>
      </c>
      <c r="L50" s="82">
        <v>43281</v>
      </c>
      <c r="M50" s="81" t="s">
        <v>86</v>
      </c>
      <c r="N50" s="34" t="str">
        <f>Accts[Project/Grant]&amp;"     "&amp;Accts[Descr]</f>
        <v>PRJ69KZ     New Staff_Ludois_DECE</v>
      </c>
      <c r="O50" s="41" t="str">
        <f>IF(ISERROR(FIND(advisor,Accts[PI Names])),"",Accts[DispName])</f>
        <v/>
      </c>
    </row>
    <row r="51" spans="1:15" x14ac:dyDescent="0.35">
      <c r="A51" s="81" t="s">
        <v>194</v>
      </c>
      <c r="B51" s="81" t="s">
        <v>137</v>
      </c>
      <c r="C51" s="81" t="s">
        <v>195</v>
      </c>
      <c r="D51" s="81" t="s">
        <v>196</v>
      </c>
      <c r="E51" s="81" t="s">
        <v>197</v>
      </c>
      <c r="F51" s="81" t="s">
        <v>198</v>
      </c>
      <c r="G51" s="81" t="s">
        <v>90</v>
      </c>
      <c r="H51" s="81" t="s">
        <v>91</v>
      </c>
      <c r="I51" s="81" t="s">
        <v>92</v>
      </c>
      <c r="J51" s="81" t="s">
        <v>199</v>
      </c>
      <c r="K51" s="82">
        <v>41518</v>
      </c>
      <c r="L51" s="82">
        <v>42825</v>
      </c>
      <c r="M51" s="81" t="s">
        <v>86</v>
      </c>
      <c r="N51" s="34" t="str">
        <f>Accts[Project/Grant]&amp;"     "&amp;Accts[Descr]</f>
        <v>PRJ78VK     GEARED</v>
      </c>
      <c r="O51" s="41" t="str">
        <f>IF(ISERROR(FIND(advisor,Accts[PI Names])),"",Accts[DispName])</f>
        <v/>
      </c>
    </row>
    <row r="52" spans="1:15" x14ac:dyDescent="0.35">
      <c r="A52" s="81" t="s">
        <v>200</v>
      </c>
      <c r="B52" s="81" t="s">
        <v>137</v>
      </c>
      <c r="C52" s="81" t="s">
        <v>195</v>
      </c>
      <c r="D52" s="81" t="s">
        <v>201</v>
      </c>
      <c r="E52" s="81" t="s">
        <v>197</v>
      </c>
      <c r="F52" s="81" t="s">
        <v>198</v>
      </c>
      <c r="G52" s="81" t="s">
        <v>149</v>
      </c>
      <c r="H52" s="81" t="s">
        <v>150</v>
      </c>
      <c r="I52" s="81" t="s">
        <v>92</v>
      </c>
      <c r="J52" s="81" t="s">
        <v>143</v>
      </c>
      <c r="K52" s="82">
        <v>41518</v>
      </c>
      <c r="L52" s="82">
        <v>42825</v>
      </c>
      <c r="M52" s="81" t="s">
        <v>86</v>
      </c>
      <c r="N52" s="34" t="str">
        <f>Accts[Project/Grant]&amp;"     "&amp;Accts[Descr]</f>
        <v>PRJ78VL     MidAmerica Regional Microgrid</v>
      </c>
      <c r="O52" s="41" t="str">
        <f>IF(ISERROR(FIND(advisor,Accts[PI Names])),"",Accts[DispName])</f>
        <v/>
      </c>
    </row>
    <row r="53" spans="1:15" x14ac:dyDescent="0.35">
      <c r="A53" s="81" t="s">
        <v>202</v>
      </c>
      <c r="B53" s="81" t="s">
        <v>77</v>
      </c>
      <c r="C53" s="81" t="s">
        <v>203</v>
      </c>
      <c r="D53" s="81" t="s">
        <v>204</v>
      </c>
      <c r="E53" s="81" t="s">
        <v>80</v>
      </c>
      <c r="F53" s="81" t="s">
        <v>81</v>
      </c>
      <c r="G53" s="81" t="s">
        <v>149</v>
      </c>
      <c r="H53" s="81" t="s">
        <v>150</v>
      </c>
      <c r="I53" s="81" t="s">
        <v>151</v>
      </c>
      <c r="J53" s="81" t="s">
        <v>143</v>
      </c>
      <c r="K53" s="82">
        <v>41456</v>
      </c>
      <c r="L53" s="82">
        <v>43646</v>
      </c>
      <c r="M53" s="81" t="s">
        <v>86</v>
      </c>
      <c r="N53" s="34" t="str">
        <f>Accts[Project/Grant]&amp;"     "&amp;Accts[Descr]</f>
        <v>PRJ84SG     New Staff_Sarlioglu_Engineerin</v>
      </c>
      <c r="O53" s="41" t="str">
        <f>IF(ISERROR(FIND(advisor,Accts[PI Names])),"",Accts[DispName])</f>
        <v/>
      </c>
    </row>
    <row r="54" spans="1:15" x14ac:dyDescent="0.35">
      <c r="A54" s="81" t="s">
        <v>205</v>
      </c>
      <c r="B54" s="81" t="s">
        <v>95</v>
      </c>
      <c r="C54" s="81" t="s">
        <v>81</v>
      </c>
      <c r="D54" s="81" t="s">
        <v>211</v>
      </c>
      <c r="E54" s="81" t="s">
        <v>97</v>
      </c>
      <c r="F54" s="81" t="s">
        <v>206</v>
      </c>
      <c r="G54" s="81" t="s">
        <v>90</v>
      </c>
      <c r="H54" s="81" t="s">
        <v>91</v>
      </c>
      <c r="I54" s="81" t="s">
        <v>98</v>
      </c>
      <c r="J54" s="81" t="s">
        <v>143</v>
      </c>
      <c r="K54" s="82">
        <v>41852</v>
      </c>
      <c r="L54" s="82">
        <v>73050</v>
      </c>
      <c r="M54" s="81" t="s">
        <v>86</v>
      </c>
      <c r="N54" s="34" t="str">
        <f>Accts[Project/Grant]&amp;"     "&amp;Accts[Descr]</f>
        <v>PRJ88CZ     Flexible Gift Funding</v>
      </c>
      <c r="O54" s="41" t="str">
        <f>IF(ISERROR(FIND(advisor,Accts[PI Names])),"",Accts[DispName])</f>
        <v/>
      </c>
    </row>
    <row r="55" spans="1:15" x14ac:dyDescent="0.35">
      <c r="A55" s="81" t="s">
        <v>207</v>
      </c>
      <c r="B55" s="81" t="s">
        <v>77</v>
      </c>
      <c r="C55" s="81" t="s">
        <v>208</v>
      </c>
      <c r="D55" s="81" t="s">
        <v>209</v>
      </c>
      <c r="E55" s="81" t="s">
        <v>80</v>
      </c>
      <c r="F55" s="81" t="s">
        <v>81</v>
      </c>
      <c r="G55" s="81" t="s">
        <v>90</v>
      </c>
      <c r="H55" s="81" t="s">
        <v>91</v>
      </c>
      <c r="I55" s="81" t="s">
        <v>92</v>
      </c>
      <c r="J55" s="81" t="s">
        <v>148</v>
      </c>
      <c r="K55" s="82">
        <v>41456</v>
      </c>
      <c r="L55" s="82">
        <v>43281</v>
      </c>
      <c r="M55" s="81" t="s">
        <v>86</v>
      </c>
      <c r="N55" s="34" t="str">
        <f>Accts[Project/Grant]&amp;"     "&amp;Accts[Descr]</f>
        <v>PRJ88FN     CS_DS Startup_Ludois</v>
      </c>
      <c r="O55" s="41" t="str">
        <f>IF(ISERROR(FIND(advisor,Accts[PI Names])),"",Accts[DispName])</f>
        <v/>
      </c>
    </row>
    <row r="56" spans="1:15" x14ac:dyDescent="0.35">
      <c r="A56" s="81" t="s">
        <v>210</v>
      </c>
      <c r="B56" s="81" t="s">
        <v>95</v>
      </c>
      <c r="C56" s="81" t="s">
        <v>81</v>
      </c>
      <c r="D56" s="81" t="s">
        <v>211</v>
      </c>
      <c r="E56" s="81" t="s">
        <v>110</v>
      </c>
      <c r="F56" s="81" t="s">
        <v>212</v>
      </c>
      <c r="G56" s="81" t="s">
        <v>105</v>
      </c>
      <c r="H56" s="81" t="s">
        <v>106</v>
      </c>
      <c r="I56" s="81" t="s">
        <v>98</v>
      </c>
      <c r="J56" s="81" t="s">
        <v>135</v>
      </c>
      <c r="K56" s="82">
        <v>41555</v>
      </c>
      <c r="L56" s="82">
        <v>73050</v>
      </c>
      <c r="M56" s="81" t="s">
        <v>86</v>
      </c>
      <c r="N56" s="34" t="str">
        <f>Accts[Project/Grant]&amp;"     "&amp;Accts[Descr]</f>
        <v>PRJ91CJ     Flexible Gift Funding</v>
      </c>
      <c r="O56" s="41" t="str">
        <f>IF(ISERROR(FIND(advisor,Accts[PI Names])),"",Accts[DispName])</f>
        <v/>
      </c>
    </row>
    <row r="57" spans="1:15" x14ac:dyDescent="0.35">
      <c r="A57" s="81" t="s">
        <v>215</v>
      </c>
      <c r="B57" s="81" t="s">
        <v>137</v>
      </c>
      <c r="C57" s="81" t="s">
        <v>216</v>
      </c>
      <c r="D57" s="81" t="s">
        <v>217</v>
      </c>
      <c r="E57" s="81" t="s">
        <v>155</v>
      </c>
      <c r="F57" s="81" t="s">
        <v>218</v>
      </c>
      <c r="G57" s="81" t="s">
        <v>90</v>
      </c>
      <c r="H57" s="81" t="s">
        <v>91</v>
      </c>
      <c r="I57" s="81" t="s">
        <v>92</v>
      </c>
      <c r="J57" s="81" t="s">
        <v>148</v>
      </c>
      <c r="K57" s="82">
        <v>42050</v>
      </c>
      <c r="L57" s="82">
        <v>43860</v>
      </c>
      <c r="M57" s="81" t="s">
        <v>86</v>
      </c>
      <c r="N57" s="34" t="str">
        <f>Accts[Project/Grant]&amp;"     "&amp;Accts[Descr]</f>
        <v>PRJ94CZ     Direct Drive E-Field Motors fo</v>
      </c>
      <c r="O57" s="41" t="str">
        <f>IF(ISERROR(FIND(advisor,Accts[PI Names])),"",Accts[DispName])</f>
        <v/>
      </c>
    </row>
    <row r="58" spans="1:15" x14ac:dyDescent="0.35">
      <c r="A58" s="81" t="s">
        <v>264</v>
      </c>
      <c r="B58" s="81" t="s">
        <v>189</v>
      </c>
      <c r="C58" s="81" t="s">
        <v>81</v>
      </c>
      <c r="D58" s="81" t="s">
        <v>265</v>
      </c>
      <c r="E58" s="81" t="s">
        <v>81</v>
      </c>
      <c r="F58" s="81" t="s">
        <v>81</v>
      </c>
      <c r="G58" s="81" t="s">
        <v>82</v>
      </c>
      <c r="H58" s="81" t="s">
        <v>83</v>
      </c>
      <c r="I58" s="81" t="s">
        <v>98</v>
      </c>
      <c r="J58" s="81" t="s">
        <v>266</v>
      </c>
      <c r="K58" s="82">
        <v>42122</v>
      </c>
      <c r="L58" s="82">
        <v>43282</v>
      </c>
      <c r="M58" s="81" t="s">
        <v>86</v>
      </c>
      <c r="N58" s="34" t="str">
        <f>Accts[Project/Grant]&amp;"     "&amp;Accts[Descr]</f>
        <v>PRJ96CZ     Lorenz - EPD Funds</v>
      </c>
      <c r="O58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defaultRowHeight="13.15" x14ac:dyDescent="0.4"/>
  <cols>
    <col min="1" max="1" width="24.35546875" style="1" customWidth="1"/>
  </cols>
  <sheetData>
    <row r="1" spans="1:1" x14ac:dyDescent="0.4">
      <c r="A1" s="2" t="s">
        <v>219</v>
      </c>
    </row>
    <row r="2" spans="1:1" x14ac:dyDescent="0.4">
      <c r="A2" s="2" t="s">
        <v>220</v>
      </c>
    </row>
    <row r="3" spans="1:1" x14ac:dyDescent="0.4">
      <c r="A3" s="2" t="s">
        <v>3</v>
      </c>
    </row>
    <row r="4" spans="1:1" x14ac:dyDescent="0.4">
      <c r="A4" s="2" t="s">
        <v>56</v>
      </c>
    </row>
    <row r="5" spans="1:1" x14ac:dyDescent="0.4">
      <c r="A5" s="2" t="s">
        <v>221</v>
      </c>
    </row>
    <row r="6" spans="1:1" x14ac:dyDescent="0.35">
      <c r="A6" s="21" t="s">
        <v>222</v>
      </c>
    </row>
    <row r="7" spans="1:1" x14ac:dyDescent="0.35">
      <c r="A7" s="21" t="s">
        <v>223</v>
      </c>
    </row>
    <row r="8" spans="1:1" x14ac:dyDescent="0.35">
      <c r="A8" s="21" t="s">
        <v>224</v>
      </c>
    </row>
    <row r="9" spans="1:1" x14ac:dyDescent="0.4">
      <c r="A9" s="2" t="s">
        <v>225</v>
      </c>
    </row>
    <row r="10" spans="1:1" x14ac:dyDescent="0.4">
      <c r="A10" s="2" t="s">
        <v>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Christian Krueger</cp:lastModifiedBy>
  <cp:revision/>
  <cp:lastPrinted>2016-05-26T13:49:25Z</cp:lastPrinted>
  <dcterms:created xsi:type="dcterms:W3CDTF">2016-01-07T14:54:51Z</dcterms:created>
  <dcterms:modified xsi:type="dcterms:W3CDTF">2017-09-13T01:31:43Z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