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atlab Code\MUImodels\muiApps\Asmita\Training exercise\"/>
    </mc:Choice>
  </mc:AlternateContent>
  <xr:revisionPtr revIDLastSave="0" documentId="13_ncr:1_{2DDEA1F5-5893-48CA-A7CA-5DC9507F5D7D}" xr6:coauthVersionLast="47" xr6:coauthVersionMax="47" xr10:uidLastSave="{00000000-0000-0000-0000-000000000000}"/>
  <bookViews>
    <workbookView xWindow="24630" yWindow="880" windowWidth="28800" windowHeight="15370" activeTab="1" xr2:uid="{00000000-000D-0000-FFFF-FFFF00000000}"/>
  </bookViews>
  <sheets>
    <sheet name="Inputs" sheetId="1" r:id="rId1"/>
    <sheet name="Changes" sheetId="2" r:id="rId2"/>
    <sheet name="Change Summary" sheetId="4" r:id="rId3"/>
    <sheet name="Load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B18" i="1"/>
  <c r="C18" i="1" s="1"/>
  <c r="C22" i="1" s="1"/>
  <c r="D18" i="1"/>
  <c r="E18" i="1" s="1"/>
  <c r="E22" i="1" s="1"/>
  <c r="F6" i="1"/>
  <c r="F5" i="1"/>
  <c r="E17" i="1"/>
  <c r="C17" i="1"/>
  <c r="D23" i="1"/>
  <c r="D20" i="1"/>
  <c r="E21" i="1"/>
  <c r="E27" i="1" s="1"/>
  <c r="E20" i="1"/>
  <c r="C21" i="1"/>
  <c r="C27" i="1"/>
  <c r="C20" i="1"/>
  <c r="E23" i="1"/>
  <c r="C23" i="1"/>
  <c r="B23" i="1"/>
  <c r="B20" i="1"/>
  <c r="C26" i="1" l="1"/>
  <c r="E28" i="1"/>
  <c r="E29" i="1" s="1"/>
  <c r="C28" i="1"/>
  <c r="C29" i="1" s="1"/>
  <c r="E26" i="1"/>
  <c r="D22" i="1"/>
  <c r="D24" i="1" s="1"/>
  <c r="E25" i="1"/>
  <c r="E24" i="1"/>
  <c r="C25" i="1"/>
  <c r="C24" i="1"/>
  <c r="B22" i="1"/>
  <c r="B24" i="1" s="1"/>
</calcChain>
</file>

<file path=xl/sharedStrings.xml><?xml version="1.0" encoding="utf-8"?>
<sst xmlns="http://schemas.openxmlformats.org/spreadsheetml/2006/main" count="132" uniqueCount="103">
  <si>
    <t>concentration imported by advection (kg/m^3)</t>
  </si>
  <si>
    <t>18.6           180</t>
  </si>
  <si>
    <t>12.5            5</t>
  </si>
  <si>
    <t>hy depth at mtl</t>
  </si>
  <si>
    <t>CSA at start of reach</t>
  </si>
  <si>
    <t>peak velocity</t>
  </si>
  <si>
    <t>-</t>
  </si>
  <si>
    <t>```````````</t>
  </si>
  <si>
    <t>0.19  0.0</t>
  </si>
  <si>
    <t>Definitions</t>
  </si>
  <si>
    <t>Volume</t>
  </si>
  <si>
    <t>The volume of water over the tidal flats between high and low water</t>
  </si>
  <si>
    <t>Area</t>
  </si>
  <si>
    <t>The surface area enclosing the volumes of each element</t>
  </si>
  <si>
    <t>Length of element</t>
  </si>
  <si>
    <t>The volume below low water</t>
  </si>
  <si>
    <t>Should be the along channel length following the thalweg.  However may need to make this representative of the total length of channel fronting a flat</t>
  </si>
  <si>
    <t>Hydraulic depth at mean tide level. Can be approximted by the volume/surface area, both measured at mtl</t>
  </si>
  <si>
    <t>Cross-sectional area of the downstream end of each element (usually taken at mtl). Same value applies to all linked elements (ie channel, flat and saltmarsh)</t>
  </si>
  <si>
    <t>Indicative peak tidal velocity within channel element</t>
  </si>
  <si>
    <t>If there are river flows importing significant volumes of sediment this allows them to be specified</t>
  </si>
  <si>
    <t>flow rate of advective imputs, eg river flows (m3/s)</t>
  </si>
  <si>
    <t>Concentration for defined flow rate</t>
  </si>
  <si>
    <t>Delta</t>
  </si>
  <si>
    <t>Channel</t>
  </si>
  <si>
    <t>Flat</t>
  </si>
  <si>
    <t xml:space="preserve"> Type of element</t>
  </si>
  <si>
    <t xml:space="preserve"> Element name</t>
  </si>
  <si>
    <t xml:space="preserve"> Option to fix volume + area, 1=yes;0=no</t>
  </si>
  <si>
    <t xml:space="preserve"> Initial volume, V (m^3)</t>
  </si>
  <si>
    <t xml:space="preserve"> Initial surface area,S  (m^2)</t>
  </si>
  <si>
    <t xml:space="preserve"> Tidal range in element, tr (m)</t>
  </si>
  <si>
    <t xml:space="preserve"> Length of element, along flow axis, Lr (m)</t>
  </si>
  <si>
    <t xml:space="preserve"> Number of banks in element (default=2)</t>
  </si>
  <si>
    <t xml:space="preserve"> Concentration imported by advection, roI (kg/m^3)</t>
  </si>
  <si>
    <t xml:space="preserve"> Bulk density of sediment, roS (default = 1350 kg/m^3)</t>
  </si>
  <si>
    <t xml:space="preserve"> Transport coefficient, n (default = +2)</t>
  </si>
  <si>
    <t xml:space="preserve"> Vertical exchange, ws (m/s)</t>
  </si>
  <si>
    <t xml:space="preserve"> Peak flow velocity in element, u</t>
  </si>
  <si>
    <t xml:space="preserve"> Hydraulic depth at mtl, H</t>
  </si>
  <si>
    <t xml:space="preserve"> CSA at start of reach, A</t>
  </si>
  <si>
    <t xml:space="preserve"> Hydraulic depth of element, Hi</t>
  </si>
  <si>
    <t xml:space="preserve"> Intertidal half width, wi (single bank)</t>
  </si>
  <si>
    <t xml:space="preserve"> Horizontal advection, D =u^2*H/ws</t>
  </si>
  <si>
    <t xml:space="preserve"> Excursion length, Lx=u*Tp/pi</t>
  </si>
  <si>
    <t xml:space="preserve"> Channel horizontal exchange, d=D*A/Lx</t>
  </si>
  <si>
    <t xml:space="preserve"> Intertidal exchange, d=D*tr/2*Lr/Lx</t>
  </si>
  <si>
    <t xml:space="preserve"> Intertidal exchange, d=u^2*Hi/ws*tr/2*Lr/Lx</t>
  </si>
  <si>
    <t xml:space="preserve"> Intertidal velocity, ui=wi*2pi/Tp/2</t>
  </si>
  <si>
    <t xml:space="preserve"> Intertidal exchange, Di=ui^2*Hi/ws *nbk </t>
  </si>
  <si>
    <t xml:space="preserve"> Intertidal exchange coeff, di=Di*tr/2*Lr/wi</t>
  </si>
  <si>
    <t>Historic changes in volume and area within Southampton Water</t>
  </si>
  <si>
    <t>Element</t>
  </si>
  <si>
    <t>Year</t>
  </si>
  <si>
    <t>Outer channel</t>
  </si>
  <si>
    <t>Inner channel</t>
  </si>
  <si>
    <t>Outer flat</t>
  </si>
  <si>
    <t>Inner flat</t>
  </si>
  <si>
    <t xml:space="preserve">Volume </t>
  </si>
  <si>
    <t>Surface area</t>
  </si>
  <si>
    <t>m3</t>
  </si>
  <si>
    <t>Positive values are an increase in water volume or surface area</t>
  </si>
  <si>
    <t>SurfaceArea</t>
  </si>
  <si>
    <t>Length</t>
  </si>
  <si>
    <t>VerticalExchange</t>
  </si>
  <si>
    <t>TransportCoefficient</t>
  </si>
  <si>
    <t>BedDensity</t>
  </si>
  <si>
    <t>SedimentMobility</t>
  </si>
  <si>
    <t>TidalDamping</t>
  </si>
  <si>
    <t>SW (outer) channel</t>
  </si>
  <si>
    <t>SW (outer) flat</t>
  </si>
  <si>
    <t>Test (inner) channel</t>
  </si>
  <si>
    <t>Test (inner) flat</t>
  </si>
  <si>
    <t>year</t>
  </si>
  <si>
    <t>volume</t>
  </si>
  <si>
    <t>area</t>
  </si>
  <si>
    <t>ID</t>
  </si>
  <si>
    <t xml:space="preserve"> Mean sea level at t=0 (mOD)</t>
  </si>
  <si>
    <t xml:space="preserve"> Rate of sea level change (m/year)</t>
  </si>
  <si>
    <t xml:space="preserve"> Number of cycles</t>
  </si>
  <si>
    <t xml:space="preserve"> Amplitude of cycle (m)</t>
  </si>
  <si>
    <t xml:space="preserve"> Period of cycle (years)</t>
  </si>
  <si>
    <t xml:space="preserve"> Phase of cycle (years)</t>
  </si>
  <si>
    <t xml:space="preserve"> LW/HW factor</t>
  </si>
  <si>
    <t xml:space="preserve"> Coarse equilibrium concentration (kg/m^3)</t>
  </si>
  <si>
    <t xml:space="preserve"> Fine equilibrium concentration (kg/m^3)</t>
  </si>
  <si>
    <t>Run time variables</t>
  </si>
  <si>
    <t xml:space="preserve"> Size of time-step in computation (years)</t>
  </si>
  <si>
    <t xml:space="preserve"> Number of time-steps to be considered (-)</t>
  </si>
  <si>
    <t xml:space="preserve"> Start year (years AD)</t>
  </si>
  <si>
    <t>Advective exchange (river and drift)</t>
  </si>
  <si>
    <t>River flow rate (m3/s)</t>
  </si>
  <si>
    <t>River sediment concentration</t>
  </si>
  <si>
    <t>For a delta this is usually taken as the volume of sand above the surrounding bed level (hence -ve n value)</t>
  </si>
  <si>
    <t>Hydraulic parameters</t>
  </si>
  <si>
    <t xml:space="preserve"> Tidal amplitude (m)</t>
  </si>
  <si>
    <t>System parameters</t>
  </si>
  <si>
    <t>Area e-folding convergence length (m)</t>
  </si>
  <si>
    <t>Wind speed (m/s)</t>
  </si>
  <si>
    <t>Wind elevation (m)</t>
  </si>
  <si>
    <t xml:space="preserve"> Eq. volume scaling coefficient, alpha</t>
  </si>
  <si>
    <t xml:space="preserve"> Eq. volume shape coefficient, beta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</si>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</sst>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"/>
    <numFmt numFmtId="166" formatCode="0.000E+00"/>
    <numFmt numFmtId="167" formatCode="#,##0.0"/>
    <numFmt numFmtId="168" formatCode="0.0"/>
  </numFmts>
  <fonts count="13" x14ac:knownFonts="1">
    <font>
      <sz val="10"/>
      <name val="Arial"/>
    </font>
    <font>
      <b/>
      <sz val="10"/>
      <name val="Arial"/>
      <family val="2"/>
    </font>
    <font>
      <sz val="10"/>
      <name val="Courier New"/>
      <family val="3"/>
    </font>
    <font>
      <b/>
      <sz val="10"/>
      <name val="Times New Roman"/>
      <family val="1"/>
    </font>
    <font>
      <sz val="10"/>
      <name val="Arial"/>
      <family val="2"/>
    </font>
    <font>
      <b/>
      <sz val="10"/>
      <name val="Courier New"/>
      <family val="3"/>
    </font>
    <font>
      <sz val="10"/>
      <color indexed="12"/>
      <name val="Arial"/>
      <family val="2"/>
    </font>
    <font>
      <sz val="10"/>
      <color indexed="12"/>
      <name val="Arial"/>
      <family val="2"/>
    </font>
    <font>
      <b/>
      <i/>
      <sz val="10"/>
      <name val="Arial"/>
      <family val="2"/>
    </font>
    <font>
      <sz val="10"/>
      <name val="Tahoma"/>
      <family val="2"/>
    </font>
    <font>
      <b/>
      <u/>
      <sz val="10"/>
      <name val="Tahoma"/>
      <family val="2"/>
    </font>
    <font>
      <b/>
      <sz val="10"/>
      <name val="Tahoma"/>
      <family val="2"/>
    </font>
    <font>
      <i/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4">
    <xf numFmtId="0" fontId="0" fillId="0" borderId="0" xfId="0"/>
    <xf numFmtId="2" fontId="2" fillId="2" borderId="0" xfId="0" applyNumberFormat="1" applyFont="1" applyFill="1" applyAlignment="1">
      <alignment horizontal="center"/>
    </xf>
    <xf numFmtId="2" fontId="2" fillId="2" borderId="0" xfId="0" applyNumberFormat="1" applyFont="1" applyFill="1"/>
    <xf numFmtId="0" fontId="0" fillId="2" borderId="0" xfId="0" applyFill="1"/>
    <xf numFmtId="0" fontId="3" fillId="0" borderId="0" xfId="0" applyFont="1"/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11" fontId="0" fillId="0" borderId="0" xfId="0" applyNumberFormat="1"/>
    <xf numFmtId="165" fontId="2" fillId="0" borderId="0" xfId="0" applyNumberFormat="1" applyFont="1" applyAlignment="1">
      <alignment horizontal="center"/>
    </xf>
    <xf numFmtId="1" fontId="0" fillId="0" borderId="0" xfId="0" applyNumberFormat="1"/>
    <xf numFmtId="164" fontId="2" fillId="0" borderId="0" xfId="0" applyNumberFormat="1" applyFont="1" applyAlignment="1">
      <alignment horizontal="center"/>
    </xf>
    <xf numFmtId="0" fontId="1" fillId="0" borderId="0" xfId="0" applyFont="1"/>
    <xf numFmtId="165" fontId="2" fillId="0" borderId="0" xfId="0" quotePrefix="1" applyNumberFormat="1" applyFont="1" applyAlignment="1">
      <alignment horizontal="center"/>
    </xf>
    <xf numFmtId="0" fontId="2" fillId="0" borderId="0" xfId="0" applyFont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  <xf numFmtId="2" fontId="1" fillId="0" borderId="0" xfId="0" applyNumberFormat="1" applyFont="1" applyAlignment="1" applyProtection="1">
      <alignment horizontal="center"/>
      <protection locked="0"/>
    </xf>
    <xf numFmtId="0" fontId="4" fillId="3" borderId="0" xfId="0" applyFont="1" applyFill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2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11" fontId="4" fillId="0" borderId="0" xfId="0" applyNumberFormat="1" applyFont="1" applyAlignment="1">
      <alignment horizontal="right" wrapText="1"/>
    </xf>
    <xf numFmtId="166" fontId="0" fillId="0" borderId="0" xfId="0" applyNumberFormat="1" applyAlignment="1">
      <alignment horizontal="center"/>
    </xf>
    <xf numFmtId="0" fontId="7" fillId="0" borderId="0" xfId="0" applyFont="1"/>
    <xf numFmtId="0" fontId="6" fillId="0" borderId="0" xfId="0" applyFont="1"/>
    <xf numFmtId="11" fontId="4" fillId="0" borderId="0" xfId="0" applyNumberFormat="1" applyFont="1" applyAlignment="1">
      <alignment horizontal="center" wrapText="1"/>
    </xf>
    <xf numFmtId="11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67" fontId="4" fillId="0" borderId="0" xfId="0" applyNumberFormat="1" applyFont="1" applyAlignment="1">
      <alignment horizontal="center"/>
    </xf>
    <xf numFmtId="2" fontId="4" fillId="3" borderId="0" xfId="0" applyNumberFormat="1" applyFont="1" applyFill="1" applyAlignment="1">
      <alignment horizontal="center"/>
    </xf>
    <xf numFmtId="2" fontId="5" fillId="0" borderId="0" xfId="0" applyNumberFormat="1" applyFont="1" applyAlignment="1">
      <alignment horizontal="left" wrapText="1"/>
    </xf>
    <xf numFmtId="0" fontId="0" fillId="3" borderId="0" xfId="0" applyFill="1"/>
    <xf numFmtId="165" fontId="4" fillId="2" borderId="0" xfId="0" applyNumberFormat="1" applyFont="1" applyFill="1" applyAlignment="1">
      <alignment horizontal="center"/>
    </xf>
    <xf numFmtId="165" fontId="4" fillId="2" borderId="0" xfId="0" quotePrefix="1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1" fontId="4" fillId="2" borderId="0" xfId="0" quotePrefix="1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11" fontId="4" fillId="0" borderId="0" xfId="0" quotePrefix="1" applyNumberFormat="1" applyFont="1" applyAlignment="1">
      <alignment horizontal="center" wrapText="1"/>
    </xf>
    <xf numFmtId="0" fontId="3" fillId="0" borderId="0" xfId="0" applyFont="1" applyProtection="1">
      <protection locked="0"/>
    </xf>
    <xf numFmtId="11" fontId="3" fillId="0" borderId="0" xfId="0" applyNumberFormat="1" applyFont="1" applyProtection="1">
      <protection locked="0"/>
    </xf>
    <xf numFmtId="1" fontId="4" fillId="3" borderId="0" xfId="0" applyNumberFormat="1" applyFont="1" applyFill="1" applyAlignment="1">
      <alignment horizontal="center"/>
    </xf>
    <xf numFmtId="168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 wrapText="1"/>
    </xf>
    <xf numFmtId="2" fontId="9" fillId="0" borderId="0" xfId="0" applyNumberFormat="1" applyFont="1" applyAlignment="1">
      <alignment horizontal="center"/>
    </xf>
    <xf numFmtId="0" fontId="9" fillId="0" borderId="0" xfId="0" applyFont="1"/>
    <xf numFmtId="0" fontId="10" fillId="4" borderId="0" xfId="0" applyFont="1" applyFill="1" applyAlignment="1">
      <alignment horizontal="center"/>
    </xf>
    <xf numFmtId="2" fontId="11" fillId="4" borderId="0" xfId="0" applyNumberFormat="1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2" fontId="2" fillId="4" borderId="0" xfId="0" applyNumberFormat="1" applyFont="1" applyFill="1" applyAlignment="1">
      <alignment horizontal="center"/>
    </xf>
    <xf numFmtId="2" fontId="2" fillId="4" borderId="0" xfId="0" applyNumberFormat="1" applyFont="1" applyFill="1"/>
    <xf numFmtId="0" fontId="0" fillId="4" borderId="0" xfId="0" applyFill="1"/>
    <xf numFmtId="2" fontId="9" fillId="4" borderId="0" xfId="0" applyNumberFormat="1" applyFont="1" applyFill="1" applyAlignment="1">
      <alignment horizontal="center"/>
    </xf>
    <xf numFmtId="2" fontId="9" fillId="4" borderId="0" xfId="0" applyNumberFormat="1" applyFont="1" applyFill="1" applyAlignment="1">
      <alignment horizontal="left" vertical="top" wrapText="1"/>
    </xf>
    <xf numFmtId="0" fontId="9" fillId="4" borderId="0" xfId="0" applyFont="1" applyFill="1" applyAlignment="1">
      <alignment horizontal="center"/>
    </xf>
    <xf numFmtId="2" fontId="9" fillId="4" borderId="0" xfId="0" applyNumberFormat="1" applyFont="1" applyFill="1" applyAlignment="1">
      <alignment horizontal="left"/>
    </xf>
    <xf numFmtId="1" fontId="0" fillId="4" borderId="0" xfId="0" applyNumberFormat="1" applyFill="1"/>
    <xf numFmtId="0" fontId="3" fillId="2" borderId="0" xfId="0" applyFont="1" applyFill="1"/>
    <xf numFmtId="11" fontId="3" fillId="3" borderId="0" xfId="0" applyNumberFormat="1" applyFont="1" applyFill="1" applyProtection="1">
      <protection locked="0"/>
    </xf>
    <xf numFmtId="11" fontId="4" fillId="3" borderId="0" xfId="0" applyNumberFormat="1" applyFont="1" applyFill="1" applyAlignment="1">
      <alignment horizontal="center" wrapText="1"/>
    </xf>
    <xf numFmtId="11" fontId="0" fillId="3" borderId="0" xfId="0" applyNumberFormat="1" applyFill="1" applyAlignment="1">
      <alignment horizontal="center"/>
    </xf>
    <xf numFmtId="11" fontId="0" fillId="3" borderId="0" xfId="0" applyNumberFormat="1" applyFill="1"/>
    <xf numFmtId="1" fontId="3" fillId="3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3" borderId="0" xfId="0" applyFont="1" applyFill="1" applyAlignment="1">
      <alignment horizontal="center"/>
    </xf>
    <xf numFmtId="3" fontId="4" fillId="3" borderId="0" xfId="0" applyNumberFormat="1" applyFont="1" applyFill="1" applyAlignment="1">
      <alignment horizontal="center"/>
    </xf>
    <xf numFmtId="167" fontId="4" fillId="3" borderId="0" xfId="0" applyNumberFormat="1" applyFont="1" applyFill="1" applyAlignment="1">
      <alignment horizontal="center"/>
    </xf>
    <xf numFmtId="168" fontId="4" fillId="0" borderId="0" xfId="0" applyNumberFormat="1" applyFont="1" applyAlignment="1">
      <alignment horizontal="center" wrapText="1"/>
    </xf>
    <xf numFmtId="1" fontId="4" fillId="0" borderId="0" xfId="0" applyNumberFormat="1" applyFont="1" applyAlignment="1">
      <alignment horizontal="center" wrapText="1"/>
    </xf>
    <xf numFmtId="168" fontId="4" fillId="2" borderId="0" xfId="0" quotePrefix="1" applyNumberFormat="1" applyFont="1" applyFill="1" applyAlignment="1">
      <alignment horizontal="center"/>
    </xf>
    <xf numFmtId="168" fontId="4" fillId="2" borderId="0" xfId="0" applyNumberFormat="1" applyFont="1" applyFill="1" applyAlignment="1">
      <alignment horizontal="center"/>
    </xf>
    <xf numFmtId="0" fontId="3" fillId="4" borderId="0" xfId="0" applyFont="1" applyFill="1"/>
    <xf numFmtId="1" fontId="4" fillId="4" borderId="0" xfId="0" applyNumberFormat="1" applyFont="1" applyFill="1" applyAlignment="1">
      <alignment horizontal="center"/>
    </xf>
    <xf numFmtId="168" fontId="4" fillId="4" borderId="0" xfId="0" quotePrefix="1" applyNumberFormat="1" applyFont="1" applyFill="1" applyAlignment="1">
      <alignment horizontal="center"/>
    </xf>
    <xf numFmtId="168" fontId="4" fillId="4" borderId="0" xfId="0" applyNumberFormat="1" applyFont="1" applyFill="1" applyAlignment="1">
      <alignment horizontal="center"/>
    </xf>
    <xf numFmtId="165" fontId="4" fillId="4" borderId="0" xfId="0" quotePrefix="1" applyNumberFormat="1" applyFont="1" applyFill="1" applyAlignment="1">
      <alignment horizontal="center"/>
    </xf>
    <xf numFmtId="2" fontId="4" fillId="4" borderId="0" xfId="0" applyNumberFormat="1" applyFont="1" applyFill="1" applyAlignment="1">
      <alignment horizontal="center"/>
    </xf>
    <xf numFmtId="0" fontId="0" fillId="5" borderId="0" xfId="0" applyFill="1" applyAlignment="1">
      <alignment horizontal="right"/>
    </xf>
    <xf numFmtId="0" fontId="0" fillId="5" borderId="0" xfId="0" applyFill="1"/>
    <xf numFmtId="3" fontId="0" fillId="6" borderId="0" xfId="0" applyNumberFormat="1" applyFill="1"/>
    <xf numFmtId="0" fontId="0" fillId="6" borderId="0" xfId="0" applyFill="1"/>
    <xf numFmtId="3" fontId="0" fillId="5" borderId="0" xfId="0" applyNumberFormat="1" applyFill="1" applyAlignment="1">
      <alignment horizontal="center"/>
    </xf>
    <xf numFmtId="3" fontId="0" fillId="7" borderId="0" xfId="0" applyNumberFormat="1" applyFill="1"/>
    <xf numFmtId="0" fontId="0" fillId="7" borderId="0" xfId="0" applyFill="1"/>
    <xf numFmtId="0" fontId="1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2" fillId="6" borderId="0" xfId="0" applyFont="1" applyFill="1"/>
    <xf numFmtId="0" fontId="4" fillId="6" borderId="0" xfId="0" applyFont="1" applyFill="1"/>
    <xf numFmtId="2" fontId="4" fillId="0" borderId="0" xfId="0" applyNumberFormat="1" applyFont="1" applyAlignment="1" applyProtection="1">
      <alignment horizontal="center"/>
      <protection locked="0"/>
    </xf>
    <xf numFmtId="2" fontId="9" fillId="4" borderId="0" xfId="0" applyNumberFormat="1" applyFont="1" applyFill="1" applyAlignment="1">
      <alignment horizontal="center" vertical="top"/>
    </xf>
    <xf numFmtId="3" fontId="1" fillId="5" borderId="0" xfId="0" applyNumberFormat="1" applyFont="1" applyFill="1" applyAlignment="1">
      <alignment horizontal="center"/>
    </xf>
    <xf numFmtId="0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8" fillId="0" borderId="0" xfId="0" applyNumberFormat="1" applyFont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75"/>
  <sheetViews>
    <sheetView topLeftCell="A3" workbookViewId="0">
      <pane xSplit="1" ySplit="1" topLeftCell="B4" activePane="bottomRight" state="frozen"/>
      <selection activeCell="A3" sqref="A3"/>
      <selection pane="topRight" activeCell="B3" sqref="B3"/>
      <selection pane="bottomLeft" activeCell="A4" sqref="A4"/>
      <selection pane="bottomRight" activeCell="C67" sqref="C67"/>
    </sheetView>
  </sheetViews>
  <sheetFormatPr defaultRowHeight="13" x14ac:dyDescent="0.3"/>
  <cols>
    <col min="1" max="1" width="44.26953125" customWidth="1"/>
    <col min="2" max="2" width="16.7265625" style="5" customWidth="1"/>
    <col min="3" max="3" width="17.26953125" style="5" bestFit="1" customWidth="1"/>
    <col min="4" max="4" width="17.6328125" style="5" customWidth="1"/>
    <col min="5" max="5" width="15.36328125" style="5" customWidth="1"/>
    <col min="6" max="6" width="16.7265625" style="5" bestFit="1" customWidth="1"/>
    <col min="7" max="7" width="19.6328125" style="5" customWidth="1"/>
    <col min="8" max="8" width="15.81640625" style="5" bestFit="1" customWidth="1"/>
    <col min="9" max="9" width="17.81640625" style="5" bestFit="1" customWidth="1"/>
    <col min="10" max="10" width="10.08984375" style="5" customWidth="1"/>
    <col min="11" max="11" width="12.81640625" style="5" bestFit="1" customWidth="1"/>
    <col min="12" max="12" width="9.26953125" style="5" customWidth="1"/>
    <col min="13" max="13" width="11.08984375" style="6" customWidth="1"/>
    <col min="14" max="14" width="24.26953125" style="6" customWidth="1"/>
    <col min="15" max="15" width="11.26953125" style="6" bestFit="1" customWidth="1"/>
    <col min="16" max="16" width="11.26953125" bestFit="1" customWidth="1"/>
  </cols>
  <sheetData>
    <row r="1" spans="1:16" s="3" customForma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2"/>
      <c r="O1" s="2"/>
    </row>
    <row r="2" spans="1:16" x14ac:dyDescent="0.3">
      <c r="P2" s="13"/>
    </row>
    <row r="3" spans="1:16" x14ac:dyDescent="0.3">
      <c r="A3" s="46" t="s">
        <v>26</v>
      </c>
      <c r="B3" s="19" t="s">
        <v>24</v>
      </c>
      <c r="C3" s="19" t="s">
        <v>25</v>
      </c>
      <c r="D3" s="19" t="s">
        <v>24</v>
      </c>
      <c r="E3" s="19" t="s">
        <v>25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</row>
    <row r="4" spans="1:16" ht="13.5" x14ac:dyDescent="0.35">
      <c r="A4" s="46" t="s">
        <v>27</v>
      </c>
      <c r="B4" s="16" t="s">
        <v>69</v>
      </c>
      <c r="C4" s="16" t="s">
        <v>70</v>
      </c>
      <c r="D4" s="16" t="s">
        <v>71</v>
      </c>
      <c r="E4" s="16" t="s">
        <v>72</v>
      </c>
      <c r="F4" s="103" t="s">
        <v>102</v>
      </c>
      <c r="G4" s="16"/>
      <c r="H4" s="16"/>
      <c r="I4" s="16"/>
      <c r="J4" s="16"/>
      <c r="K4" s="16"/>
      <c r="L4" s="16"/>
      <c r="M4" s="16"/>
      <c r="N4" s="37"/>
      <c r="O4" s="22"/>
      <c r="P4" s="22"/>
    </row>
    <row r="5" spans="1:16" s="7" customFormat="1" x14ac:dyDescent="0.3">
      <c r="A5" s="46" t="s">
        <v>29</v>
      </c>
      <c r="B5" s="30">
        <v>17640829</v>
      </c>
      <c r="C5" s="30">
        <v>23242981</v>
      </c>
      <c r="D5" s="30">
        <v>12195117</v>
      </c>
      <c r="E5" s="30">
        <v>8606397</v>
      </c>
      <c r="F5" s="45">
        <f>SUM(B5:E5)</f>
        <v>61685324</v>
      </c>
      <c r="G5" s="30"/>
      <c r="H5" s="30"/>
      <c r="I5" s="30"/>
      <c r="J5" s="30"/>
      <c r="K5" s="30"/>
      <c r="L5" s="30"/>
      <c r="M5" s="30"/>
      <c r="N5" s="31"/>
      <c r="O5" s="31"/>
      <c r="P5" s="31"/>
    </row>
    <row r="6" spans="1:16" s="7" customFormat="1" x14ac:dyDescent="0.3">
      <c r="A6" s="47" t="s">
        <v>30</v>
      </c>
      <c r="B6" s="30">
        <v>16173938</v>
      </c>
      <c r="C6" s="30">
        <v>8098773</v>
      </c>
      <c r="D6" s="30">
        <v>5114469</v>
      </c>
      <c r="E6" s="30">
        <v>4996155</v>
      </c>
      <c r="F6" s="30">
        <f>SUM(B6:E6)</f>
        <v>34383335</v>
      </c>
      <c r="G6" s="30"/>
      <c r="H6" s="30"/>
      <c r="I6" s="30"/>
      <c r="J6" s="30"/>
      <c r="K6" s="30"/>
      <c r="L6" s="30"/>
      <c r="M6" s="30"/>
      <c r="N6" s="31"/>
      <c r="O6" s="31"/>
      <c r="P6" s="31"/>
    </row>
    <row r="7" spans="1:16" s="7" customFormat="1" x14ac:dyDescent="0.3">
      <c r="A7" s="47" t="s">
        <v>31</v>
      </c>
      <c r="B7" s="75">
        <v>4</v>
      </c>
      <c r="C7" s="75">
        <v>4</v>
      </c>
      <c r="D7" s="75">
        <v>4</v>
      </c>
      <c r="E7" s="75">
        <v>4</v>
      </c>
      <c r="F7" s="30"/>
      <c r="G7" s="30"/>
      <c r="H7" s="30"/>
      <c r="I7" s="30"/>
      <c r="J7" s="30"/>
      <c r="K7" s="30"/>
      <c r="L7" s="30"/>
      <c r="M7" s="30"/>
      <c r="N7" s="31"/>
      <c r="O7" s="31"/>
      <c r="P7" s="31"/>
    </row>
    <row r="8" spans="1:16" s="7" customFormat="1" x14ac:dyDescent="0.3">
      <c r="A8" s="46" t="s">
        <v>32</v>
      </c>
      <c r="B8" s="76">
        <v>10000</v>
      </c>
      <c r="C8" s="76">
        <v>10000</v>
      </c>
      <c r="D8" s="76">
        <v>8000</v>
      </c>
      <c r="E8" s="76">
        <v>8000</v>
      </c>
      <c r="F8" s="30"/>
      <c r="G8" s="30"/>
      <c r="H8" s="30"/>
      <c r="I8" s="30"/>
      <c r="J8" s="30"/>
      <c r="K8" s="30"/>
      <c r="L8" s="30"/>
      <c r="M8" s="30"/>
      <c r="N8" s="31"/>
      <c r="O8" s="31"/>
      <c r="P8" s="31"/>
    </row>
    <row r="9" spans="1:16" s="69" customFormat="1" x14ac:dyDescent="0.3">
      <c r="A9" s="66" t="s">
        <v>33</v>
      </c>
      <c r="B9" s="48">
        <v>2</v>
      </c>
      <c r="C9" s="48">
        <v>2</v>
      </c>
      <c r="D9" s="48">
        <v>2</v>
      </c>
      <c r="E9" s="48">
        <v>2</v>
      </c>
      <c r="F9" s="67"/>
      <c r="G9" s="67"/>
      <c r="H9" s="67"/>
      <c r="I9" s="67"/>
      <c r="J9" s="67"/>
      <c r="K9" s="67"/>
      <c r="L9" s="67"/>
      <c r="M9" s="67"/>
      <c r="N9" s="68"/>
      <c r="O9" s="68"/>
      <c r="P9" s="68"/>
    </row>
    <row r="10" spans="1:16" s="7" customFormat="1" x14ac:dyDescent="0.3">
      <c r="A10" s="46" t="s">
        <v>34</v>
      </c>
      <c r="B10" s="50">
        <v>0</v>
      </c>
      <c r="C10" s="50">
        <v>0</v>
      </c>
      <c r="D10" s="50">
        <f>B75</f>
        <v>5.0000000000000001E-3</v>
      </c>
      <c r="E10" s="50">
        <v>0</v>
      </c>
      <c r="F10" s="30"/>
      <c r="G10" s="30"/>
      <c r="H10" s="30"/>
      <c r="I10" s="30"/>
      <c r="J10" s="30"/>
      <c r="K10" s="30"/>
      <c r="L10" s="30"/>
      <c r="M10" s="30"/>
      <c r="N10" s="31"/>
      <c r="O10" s="31"/>
      <c r="P10" s="31"/>
    </row>
    <row r="11" spans="1:16" s="69" customFormat="1" x14ac:dyDescent="0.3">
      <c r="A11" s="70" t="s">
        <v>35</v>
      </c>
      <c r="B11" s="17">
        <v>1650</v>
      </c>
      <c r="C11" s="17">
        <v>1350</v>
      </c>
      <c r="D11" s="17">
        <v>1650</v>
      </c>
      <c r="E11" s="17">
        <v>1350</v>
      </c>
      <c r="F11" s="67"/>
      <c r="G11" s="67"/>
      <c r="H11" s="67"/>
      <c r="I11" s="67"/>
      <c r="J11" s="67"/>
      <c r="K11" s="67"/>
      <c r="L11" s="67"/>
      <c r="M11" s="67"/>
      <c r="N11" s="68"/>
      <c r="O11" s="68"/>
      <c r="P11" s="68"/>
    </row>
    <row r="12" spans="1:16" s="38" customFormat="1" x14ac:dyDescent="0.3">
      <c r="A12" s="71" t="s">
        <v>36</v>
      </c>
      <c r="B12" s="36">
        <v>3</v>
      </c>
      <c r="C12" s="36">
        <v>5</v>
      </c>
      <c r="D12" s="36">
        <v>3</v>
      </c>
      <c r="E12" s="36">
        <v>5</v>
      </c>
      <c r="F12" s="72"/>
      <c r="G12" s="72"/>
      <c r="H12" s="72"/>
      <c r="I12" s="72"/>
      <c r="J12" s="72"/>
      <c r="K12" s="72"/>
      <c r="L12" s="72"/>
      <c r="M12" s="72"/>
    </row>
    <row r="13" spans="1:16" x14ac:dyDescent="0.3">
      <c r="A13" s="46" t="s">
        <v>37</v>
      </c>
      <c r="B13" s="34">
        <v>3.0000000000000001E-3</v>
      </c>
      <c r="C13" s="34">
        <v>3.0000000000000001E-3</v>
      </c>
      <c r="D13" s="34">
        <v>3.0000000000000001E-3</v>
      </c>
      <c r="E13" s="34">
        <v>3.0000000000000001E-3</v>
      </c>
      <c r="F13" s="32"/>
      <c r="G13" s="32"/>
      <c r="H13" s="32"/>
      <c r="I13" s="32"/>
      <c r="J13" s="32"/>
      <c r="K13" s="32"/>
      <c r="L13" s="32"/>
      <c r="M13" s="32"/>
      <c r="N13"/>
      <c r="O13"/>
    </row>
    <row r="14" spans="1:16" s="7" customFormat="1" x14ac:dyDescent="0.3">
      <c r="A14" s="46" t="s">
        <v>100</v>
      </c>
      <c r="B14" s="102">
        <v>0.05</v>
      </c>
      <c r="C14" s="102">
        <v>0.08</v>
      </c>
      <c r="D14" s="102">
        <v>0.05</v>
      </c>
      <c r="E14" s="102">
        <v>0.08</v>
      </c>
      <c r="F14" s="33"/>
      <c r="G14" s="46"/>
      <c r="H14" s="33"/>
      <c r="I14" s="33"/>
      <c r="J14" s="33"/>
      <c r="K14" s="33"/>
      <c r="L14" s="33"/>
      <c r="M14" s="33"/>
      <c r="N14"/>
      <c r="O14"/>
      <c r="P14"/>
    </row>
    <row r="15" spans="1:16" x14ac:dyDescent="0.3">
      <c r="A15" s="46" t="s">
        <v>101</v>
      </c>
      <c r="B15" s="102">
        <v>1.23</v>
      </c>
      <c r="C15" s="102">
        <v>1.08</v>
      </c>
      <c r="D15" s="102">
        <v>1.23</v>
      </c>
      <c r="E15" s="102">
        <v>1.08</v>
      </c>
      <c r="F15" s="34"/>
      <c r="G15" s="46"/>
      <c r="H15" s="34"/>
      <c r="I15" s="34"/>
      <c r="J15" s="34"/>
      <c r="K15" s="34"/>
      <c r="L15" s="34"/>
      <c r="M15" s="34"/>
      <c r="N15"/>
      <c r="O15"/>
    </row>
    <row r="16" spans="1:16" s="38" customFormat="1" x14ac:dyDescent="0.3">
      <c r="A16" s="71" t="s">
        <v>28</v>
      </c>
      <c r="B16" s="73">
        <v>0</v>
      </c>
      <c r="C16" s="73">
        <v>0</v>
      </c>
      <c r="D16" s="73">
        <v>0</v>
      </c>
      <c r="E16" s="73">
        <v>0</v>
      </c>
      <c r="F16" s="74"/>
      <c r="G16" s="71"/>
      <c r="H16" s="74"/>
      <c r="I16" s="74"/>
      <c r="J16" s="74"/>
      <c r="K16" s="74"/>
      <c r="L16" s="74"/>
      <c r="M16" s="74"/>
    </row>
    <row r="17" spans="1:16" x14ac:dyDescent="0.3">
      <c r="A17" s="4" t="s">
        <v>40</v>
      </c>
      <c r="B17" s="35">
        <v>16750</v>
      </c>
      <c r="C17" s="35">
        <f>B17</f>
        <v>16750</v>
      </c>
      <c r="D17" s="35">
        <v>5700</v>
      </c>
      <c r="E17" s="35">
        <f>D17</f>
        <v>5700</v>
      </c>
      <c r="F17" s="35"/>
      <c r="G17" s="46"/>
      <c r="H17" s="35"/>
      <c r="I17" s="35"/>
      <c r="J17" s="35"/>
      <c r="K17" s="35"/>
      <c r="L17" s="35"/>
      <c r="M17" s="35"/>
      <c r="N17"/>
      <c r="O17"/>
    </row>
    <row r="18" spans="1:16" x14ac:dyDescent="0.3">
      <c r="A18" s="4" t="s">
        <v>39</v>
      </c>
      <c r="B18" s="35">
        <f>(B5+(C5+B6*B7)/2)/(B6+C6/2)</f>
        <v>3.0464919603104823</v>
      </c>
      <c r="C18" s="35">
        <f>B18</f>
        <v>3.0464919603104823</v>
      </c>
      <c r="D18" s="35">
        <f>(D5+(E5+D6*D7)/2)/(D6+E6/2)</f>
        <v>3.5109478149000468</v>
      </c>
      <c r="E18" s="35">
        <f>D18</f>
        <v>3.5109478149000468</v>
      </c>
      <c r="F18" s="35"/>
      <c r="G18" s="46"/>
      <c r="H18" s="35"/>
      <c r="I18" s="35"/>
      <c r="J18" s="35"/>
      <c r="K18" s="35"/>
      <c r="L18" s="35"/>
      <c r="M18" s="35"/>
      <c r="N18"/>
      <c r="O18"/>
    </row>
    <row r="19" spans="1:16" x14ac:dyDescent="0.3">
      <c r="A19" s="4" t="s">
        <v>38</v>
      </c>
      <c r="B19" s="35">
        <v>1.1000000000000001</v>
      </c>
      <c r="C19" s="35">
        <v>1.1000000000000001</v>
      </c>
      <c r="D19" s="35">
        <v>0.3</v>
      </c>
      <c r="E19" s="35">
        <v>0.3</v>
      </c>
      <c r="F19" s="35"/>
      <c r="G19" s="47"/>
      <c r="H19" s="35"/>
      <c r="I19" s="35"/>
      <c r="J19" s="35"/>
      <c r="K19" s="35"/>
      <c r="L19" s="35"/>
      <c r="M19" s="35"/>
      <c r="N19"/>
      <c r="O19"/>
    </row>
    <row r="20" spans="1:16" s="3" customFormat="1" x14ac:dyDescent="0.3">
      <c r="A20" s="65" t="s">
        <v>41</v>
      </c>
      <c r="B20" s="39">
        <f>B5/B6</f>
        <v>1.0906947337129647</v>
      </c>
      <c r="C20" s="39">
        <f>C5/C6</f>
        <v>2.8699385697067941</v>
      </c>
      <c r="D20" s="39">
        <f>D5/D6</f>
        <v>2.3844346304572381</v>
      </c>
      <c r="E20" s="39">
        <f>E5/E6</f>
        <v>1.7226040825394728</v>
      </c>
      <c r="F20" s="39"/>
      <c r="G20" s="39"/>
      <c r="H20" s="39"/>
      <c r="I20" s="39"/>
      <c r="J20" s="39"/>
      <c r="K20" s="39"/>
      <c r="L20" s="39"/>
      <c r="M20" s="39"/>
    </row>
    <row r="21" spans="1:16" s="3" customFormat="1" x14ac:dyDescent="0.3">
      <c r="A21" s="65" t="s">
        <v>42</v>
      </c>
      <c r="B21" s="77" t="s">
        <v>6</v>
      </c>
      <c r="C21" s="78">
        <f>C6/C8/C9</f>
        <v>404.93865</v>
      </c>
      <c r="D21" s="77" t="s">
        <v>6</v>
      </c>
      <c r="E21" s="78">
        <f>E6/E8/E9</f>
        <v>312.25968749999998</v>
      </c>
      <c r="F21" s="40"/>
      <c r="G21" s="40"/>
      <c r="H21" s="41"/>
      <c r="I21" s="41"/>
      <c r="J21" s="40"/>
      <c r="K21" s="40"/>
      <c r="L21" s="41"/>
      <c r="M21" s="41"/>
    </row>
    <row r="22" spans="1:16" s="3" customFormat="1" x14ac:dyDescent="0.3">
      <c r="A22" s="65" t="s">
        <v>43</v>
      </c>
      <c r="B22" s="42">
        <f>B19^2*B18/B13</f>
        <v>1228.751757325228</v>
      </c>
      <c r="C22" s="42">
        <f>C19^2*C18/C13</f>
        <v>1228.751757325228</v>
      </c>
      <c r="D22" s="42">
        <f>D19^2*D18/D13</f>
        <v>105.3284344470014</v>
      </c>
      <c r="E22" s="42">
        <f>E19^2*E18/E13</f>
        <v>105.3284344470014</v>
      </c>
      <c r="F22" s="42"/>
      <c r="G22" s="42"/>
      <c r="H22" s="42"/>
      <c r="I22" s="42"/>
      <c r="J22" s="42"/>
      <c r="K22" s="42"/>
      <c r="L22" s="42"/>
      <c r="M22" s="42"/>
    </row>
    <row r="23" spans="1:16" s="3" customFormat="1" x14ac:dyDescent="0.3">
      <c r="A23" s="65" t="s">
        <v>44</v>
      </c>
      <c r="B23" s="42">
        <f>B19*12.4*3600/PI()</f>
        <v>15630.288651168859</v>
      </c>
      <c r="C23" s="42">
        <f>C19*12.4*3600/PI()</f>
        <v>15630.288651168859</v>
      </c>
      <c r="D23" s="42">
        <f>D19*12.4*3600/PI()</f>
        <v>4262.8059957733249</v>
      </c>
      <c r="E23" s="42">
        <f>E19*12.4*3600/PI()</f>
        <v>4262.8059957733249</v>
      </c>
      <c r="F23" s="42"/>
      <c r="G23" s="42"/>
      <c r="H23" s="42"/>
      <c r="I23" s="42"/>
      <c r="J23" s="42"/>
      <c r="K23" s="42"/>
      <c r="L23" s="42"/>
      <c r="M23" s="42"/>
    </row>
    <row r="24" spans="1:16" s="59" customFormat="1" x14ac:dyDescent="0.3">
      <c r="A24" s="79" t="s">
        <v>45</v>
      </c>
      <c r="B24" s="80">
        <f>B22*B17/B23</f>
        <v>1316.7761897767923</v>
      </c>
      <c r="C24" s="80">
        <f>C22*C17/C23</f>
        <v>1316.7761897767923</v>
      </c>
      <c r="D24" s="80">
        <f>D22*D17/D23</f>
        <v>140.8396434046474</v>
      </c>
      <c r="E24" s="80">
        <f>E22*E17/E23</f>
        <v>140.8396434046474</v>
      </c>
      <c r="F24" s="80"/>
      <c r="G24" s="80"/>
      <c r="H24" s="80"/>
      <c r="I24" s="80"/>
      <c r="J24" s="80"/>
      <c r="K24" s="80"/>
      <c r="L24" s="80"/>
      <c r="M24" s="80"/>
    </row>
    <row r="25" spans="1:16" s="3" customFormat="1" x14ac:dyDescent="0.3">
      <c r="A25" s="65" t="s">
        <v>46</v>
      </c>
      <c r="B25" s="77" t="s">
        <v>6</v>
      </c>
      <c r="C25" s="78">
        <f>C22*C7/2*C8/C23</f>
        <v>1572.2700773454237</v>
      </c>
      <c r="D25" s="77" t="s">
        <v>6</v>
      </c>
      <c r="E25" s="78">
        <f>E22*E7/2*E8/E23</f>
        <v>395.33934990778221</v>
      </c>
      <c r="F25" s="43"/>
      <c r="G25" s="43"/>
      <c r="H25" s="42"/>
      <c r="I25" s="42"/>
      <c r="J25" s="43"/>
      <c r="K25" s="43"/>
      <c r="L25" s="42"/>
      <c r="M25" s="42"/>
    </row>
    <row r="26" spans="1:16" s="3" customFormat="1" x14ac:dyDescent="0.3">
      <c r="A26" s="65" t="s">
        <v>47</v>
      </c>
      <c r="B26" s="77" t="s">
        <v>6</v>
      </c>
      <c r="C26" s="78">
        <f>C19^2*C20/C13*C7/2*C8/C23</f>
        <v>1481.1522878628059</v>
      </c>
      <c r="D26" s="77" t="s">
        <v>6</v>
      </c>
      <c r="E26" s="78">
        <f>E19^2*E20/E13*E7/2*E8/E23</f>
        <v>193.96847063619333</v>
      </c>
      <c r="F26" s="43"/>
      <c r="G26" s="43"/>
      <c r="H26" s="42"/>
      <c r="I26" s="42"/>
      <c r="J26" s="43"/>
      <c r="K26" s="43"/>
      <c r="L26" s="42"/>
      <c r="M26" s="42"/>
    </row>
    <row r="27" spans="1:16" s="3" customFormat="1" x14ac:dyDescent="0.3">
      <c r="A27" s="65" t="s">
        <v>48</v>
      </c>
      <c r="B27" s="40" t="s">
        <v>6</v>
      </c>
      <c r="C27" s="44">
        <f>PI()*C21/12.4/3600</f>
        <v>2.8498035125326355E-2</v>
      </c>
      <c r="D27" s="40" t="s">
        <v>6</v>
      </c>
      <c r="E27" s="44">
        <f>PI()*E21/12.4/3600</f>
        <v>2.1975643823078955E-2</v>
      </c>
      <c r="F27" s="40"/>
      <c r="G27" s="40"/>
      <c r="H27" s="44"/>
      <c r="I27" s="44"/>
      <c r="J27" s="40"/>
      <c r="K27" s="40"/>
      <c r="L27" s="44"/>
      <c r="M27" s="44"/>
    </row>
    <row r="28" spans="1:16" s="3" customFormat="1" x14ac:dyDescent="0.3">
      <c r="A28" s="65" t="s">
        <v>49</v>
      </c>
      <c r="B28" s="40" t="s">
        <v>6</v>
      </c>
      <c r="C28" s="44">
        <f>C27^2*C20/C13*C9</f>
        <v>1.5538574582377387</v>
      </c>
      <c r="D28" s="40" t="s">
        <v>6</v>
      </c>
      <c r="E28" s="44">
        <f>E27^2*E20/E13*E9</f>
        <v>0.55459688776460658</v>
      </c>
      <c r="F28" s="40"/>
      <c r="G28" s="40"/>
      <c r="H28" s="44"/>
      <c r="I28" s="44"/>
      <c r="J28" s="40"/>
      <c r="K28" s="40"/>
      <c r="L28" s="44"/>
      <c r="M28" s="44"/>
    </row>
    <row r="29" spans="1:16" s="59" customFormat="1" x14ac:dyDescent="0.3">
      <c r="A29" s="79" t="s">
        <v>50</v>
      </c>
      <c r="B29" s="81" t="s">
        <v>6</v>
      </c>
      <c r="C29" s="82">
        <f>C28*C7/2*C8/C21</f>
        <v>76.745327137221338</v>
      </c>
      <c r="D29" s="81" t="s">
        <v>6</v>
      </c>
      <c r="E29" s="82">
        <f>E28*E7/2*E8/E21</f>
        <v>28.417213490722222</v>
      </c>
      <c r="F29" s="83"/>
      <c r="G29" s="83"/>
      <c r="H29" s="84"/>
      <c r="I29" s="84"/>
      <c r="J29" s="83"/>
      <c r="K29" s="83"/>
      <c r="L29" s="84"/>
      <c r="M29" s="84"/>
    </row>
    <row r="30" spans="1:16" x14ac:dyDescent="0.3">
      <c r="B30" s="8"/>
      <c r="C30" s="12"/>
      <c r="D30" s="12"/>
      <c r="E30" s="12"/>
      <c r="F30" s="12"/>
      <c r="G30" s="12"/>
      <c r="M30" s="12"/>
      <c r="N30" s="5"/>
      <c r="O30" s="12"/>
      <c r="P30" s="5"/>
    </row>
    <row r="31" spans="1:16" hidden="1" x14ac:dyDescent="0.3">
      <c r="H31" s="14"/>
      <c r="I31" s="14"/>
      <c r="J31" s="14"/>
      <c r="K31" s="14"/>
      <c r="L31" s="14"/>
      <c r="M31" s="15"/>
      <c r="P31" s="14"/>
    </row>
    <row r="32" spans="1:16" s="3" customFormat="1" hidden="1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2"/>
      <c r="N32" s="2"/>
      <c r="O32" s="2"/>
    </row>
    <row r="33" spans="1:17" hidden="1" x14ac:dyDescent="0.3">
      <c r="M33" s="5"/>
      <c r="N33" s="5"/>
      <c r="O33" s="5"/>
      <c r="P33" s="5"/>
      <c r="Q33" s="5"/>
    </row>
    <row r="34" spans="1:17" hidden="1" x14ac:dyDescent="0.3">
      <c r="B34" s="5">
        <v>6.1</v>
      </c>
    </row>
    <row r="35" spans="1:17" hidden="1" x14ac:dyDescent="0.3">
      <c r="B35" s="8">
        <v>0.1</v>
      </c>
    </row>
    <row r="36" spans="1:17" hidden="1" x14ac:dyDescent="0.3">
      <c r="B36" s="5">
        <v>1025</v>
      </c>
    </row>
    <row r="37" spans="1:17" hidden="1" x14ac:dyDescent="0.3">
      <c r="B37" s="5">
        <v>2650</v>
      </c>
    </row>
    <row r="38" spans="1:17" hidden="1" x14ac:dyDescent="0.3">
      <c r="B38" s="10">
        <v>2E-3</v>
      </c>
      <c r="K38" s="5" t="s">
        <v>7</v>
      </c>
    </row>
    <row r="39" spans="1:17" hidden="1" x14ac:dyDescent="0.3">
      <c r="B39" s="5">
        <v>2</v>
      </c>
    </row>
    <row r="40" spans="1:17" hidden="1" x14ac:dyDescent="0.3">
      <c r="B40" s="5" t="s">
        <v>8</v>
      </c>
    </row>
    <row r="41" spans="1:17" hidden="1" x14ac:dyDescent="0.3">
      <c r="B41" s="5" t="s">
        <v>1</v>
      </c>
    </row>
    <row r="42" spans="1:17" hidden="1" x14ac:dyDescent="0.3">
      <c r="B42" s="5" t="s">
        <v>2</v>
      </c>
    </row>
    <row r="43" spans="1:17" x14ac:dyDescent="0.3">
      <c r="A43" s="52"/>
      <c r="B43" s="51"/>
      <c r="C43" s="51"/>
      <c r="D43" s="51"/>
    </row>
    <row r="44" spans="1:17" s="59" customFormat="1" x14ac:dyDescent="0.3">
      <c r="A44" s="53" t="s">
        <v>9</v>
      </c>
      <c r="B44" s="54" t="s">
        <v>23</v>
      </c>
      <c r="C44" s="55" t="s">
        <v>24</v>
      </c>
      <c r="D44" s="55" t="s">
        <v>25</v>
      </c>
      <c r="E44" s="55"/>
      <c r="F44" s="56"/>
      <c r="G44" s="56"/>
      <c r="H44" s="56"/>
      <c r="I44" s="56"/>
      <c r="J44" s="56"/>
      <c r="K44" s="56"/>
      <c r="L44" s="57"/>
      <c r="M44" s="58"/>
      <c r="N44" s="58"/>
      <c r="O44" s="58"/>
    </row>
    <row r="45" spans="1:17" s="59" customFormat="1" ht="87.5" x14ac:dyDescent="0.3">
      <c r="A45" s="99" t="s">
        <v>10</v>
      </c>
      <c r="B45" s="61" t="s">
        <v>93</v>
      </c>
      <c r="C45" s="61" t="s">
        <v>15</v>
      </c>
      <c r="D45" s="61" t="s">
        <v>11</v>
      </c>
      <c r="E45" s="61"/>
      <c r="F45" s="57"/>
      <c r="G45" s="57"/>
      <c r="H45" s="57"/>
      <c r="I45" s="56"/>
      <c r="J45" s="56"/>
      <c r="K45" s="56"/>
      <c r="L45" s="57"/>
      <c r="M45" s="58"/>
      <c r="N45" s="58"/>
      <c r="O45" s="58"/>
    </row>
    <row r="46" spans="1:17" s="59" customFormat="1" x14ac:dyDescent="0.3">
      <c r="A46" s="62" t="s">
        <v>12</v>
      </c>
      <c r="B46" s="63" t="s">
        <v>13</v>
      </c>
      <c r="C46" s="60"/>
      <c r="D46" s="57"/>
      <c r="E46" s="57"/>
      <c r="F46" s="57"/>
      <c r="G46" s="57"/>
      <c r="H46" s="57"/>
      <c r="I46" s="64"/>
      <c r="J46" s="57"/>
      <c r="L46" s="57"/>
      <c r="M46" s="58"/>
      <c r="N46" s="58"/>
      <c r="O46" s="58"/>
    </row>
    <row r="47" spans="1:17" s="59" customFormat="1" x14ac:dyDescent="0.3">
      <c r="A47" s="62" t="s">
        <v>14</v>
      </c>
      <c r="B47" s="63" t="s">
        <v>16</v>
      </c>
      <c r="C47" s="60"/>
      <c r="D47" s="57"/>
      <c r="E47" s="57"/>
      <c r="F47" s="57"/>
      <c r="G47" s="57"/>
      <c r="H47" s="57"/>
      <c r="I47" s="64"/>
      <c r="J47" s="64"/>
      <c r="K47" s="57"/>
      <c r="L47" s="57"/>
      <c r="M47" s="58"/>
      <c r="N47" s="58"/>
      <c r="O47" s="58"/>
    </row>
    <row r="48" spans="1:17" s="59" customFormat="1" x14ac:dyDescent="0.3">
      <c r="A48" s="62" t="s">
        <v>3</v>
      </c>
      <c r="B48" s="63" t="s">
        <v>17</v>
      </c>
      <c r="C48" s="60"/>
      <c r="D48" s="57"/>
      <c r="E48" s="57"/>
      <c r="F48" s="57"/>
      <c r="G48" s="57"/>
      <c r="H48" s="57"/>
      <c r="I48" s="64"/>
      <c r="J48" s="64"/>
      <c r="L48" s="57"/>
      <c r="M48" s="58"/>
      <c r="N48" s="58"/>
      <c r="O48" s="58"/>
    </row>
    <row r="49" spans="1:15" s="59" customFormat="1" x14ac:dyDescent="0.3">
      <c r="A49" s="62" t="s">
        <v>4</v>
      </c>
      <c r="B49" s="63" t="s">
        <v>18</v>
      </c>
      <c r="C49" s="60"/>
      <c r="D49" s="57"/>
      <c r="E49" s="57"/>
      <c r="F49" s="57"/>
      <c r="G49" s="57"/>
      <c r="H49" s="57"/>
      <c r="I49" s="64"/>
      <c r="J49" s="64"/>
      <c r="L49" s="57"/>
      <c r="M49" s="58"/>
      <c r="N49" s="58"/>
      <c r="O49" s="58"/>
    </row>
    <row r="50" spans="1:15" s="59" customFormat="1" x14ac:dyDescent="0.3">
      <c r="A50" s="62" t="s">
        <v>5</v>
      </c>
      <c r="B50" s="63" t="s">
        <v>19</v>
      </c>
      <c r="C50" s="60"/>
      <c r="D50" s="57"/>
      <c r="E50" s="57"/>
      <c r="F50" s="57"/>
      <c r="G50" s="57"/>
      <c r="H50" s="57"/>
      <c r="I50" s="64"/>
      <c r="J50" s="64"/>
      <c r="L50" s="57"/>
      <c r="M50" s="58"/>
      <c r="N50" s="58"/>
      <c r="O50" s="58"/>
    </row>
    <row r="51" spans="1:15" s="59" customFormat="1" x14ac:dyDescent="0.3">
      <c r="A51" s="62" t="s">
        <v>21</v>
      </c>
      <c r="B51" s="63" t="s">
        <v>20</v>
      </c>
      <c r="C51" s="60"/>
      <c r="D51" s="57"/>
      <c r="E51" s="57"/>
      <c r="F51" s="57"/>
      <c r="G51" s="57"/>
      <c r="H51" s="57"/>
      <c r="I51" s="57"/>
      <c r="J51" s="57"/>
      <c r="K51" s="57"/>
      <c r="L51" s="57"/>
      <c r="M51" s="58"/>
      <c r="N51" s="58"/>
      <c r="O51" s="58"/>
    </row>
    <row r="52" spans="1:15" s="59" customFormat="1" x14ac:dyDescent="0.3">
      <c r="A52" s="62" t="s">
        <v>0</v>
      </c>
      <c r="B52" s="63" t="s">
        <v>22</v>
      </c>
      <c r="C52" s="60"/>
      <c r="D52" s="57"/>
      <c r="E52" s="57"/>
      <c r="F52" s="64"/>
      <c r="G52" s="64"/>
      <c r="H52" s="64"/>
      <c r="I52" s="64"/>
      <c r="J52" s="64"/>
      <c r="K52" s="64"/>
      <c r="L52" s="57"/>
      <c r="M52" s="58"/>
      <c r="N52" s="58"/>
      <c r="O52" s="58"/>
    </row>
    <row r="53" spans="1:15" x14ac:dyDescent="0.3">
      <c r="F53" s="20"/>
      <c r="G53" s="20"/>
      <c r="H53" s="20"/>
      <c r="I53" s="20"/>
      <c r="J53" s="20"/>
      <c r="K53" s="20"/>
    </row>
    <row r="54" spans="1:15" x14ac:dyDescent="0.3">
      <c r="A54" s="65" t="s">
        <v>94</v>
      </c>
      <c r="B54" s="65"/>
      <c r="C54" s="49"/>
      <c r="F54" s="21"/>
      <c r="G54" s="21"/>
      <c r="H54" s="21"/>
      <c r="I54" s="21"/>
      <c r="J54" s="21"/>
      <c r="K54" s="21"/>
    </row>
    <row r="55" spans="1:15" x14ac:dyDescent="0.3">
      <c r="A55" s="46" t="s">
        <v>95</v>
      </c>
      <c r="B55" s="49">
        <v>2</v>
      </c>
      <c r="C55" s="49"/>
      <c r="D55" s="49"/>
    </row>
    <row r="56" spans="1:15" x14ac:dyDescent="0.3">
      <c r="A56" s="46" t="s">
        <v>77</v>
      </c>
      <c r="B56" s="49">
        <v>2E-3</v>
      </c>
      <c r="C56" s="49"/>
    </row>
    <row r="57" spans="1:15" x14ac:dyDescent="0.3">
      <c r="A57" s="46" t="s">
        <v>78</v>
      </c>
      <c r="B57" s="101">
        <v>2E-3</v>
      </c>
      <c r="C57" s="49"/>
    </row>
    <row r="58" spans="1:15" x14ac:dyDescent="0.3">
      <c r="A58" s="46" t="s">
        <v>79</v>
      </c>
      <c r="B58" s="49">
        <v>1</v>
      </c>
      <c r="C58" s="49"/>
    </row>
    <row r="59" spans="1:15" x14ac:dyDescent="0.3">
      <c r="A59" s="46" t="s">
        <v>80</v>
      </c>
      <c r="B59" s="98">
        <v>0.15</v>
      </c>
      <c r="C59" s="49"/>
    </row>
    <row r="60" spans="1:15" x14ac:dyDescent="0.3">
      <c r="A60" s="46" t="s">
        <v>81</v>
      </c>
      <c r="B60" s="98">
        <v>18.600000000000001</v>
      </c>
      <c r="C60" s="49"/>
    </row>
    <row r="61" spans="1:15" x14ac:dyDescent="0.3">
      <c r="A61" s="46" t="s">
        <v>82</v>
      </c>
      <c r="B61" s="98">
        <v>12.2</v>
      </c>
      <c r="C61" s="49"/>
    </row>
    <row r="62" spans="1:15" x14ac:dyDescent="0.3">
      <c r="A62" s="46" t="s">
        <v>83</v>
      </c>
      <c r="B62" s="32">
        <v>1</v>
      </c>
      <c r="C62" s="49"/>
    </row>
    <row r="63" spans="1:15" x14ac:dyDescent="0.3">
      <c r="A63" s="65" t="s">
        <v>96</v>
      </c>
      <c r="B63" s="65"/>
      <c r="C63" s="49"/>
    </row>
    <row r="64" spans="1:15" x14ac:dyDescent="0.3">
      <c r="A64" s="46" t="s">
        <v>84</v>
      </c>
      <c r="B64" s="32">
        <v>0.04</v>
      </c>
      <c r="C64" s="49"/>
    </row>
    <row r="65" spans="1:3" x14ac:dyDescent="0.3">
      <c r="A65" s="46" t="s">
        <v>85</v>
      </c>
      <c r="B65" s="32">
        <v>0.04</v>
      </c>
      <c r="C65" s="49"/>
    </row>
    <row r="66" spans="1:3" x14ac:dyDescent="0.3">
      <c r="A66" s="46" t="s">
        <v>97</v>
      </c>
      <c r="B66" s="32">
        <v>9000</v>
      </c>
      <c r="C66" s="49"/>
    </row>
    <row r="67" spans="1:3" x14ac:dyDescent="0.3">
      <c r="A67" s="46" t="s">
        <v>98</v>
      </c>
      <c r="B67" s="32">
        <v>10</v>
      </c>
      <c r="C67" s="49"/>
    </row>
    <row r="68" spans="1:3" x14ac:dyDescent="0.3">
      <c r="A68" s="46" t="s">
        <v>99</v>
      </c>
      <c r="B68" s="32">
        <v>10</v>
      </c>
      <c r="C68" s="49"/>
    </row>
    <row r="69" spans="1:3" x14ac:dyDescent="0.3">
      <c r="A69" s="65" t="s">
        <v>86</v>
      </c>
      <c r="B69" s="65"/>
      <c r="C69" s="49"/>
    </row>
    <row r="70" spans="1:3" x14ac:dyDescent="0.3">
      <c r="A70" s="46" t="s">
        <v>87</v>
      </c>
      <c r="B70" s="49">
        <v>1</v>
      </c>
      <c r="C70" s="49"/>
    </row>
    <row r="71" spans="1:3" x14ac:dyDescent="0.3">
      <c r="A71" s="46" t="s">
        <v>88</v>
      </c>
      <c r="B71" s="32">
        <v>300</v>
      </c>
      <c r="C71" s="49"/>
    </row>
    <row r="72" spans="1:3" x14ac:dyDescent="0.3">
      <c r="A72" s="46" t="s">
        <v>89</v>
      </c>
      <c r="B72" s="32">
        <v>1800</v>
      </c>
    </row>
    <row r="73" spans="1:3" x14ac:dyDescent="0.3">
      <c r="A73" s="65" t="s">
        <v>90</v>
      </c>
      <c r="B73" s="65"/>
    </row>
    <row r="74" spans="1:3" x14ac:dyDescent="0.3">
      <c r="A74" s="46" t="s">
        <v>91</v>
      </c>
      <c r="B74" s="49">
        <v>16</v>
      </c>
    </row>
    <row r="75" spans="1:3" x14ac:dyDescent="0.3">
      <c r="A75" s="46" t="s">
        <v>92</v>
      </c>
      <c r="B75" s="32">
        <v>5.0000000000000001E-3</v>
      </c>
    </row>
  </sheetData>
  <phoneticPr fontId="0" type="noConversion"/>
  <pageMargins left="0.75" right="0.75" top="1" bottom="1" header="0.5" footer="0.5"/>
  <pageSetup paperSize="9" scale="5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V80"/>
  <sheetViews>
    <sheetView tabSelected="1" workbookViewId="0">
      <selection activeCell="L37" sqref="L37"/>
    </sheetView>
  </sheetViews>
  <sheetFormatPr defaultRowHeight="12.5" x14ac:dyDescent="0.25"/>
  <cols>
    <col min="1" max="1" width="9.08984375" style="18" customWidth="1"/>
    <col min="2" max="2" width="12.7265625" style="88" customWidth="1"/>
    <col min="3" max="3" width="12.7265625" style="91" customWidth="1"/>
    <col min="4" max="4" width="12.7265625" style="88" customWidth="1"/>
    <col min="5" max="5" width="12.7265625" style="91" customWidth="1"/>
    <col min="6" max="6" width="12.7265625" style="88" customWidth="1"/>
    <col min="7" max="7" width="12.7265625" style="91" customWidth="1"/>
    <col min="8" max="8" width="12.7265625" style="88" customWidth="1"/>
    <col min="9" max="9" width="12.7265625" style="91" customWidth="1"/>
    <col min="14" max="14" width="10" bestFit="1" customWidth="1"/>
    <col min="15" max="16" width="10.26953125" bestFit="1" customWidth="1"/>
    <col min="17" max="17" width="10" bestFit="1" customWidth="1"/>
    <col min="19" max="19" width="19.08984375" bestFit="1" customWidth="1"/>
    <col min="20" max="20" width="23" bestFit="1" customWidth="1"/>
    <col min="21" max="21" width="23" customWidth="1"/>
    <col min="22" max="22" width="12" bestFit="1" customWidth="1"/>
  </cols>
  <sheetData>
    <row r="1" spans="1:22" ht="13" x14ac:dyDescent="0.3">
      <c r="A1" s="92" t="s">
        <v>51</v>
      </c>
      <c r="B1" s="19"/>
      <c r="C1" s="19"/>
      <c r="D1" s="19"/>
      <c r="E1" s="19"/>
      <c r="F1" s="19"/>
      <c r="G1" s="19"/>
      <c r="H1" s="19"/>
      <c r="I1"/>
    </row>
    <row r="2" spans="1:22" ht="13" x14ac:dyDescent="0.3">
      <c r="A2" s="93" t="s">
        <v>61</v>
      </c>
      <c r="B2" s="19"/>
      <c r="C2" s="19"/>
      <c r="D2" s="19"/>
      <c r="E2" s="19"/>
      <c r="F2" s="19"/>
      <c r="G2" s="19"/>
      <c r="H2" s="19"/>
      <c r="I2"/>
    </row>
    <row r="3" spans="1:22" s="86" customFormat="1" ht="13" x14ac:dyDescent="0.3">
      <c r="A3" s="85" t="s">
        <v>52</v>
      </c>
      <c r="B3" s="100" t="s">
        <v>54</v>
      </c>
      <c r="C3" s="100"/>
      <c r="D3" s="100" t="s">
        <v>55</v>
      </c>
      <c r="E3" s="100"/>
      <c r="F3" s="100" t="s">
        <v>56</v>
      </c>
      <c r="G3" s="100"/>
      <c r="H3" s="100" t="s">
        <v>57</v>
      </c>
      <c r="I3" s="100"/>
    </row>
    <row r="4" spans="1:22" s="86" customFormat="1" x14ac:dyDescent="0.25">
      <c r="A4" s="95"/>
      <c r="B4" s="89" t="s">
        <v>58</v>
      </c>
      <c r="C4" s="89" t="s">
        <v>59</v>
      </c>
      <c r="D4" s="89" t="s">
        <v>58</v>
      </c>
      <c r="E4" s="89" t="s">
        <v>59</v>
      </c>
      <c r="F4" s="89" t="s">
        <v>58</v>
      </c>
      <c r="G4" s="89" t="s">
        <v>59</v>
      </c>
      <c r="H4" s="89" t="s">
        <v>58</v>
      </c>
      <c r="I4" s="89" t="s">
        <v>59</v>
      </c>
    </row>
    <row r="5" spans="1:22" s="86" customFormat="1" x14ac:dyDescent="0.25">
      <c r="A5" s="94" t="s">
        <v>53</v>
      </c>
      <c r="B5" s="89" t="s">
        <v>60</v>
      </c>
      <c r="C5" s="89" t="s">
        <v>60</v>
      </c>
      <c r="D5" s="89" t="s">
        <v>60</v>
      </c>
      <c r="E5" s="89" t="s">
        <v>60</v>
      </c>
      <c r="F5" s="89" t="s">
        <v>60</v>
      </c>
      <c r="G5" s="89" t="s">
        <v>60</v>
      </c>
      <c r="H5" s="89" t="s">
        <v>60</v>
      </c>
      <c r="I5" s="89" t="s">
        <v>60</v>
      </c>
    </row>
    <row r="6" spans="1:22" x14ac:dyDescent="0.25">
      <c r="A6" s="94">
        <v>1926</v>
      </c>
      <c r="B6" s="87"/>
      <c r="C6" s="90"/>
      <c r="D6" s="87">
        <v>0</v>
      </c>
      <c r="E6" s="90"/>
      <c r="F6" s="87"/>
      <c r="G6" s="90"/>
      <c r="H6" s="88">
        <v>420000</v>
      </c>
      <c r="I6" s="91">
        <v>0</v>
      </c>
    </row>
    <row r="7" spans="1:22" ht="13" x14ac:dyDescent="0.3">
      <c r="A7" s="94">
        <v>1927</v>
      </c>
      <c r="B7" s="87"/>
      <c r="C7" s="90"/>
      <c r="D7" s="96">
        <v>420000</v>
      </c>
      <c r="F7" s="87"/>
      <c r="G7" s="90"/>
      <c r="H7" s="88">
        <v>-2098785</v>
      </c>
      <c r="I7" s="91">
        <v>-667500</v>
      </c>
    </row>
    <row r="8" spans="1:22" ht="13" x14ac:dyDescent="0.3">
      <c r="A8" s="94">
        <v>1928</v>
      </c>
      <c r="B8" s="87"/>
      <c r="C8" s="90"/>
      <c r="D8" s="96">
        <v>420000</v>
      </c>
      <c r="F8" s="87"/>
      <c r="G8" s="90"/>
    </row>
    <row r="9" spans="1:22" ht="13" x14ac:dyDescent="0.3">
      <c r="A9" s="94">
        <v>1929</v>
      </c>
      <c r="B9" s="87"/>
      <c r="C9" s="90"/>
      <c r="D9" s="96">
        <v>420000</v>
      </c>
      <c r="F9" s="87"/>
      <c r="G9" s="90"/>
    </row>
    <row r="10" spans="1:22" ht="13" x14ac:dyDescent="0.3">
      <c r="A10" s="94">
        <v>1930</v>
      </c>
      <c r="D10" s="96">
        <v>420000</v>
      </c>
    </row>
    <row r="11" spans="1:22" x14ac:dyDescent="0.25">
      <c r="A11" s="94">
        <v>1931</v>
      </c>
      <c r="D11" s="88">
        <v>965050</v>
      </c>
      <c r="E11" s="91">
        <v>710743</v>
      </c>
      <c r="H11" s="88">
        <v>-2305143</v>
      </c>
      <c r="I11" s="91">
        <v>-1147381</v>
      </c>
      <c r="N11" s="28"/>
    </row>
    <row r="12" spans="1:22" ht="13" x14ac:dyDescent="0.3">
      <c r="A12" s="94">
        <v>1932</v>
      </c>
      <c r="D12" s="96">
        <v>420000</v>
      </c>
      <c r="M12" s="18"/>
      <c r="N12" s="19"/>
      <c r="O12" s="19"/>
      <c r="P12" s="19"/>
      <c r="Q12" s="19"/>
      <c r="R12" s="19"/>
      <c r="S12" s="19"/>
      <c r="T12" s="19"/>
      <c r="U12" s="19"/>
      <c r="V12" s="19"/>
    </row>
    <row r="13" spans="1:22" ht="13" x14ac:dyDescent="0.3">
      <c r="A13" s="94">
        <v>1933</v>
      </c>
      <c r="D13" s="96">
        <v>420000</v>
      </c>
      <c r="M13" s="18"/>
      <c r="N13" s="19"/>
      <c r="O13" s="19"/>
      <c r="P13" s="19"/>
      <c r="Q13" s="19"/>
      <c r="R13" s="18"/>
      <c r="S13" s="19"/>
      <c r="T13" s="19"/>
      <c r="U13" s="19"/>
      <c r="V13" s="19"/>
    </row>
    <row r="14" spans="1:22" ht="13" x14ac:dyDescent="0.3">
      <c r="A14" s="94">
        <v>1934</v>
      </c>
      <c r="D14" s="96">
        <v>420000</v>
      </c>
      <c r="M14" s="19"/>
      <c r="N14" s="27"/>
      <c r="O14" s="27"/>
      <c r="P14" s="27"/>
      <c r="Q14" s="27"/>
      <c r="R14" s="20"/>
      <c r="S14" s="21"/>
      <c r="T14" s="9"/>
      <c r="U14" s="9"/>
    </row>
    <row r="15" spans="1:22" ht="13" x14ac:dyDescent="0.3">
      <c r="A15" s="94">
        <v>1935</v>
      </c>
      <c r="D15" s="96">
        <v>420000</v>
      </c>
      <c r="M15" s="19"/>
      <c r="N15" s="27"/>
      <c r="O15" s="27"/>
      <c r="P15" s="27"/>
      <c r="Q15" s="27"/>
      <c r="R15" s="20"/>
      <c r="S15" s="21"/>
      <c r="T15" s="9"/>
      <c r="U15" s="9"/>
    </row>
    <row r="16" spans="1:22" ht="13" x14ac:dyDescent="0.3">
      <c r="A16" s="94">
        <v>1936</v>
      </c>
      <c r="D16" s="96">
        <v>420000</v>
      </c>
      <c r="M16" s="19"/>
      <c r="N16" s="27"/>
      <c r="O16" s="27"/>
      <c r="P16" s="27"/>
      <c r="Q16" s="27"/>
      <c r="R16" s="20"/>
      <c r="S16" s="21"/>
      <c r="T16" s="9"/>
      <c r="U16" s="9"/>
    </row>
    <row r="17" spans="1:21" ht="13" x14ac:dyDescent="0.3">
      <c r="A17" s="94">
        <v>1937</v>
      </c>
      <c r="D17" s="96">
        <v>420000</v>
      </c>
      <c r="M17" s="19"/>
      <c r="N17" s="27"/>
      <c r="O17" s="27"/>
      <c r="P17" s="27"/>
      <c r="Q17" s="27"/>
      <c r="R17" s="20"/>
      <c r="S17" s="21"/>
      <c r="T17" s="9"/>
      <c r="U17" s="9"/>
    </row>
    <row r="18" spans="1:21" ht="13" x14ac:dyDescent="0.3">
      <c r="A18" s="94">
        <v>1938</v>
      </c>
      <c r="D18" s="97">
        <v>920000</v>
      </c>
      <c r="E18" s="91">
        <v>0</v>
      </c>
      <c r="M18" s="19"/>
      <c r="N18" s="27"/>
      <c r="O18" s="27"/>
      <c r="P18" s="27"/>
      <c r="Q18" s="27"/>
      <c r="R18" s="20"/>
      <c r="S18" s="21"/>
      <c r="T18" s="9"/>
      <c r="U18" s="9"/>
    </row>
    <row r="19" spans="1:21" ht="13" x14ac:dyDescent="0.3">
      <c r="A19" s="94">
        <v>1939</v>
      </c>
      <c r="D19" s="96">
        <v>370000</v>
      </c>
      <c r="M19" s="19"/>
      <c r="N19" s="27"/>
      <c r="O19" s="27"/>
      <c r="P19" s="27"/>
      <c r="Q19" s="27"/>
      <c r="R19" s="20"/>
      <c r="S19" s="21"/>
      <c r="T19" s="9"/>
      <c r="U19" s="9"/>
    </row>
    <row r="20" spans="1:21" ht="13" x14ac:dyDescent="0.3">
      <c r="A20" s="94">
        <v>1940</v>
      </c>
      <c r="D20" s="96">
        <v>370000</v>
      </c>
      <c r="N20" s="29"/>
    </row>
    <row r="21" spans="1:21" ht="13" x14ac:dyDescent="0.3">
      <c r="A21" s="94">
        <v>1941</v>
      </c>
      <c r="D21" s="96">
        <v>370000</v>
      </c>
      <c r="M21" s="24"/>
      <c r="N21" s="23"/>
      <c r="O21" s="23"/>
      <c r="P21" s="23"/>
      <c r="Q21" s="23"/>
      <c r="R21" s="23"/>
      <c r="S21" s="23"/>
      <c r="T21" s="5"/>
    </row>
    <row r="22" spans="1:21" ht="13" x14ac:dyDescent="0.3">
      <c r="A22" s="94">
        <v>1942</v>
      </c>
      <c r="D22" s="96">
        <v>370000</v>
      </c>
      <c r="M22" s="23"/>
      <c r="N22" s="26"/>
      <c r="O22" s="26"/>
      <c r="P22" s="26"/>
      <c r="Q22" s="26"/>
      <c r="R22" s="25"/>
      <c r="S22" s="25"/>
      <c r="T22" s="5"/>
    </row>
    <row r="23" spans="1:21" ht="13" x14ac:dyDescent="0.3">
      <c r="A23" s="94">
        <v>1943</v>
      </c>
      <c r="D23" s="96">
        <v>370000</v>
      </c>
      <c r="M23" s="23"/>
      <c r="N23" s="26"/>
      <c r="O23" s="26"/>
      <c r="P23" s="26"/>
      <c r="Q23" s="26"/>
      <c r="R23" s="25"/>
      <c r="S23" s="25"/>
      <c r="T23" s="5"/>
    </row>
    <row r="24" spans="1:21" ht="13" x14ac:dyDescent="0.3">
      <c r="A24" s="94">
        <v>1944</v>
      </c>
      <c r="D24" s="96">
        <v>370000</v>
      </c>
      <c r="M24" s="23"/>
      <c r="N24" s="26"/>
      <c r="O24" s="26"/>
      <c r="P24" s="26"/>
      <c r="Q24" s="26"/>
      <c r="R24" s="25"/>
      <c r="S24" s="25"/>
      <c r="T24" s="5"/>
    </row>
    <row r="25" spans="1:21" ht="13" x14ac:dyDescent="0.3">
      <c r="A25" s="94">
        <v>1945</v>
      </c>
      <c r="D25" s="96">
        <v>370000</v>
      </c>
      <c r="M25" s="23"/>
      <c r="N25" s="26"/>
      <c r="O25" s="26"/>
      <c r="P25" s="26"/>
      <c r="Q25" s="26"/>
      <c r="R25" s="25"/>
      <c r="S25" s="25"/>
      <c r="T25" s="5"/>
    </row>
    <row r="26" spans="1:21" ht="13" x14ac:dyDescent="0.3">
      <c r="A26" s="94">
        <v>1946</v>
      </c>
      <c r="D26" s="96">
        <v>370000</v>
      </c>
      <c r="M26" s="23"/>
      <c r="N26" s="26"/>
      <c r="O26" s="26"/>
      <c r="P26" s="26"/>
      <c r="Q26" s="26"/>
      <c r="R26" s="25"/>
      <c r="S26" s="25"/>
      <c r="T26" s="5"/>
    </row>
    <row r="27" spans="1:21" ht="13" x14ac:dyDescent="0.3">
      <c r="A27" s="94">
        <v>1947</v>
      </c>
      <c r="D27" s="96">
        <v>370000</v>
      </c>
      <c r="M27" s="23"/>
      <c r="N27" s="26"/>
      <c r="O27" s="26"/>
      <c r="P27" s="26"/>
      <c r="Q27" s="26"/>
      <c r="R27" s="25"/>
      <c r="S27" s="25"/>
      <c r="T27" s="5"/>
    </row>
    <row r="28" spans="1:21" ht="13" x14ac:dyDescent="0.3">
      <c r="A28" s="94">
        <v>1948</v>
      </c>
      <c r="D28" s="96">
        <v>370000</v>
      </c>
    </row>
    <row r="29" spans="1:21" ht="13" x14ac:dyDescent="0.3">
      <c r="A29" s="94">
        <v>1949</v>
      </c>
      <c r="D29" s="96">
        <v>370000</v>
      </c>
    </row>
    <row r="30" spans="1:21" ht="13" x14ac:dyDescent="0.3">
      <c r="A30" s="94">
        <v>1950</v>
      </c>
      <c r="D30" s="96">
        <v>270000</v>
      </c>
    </row>
    <row r="31" spans="1:21" ht="13" x14ac:dyDescent="0.3">
      <c r="A31" s="94">
        <v>1951</v>
      </c>
      <c r="D31" s="96">
        <v>270000</v>
      </c>
    </row>
    <row r="32" spans="1:21" ht="13" x14ac:dyDescent="0.3">
      <c r="A32" s="94">
        <v>1952</v>
      </c>
      <c r="D32" s="96">
        <v>270000</v>
      </c>
    </row>
    <row r="33" spans="1:14" ht="13" x14ac:dyDescent="0.3">
      <c r="A33" s="94">
        <v>1953</v>
      </c>
      <c r="D33" s="96">
        <v>270000</v>
      </c>
    </row>
    <row r="34" spans="1:14" ht="13" x14ac:dyDescent="0.3">
      <c r="A34" s="94">
        <v>1954</v>
      </c>
      <c r="D34" s="96">
        <v>270000</v>
      </c>
      <c r="N34" s="11"/>
    </row>
    <row r="35" spans="1:14" ht="13" x14ac:dyDescent="0.3">
      <c r="A35" s="94">
        <v>1955</v>
      </c>
      <c r="D35" s="96">
        <v>270000</v>
      </c>
      <c r="N35" s="11"/>
    </row>
    <row r="36" spans="1:14" ht="13" x14ac:dyDescent="0.3">
      <c r="A36" s="94">
        <v>1956</v>
      </c>
      <c r="D36" s="96">
        <v>270000</v>
      </c>
    </row>
    <row r="37" spans="1:14" ht="13" x14ac:dyDescent="0.3">
      <c r="A37" s="94">
        <v>1957</v>
      </c>
      <c r="D37" s="96">
        <v>270000</v>
      </c>
    </row>
    <row r="38" spans="1:14" ht="13" x14ac:dyDescent="0.3">
      <c r="A38" s="94">
        <v>1958</v>
      </c>
      <c r="D38" s="96">
        <v>270000</v>
      </c>
    </row>
    <row r="39" spans="1:14" ht="13" x14ac:dyDescent="0.3">
      <c r="A39" s="94">
        <v>1959</v>
      </c>
      <c r="D39" s="96">
        <v>270000</v>
      </c>
    </row>
    <row r="40" spans="1:14" ht="13" x14ac:dyDescent="0.3">
      <c r="A40" s="94">
        <v>1960</v>
      </c>
      <c r="D40" s="96">
        <v>280000</v>
      </c>
    </row>
    <row r="41" spans="1:14" ht="13" x14ac:dyDescent="0.3">
      <c r="A41" s="94">
        <v>1961</v>
      </c>
      <c r="D41" s="96">
        <v>280000</v>
      </c>
      <c r="H41" s="88">
        <v>-1523786</v>
      </c>
      <c r="I41" s="91">
        <v>-412500</v>
      </c>
    </row>
    <row r="42" spans="1:14" ht="13" x14ac:dyDescent="0.3">
      <c r="A42" s="94">
        <v>1962</v>
      </c>
      <c r="D42" s="96">
        <v>280000</v>
      </c>
    </row>
    <row r="43" spans="1:14" ht="13" x14ac:dyDescent="0.3">
      <c r="A43" s="94">
        <v>1963</v>
      </c>
      <c r="D43" s="96">
        <v>280000</v>
      </c>
    </row>
    <row r="44" spans="1:14" ht="13" x14ac:dyDescent="0.3">
      <c r="A44" s="94">
        <v>1964</v>
      </c>
      <c r="D44" s="96">
        <v>300000</v>
      </c>
    </row>
    <row r="45" spans="1:14" x14ac:dyDescent="0.25">
      <c r="A45" s="94">
        <v>1965</v>
      </c>
      <c r="B45" s="88">
        <v>44506</v>
      </c>
      <c r="C45" s="91">
        <v>48739</v>
      </c>
      <c r="D45" s="88">
        <v>7636675</v>
      </c>
      <c r="E45" s="91">
        <v>343245</v>
      </c>
      <c r="F45" s="88">
        <v>-2695096</v>
      </c>
      <c r="G45" s="91">
        <v>-1861535</v>
      </c>
      <c r="H45" s="88">
        <v>-2830178</v>
      </c>
      <c r="I45" s="91">
        <v>-1371379</v>
      </c>
    </row>
    <row r="46" spans="1:14" ht="13" x14ac:dyDescent="0.3">
      <c r="A46" s="94">
        <v>1966</v>
      </c>
      <c r="D46" s="96">
        <v>280000</v>
      </c>
    </row>
    <row r="47" spans="1:14" ht="13" x14ac:dyDescent="0.3">
      <c r="A47" s="94">
        <v>1967</v>
      </c>
      <c r="D47" s="96">
        <v>280000</v>
      </c>
    </row>
    <row r="48" spans="1:14" ht="13" x14ac:dyDescent="0.3">
      <c r="A48" s="94">
        <v>1968</v>
      </c>
      <c r="D48" s="96">
        <v>280000</v>
      </c>
    </row>
    <row r="49" spans="1:4" ht="13" x14ac:dyDescent="0.3">
      <c r="A49" s="94">
        <v>1969</v>
      </c>
      <c r="D49" s="96">
        <v>780000</v>
      </c>
    </row>
    <row r="50" spans="1:4" ht="13" x14ac:dyDescent="0.3">
      <c r="A50" s="94">
        <v>1970</v>
      </c>
      <c r="D50" s="96">
        <v>280000</v>
      </c>
    </row>
    <row r="51" spans="1:4" ht="13" x14ac:dyDescent="0.3">
      <c r="A51" s="94">
        <v>1971</v>
      </c>
      <c r="D51" s="96">
        <v>280000</v>
      </c>
    </row>
    <row r="52" spans="1:4" ht="13" x14ac:dyDescent="0.3">
      <c r="A52" s="94">
        <v>1972</v>
      </c>
      <c r="D52" s="96">
        <v>280000</v>
      </c>
    </row>
    <row r="53" spans="1:4" ht="13" x14ac:dyDescent="0.3">
      <c r="A53" s="94">
        <v>1973</v>
      </c>
      <c r="D53" s="96">
        <v>280000</v>
      </c>
    </row>
    <row r="54" spans="1:4" ht="13" x14ac:dyDescent="0.3">
      <c r="A54" s="94">
        <v>1974</v>
      </c>
      <c r="D54" s="96">
        <v>280000</v>
      </c>
    </row>
    <row r="55" spans="1:4" ht="13" x14ac:dyDescent="0.3">
      <c r="A55" s="94">
        <v>1975</v>
      </c>
      <c r="D55" s="96">
        <v>280000</v>
      </c>
    </row>
    <row r="56" spans="1:4" ht="13" x14ac:dyDescent="0.3">
      <c r="A56" s="94">
        <v>1976</v>
      </c>
      <c r="D56" s="96">
        <v>280000</v>
      </c>
    </row>
    <row r="57" spans="1:4" ht="13" x14ac:dyDescent="0.3">
      <c r="A57" s="94">
        <v>1977</v>
      </c>
      <c r="D57" s="96">
        <v>280000</v>
      </c>
    </row>
    <row r="58" spans="1:4" ht="13" x14ac:dyDescent="0.3">
      <c r="A58" s="94">
        <v>1978</v>
      </c>
      <c r="D58" s="96">
        <v>280000</v>
      </c>
    </row>
    <row r="59" spans="1:4" ht="13" x14ac:dyDescent="0.3">
      <c r="A59" s="94">
        <v>1979</v>
      </c>
      <c r="D59" s="96">
        <v>280000</v>
      </c>
    </row>
    <row r="60" spans="1:4" ht="13" x14ac:dyDescent="0.3">
      <c r="A60" s="94">
        <v>1980</v>
      </c>
      <c r="D60" s="96">
        <v>280000</v>
      </c>
    </row>
    <row r="61" spans="1:4" ht="13" x14ac:dyDescent="0.3">
      <c r="A61" s="94">
        <v>1981</v>
      </c>
      <c r="D61" s="96">
        <v>280000</v>
      </c>
    </row>
    <row r="62" spans="1:4" ht="13" x14ac:dyDescent="0.3">
      <c r="A62" s="94">
        <v>1982</v>
      </c>
      <c r="D62" s="96">
        <v>280000</v>
      </c>
    </row>
    <row r="63" spans="1:4" ht="13" x14ac:dyDescent="0.3">
      <c r="A63" s="94">
        <v>1983</v>
      </c>
      <c r="D63" s="96">
        <v>280000</v>
      </c>
    </row>
    <row r="64" spans="1:4" ht="13" x14ac:dyDescent="0.3">
      <c r="A64" s="94">
        <v>1984</v>
      </c>
      <c r="D64" s="96">
        <v>280000</v>
      </c>
    </row>
    <row r="65" spans="1:5" ht="13" x14ac:dyDescent="0.3">
      <c r="A65" s="94">
        <v>1985</v>
      </c>
      <c r="D65" s="96">
        <v>280000</v>
      </c>
    </row>
    <row r="66" spans="1:5" ht="13" x14ac:dyDescent="0.3">
      <c r="A66" s="94">
        <v>1986</v>
      </c>
      <c r="D66" s="96">
        <v>280000</v>
      </c>
    </row>
    <row r="67" spans="1:5" ht="13" x14ac:dyDescent="0.3">
      <c r="A67" s="94">
        <v>1987</v>
      </c>
      <c r="D67" s="96">
        <v>280000</v>
      </c>
    </row>
    <row r="68" spans="1:5" ht="13" x14ac:dyDescent="0.3">
      <c r="A68" s="94">
        <v>1988</v>
      </c>
      <c r="D68" s="96">
        <v>280000</v>
      </c>
    </row>
    <row r="69" spans="1:5" ht="13" x14ac:dyDescent="0.3">
      <c r="A69" s="94">
        <v>1989</v>
      </c>
      <c r="D69" s="96">
        <v>280000</v>
      </c>
    </row>
    <row r="70" spans="1:5" ht="13" x14ac:dyDescent="0.3">
      <c r="A70" s="94">
        <v>1990</v>
      </c>
      <c r="D70" s="96">
        <v>280000</v>
      </c>
    </row>
    <row r="71" spans="1:5" ht="13" x14ac:dyDescent="0.3">
      <c r="A71" s="94">
        <v>1991</v>
      </c>
      <c r="D71" s="96">
        <v>280000</v>
      </c>
    </row>
    <row r="72" spans="1:5" ht="13" x14ac:dyDescent="0.3">
      <c r="A72" s="94">
        <v>1992</v>
      </c>
      <c r="D72" s="96">
        <v>280000</v>
      </c>
    </row>
    <row r="73" spans="1:5" ht="13" x14ac:dyDescent="0.3">
      <c r="A73" s="94">
        <v>1993</v>
      </c>
      <c r="D73" s="96">
        <v>280000</v>
      </c>
    </row>
    <row r="74" spans="1:5" ht="13" x14ac:dyDescent="0.3">
      <c r="A74" s="94">
        <v>1994</v>
      </c>
      <c r="D74" s="96">
        <v>280000</v>
      </c>
    </row>
    <row r="75" spans="1:5" x14ac:dyDescent="0.25">
      <c r="A75" s="94">
        <v>1995</v>
      </c>
      <c r="D75" s="88">
        <v>3280000</v>
      </c>
      <c r="E75" s="91">
        <v>0</v>
      </c>
    </row>
    <row r="76" spans="1:5" ht="13" x14ac:dyDescent="0.3">
      <c r="A76" s="94">
        <v>1996</v>
      </c>
      <c r="D76" s="96">
        <v>280000</v>
      </c>
    </row>
    <row r="77" spans="1:5" ht="13" x14ac:dyDescent="0.3">
      <c r="A77" s="94">
        <v>1997</v>
      </c>
      <c r="D77" s="96">
        <v>280000</v>
      </c>
    </row>
    <row r="78" spans="1:5" x14ac:dyDescent="0.25">
      <c r="A78" s="94">
        <v>1998</v>
      </c>
      <c r="D78" s="88">
        <v>2280000</v>
      </c>
      <c r="E78" s="91">
        <v>0</v>
      </c>
    </row>
    <row r="79" spans="1:5" ht="13" x14ac:dyDescent="0.3">
      <c r="A79" s="94">
        <v>1999</v>
      </c>
      <c r="D79" s="96">
        <v>280000</v>
      </c>
    </row>
    <row r="80" spans="1:5" ht="13" x14ac:dyDescent="0.3">
      <c r="A80" s="94">
        <v>2000</v>
      </c>
      <c r="D80" s="96">
        <v>280000</v>
      </c>
    </row>
  </sheetData>
  <mergeCells count="4">
    <mergeCell ref="B3:C3"/>
    <mergeCell ref="D3:E3"/>
    <mergeCell ref="F3:G3"/>
    <mergeCell ref="H3:I3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6"/>
  <sheetViews>
    <sheetView workbookViewId="0">
      <selection activeCell="G169" sqref="G169"/>
    </sheetView>
  </sheetViews>
  <sheetFormatPr defaultRowHeight="12.5" x14ac:dyDescent="0.25"/>
  <sheetData>
    <row r="1" spans="1:3" x14ac:dyDescent="0.25">
      <c r="A1" t="s">
        <v>73</v>
      </c>
      <c r="B1" t="s">
        <v>74</v>
      </c>
      <c r="C1" t="s">
        <v>75</v>
      </c>
    </row>
    <row r="2" spans="1:3" x14ac:dyDescent="0.25">
      <c r="A2">
        <v>1926</v>
      </c>
      <c r="B2">
        <v>0</v>
      </c>
      <c r="C2">
        <v>0</v>
      </c>
    </row>
    <row r="3" spans="1:3" x14ac:dyDescent="0.25">
      <c r="A3">
        <v>1927</v>
      </c>
      <c r="B3">
        <v>420000</v>
      </c>
      <c r="C3">
        <v>0</v>
      </c>
    </row>
    <row r="4" spans="1:3" x14ac:dyDescent="0.25">
      <c r="A4">
        <v>1928</v>
      </c>
      <c r="B4">
        <v>420000</v>
      </c>
      <c r="C4">
        <v>0</v>
      </c>
    </row>
    <row r="5" spans="1:3" x14ac:dyDescent="0.25">
      <c r="A5">
        <v>1929</v>
      </c>
      <c r="B5">
        <v>420000</v>
      </c>
      <c r="C5">
        <v>0</v>
      </c>
    </row>
    <row r="6" spans="1:3" x14ac:dyDescent="0.25">
      <c r="A6">
        <v>1930</v>
      </c>
      <c r="B6">
        <v>420000</v>
      </c>
      <c r="C6">
        <v>0</v>
      </c>
    </row>
    <row r="7" spans="1:3" x14ac:dyDescent="0.25">
      <c r="A7">
        <v>1931</v>
      </c>
      <c r="B7">
        <v>965050</v>
      </c>
      <c r="C7">
        <v>710743</v>
      </c>
    </row>
    <row r="8" spans="1:3" x14ac:dyDescent="0.25">
      <c r="A8">
        <v>1932</v>
      </c>
      <c r="B8">
        <v>420000</v>
      </c>
      <c r="C8">
        <v>0</v>
      </c>
    </row>
    <row r="9" spans="1:3" x14ac:dyDescent="0.25">
      <c r="A9">
        <v>1933</v>
      </c>
      <c r="B9">
        <v>420000</v>
      </c>
      <c r="C9">
        <v>0</v>
      </c>
    </row>
    <row r="10" spans="1:3" x14ac:dyDescent="0.25">
      <c r="A10">
        <v>1934</v>
      </c>
      <c r="B10">
        <v>420000</v>
      </c>
      <c r="C10">
        <v>0</v>
      </c>
    </row>
    <row r="11" spans="1:3" x14ac:dyDescent="0.25">
      <c r="A11">
        <v>1935</v>
      </c>
      <c r="B11">
        <v>420000</v>
      </c>
      <c r="C11">
        <v>0</v>
      </c>
    </row>
    <row r="12" spans="1:3" x14ac:dyDescent="0.25">
      <c r="A12">
        <v>1936</v>
      </c>
      <c r="B12">
        <v>420000</v>
      </c>
      <c r="C12">
        <v>0</v>
      </c>
    </row>
    <row r="13" spans="1:3" x14ac:dyDescent="0.25">
      <c r="A13">
        <v>1937</v>
      </c>
      <c r="B13">
        <v>420000</v>
      </c>
      <c r="C13">
        <v>0</v>
      </c>
    </row>
    <row r="14" spans="1:3" x14ac:dyDescent="0.25">
      <c r="A14">
        <v>1938</v>
      </c>
      <c r="B14">
        <v>920000</v>
      </c>
      <c r="C14">
        <v>0</v>
      </c>
    </row>
    <row r="15" spans="1:3" x14ac:dyDescent="0.25">
      <c r="A15">
        <v>1939</v>
      </c>
      <c r="B15">
        <v>370000</v>
      </c>
      <c r="C15">
        <v>0</v>
      </c>
    </row>
    <row r="16" spans="1:3" x14ac:dyDescent="0.25">
      <c r="A16">
        <v>1940</v>
      </c>
      <c r="B16">
        <v>370000</v>
      </c>
      <c r="C16">
        <v>0</v>
      </c>
    </row>
    <row r="17" spans="1:3" x14ac:dyDescent="0.25">
      <c r="A17">
        <v>1941</v>
      </c>
      <c r="B17">
        <v>370000</v>
      </c>
      <c r="C17">
        <v>0</v>
      </c>
    </row>
    <row r="18" spans="1:3" x14ac:dyDescent="0.25">
      <c r="A18">
        <v>1942</v>
      </c>
      <c r="B18">
        <v>370000</v>
      </c>
      <c r="C18">
        <v>0</v>
      </c>
    </row>
    <row r="19" spans="1:3" x14ac:dyDescent="0.25">
      <c r="A19">
        <v>1943</v>
      </c>
      <c r="B19">
        <v>370000</v>
      </c>
      <c r="C19">
        <v>0</v>
      </c>
    </row>
    <row r="20" spans="1:3" x14ac:dyDescent="0.25">
      <c r="A20">
        <v>1944</v>
      </c>
      <c r="B20">
        <v>370000</v>
      </c>
      <c r="C20">
        <v>0</v>
      </c>
    </row>
    <row r="21" spans="1:3" x14ac:dyDescent="0.25">
      <c r="A21">
        <v>1945</v>
      </c>
      <c r="B21">
        <v>370000</v>
      </c>
      <c r="C21">
        <v>0</v>
      </c>
    </row>
    <row r="22" spans="1:3" x14ac:dyDescent="0.25">
      <c r="A22">
        <v>1946</v>
      </c>
      <c r="B22">
        <v>370000</v>
      </c>
      <c r="C22">
        <v>0</v>
      </c>
    </row>
    <row r="23" spans="1:3" x14ac:dyDescent="0.25">
      <c r="A23">
        <v>1947</v>
      </c>
      <c r="B23">
        <v>370000</v>
      </c>
      <c r="C23">
        <v>0</v>
      </c>
    </row>
    <row r="24" spans="1:3" x14ac:dyDescent="0.25">
      <c r="A24">
        <v>1948</v>
      </c>
      <c r="B24">
        <v>370000</v>
      </c>
      <c r="C24">
        <v>0</v>
      </c>
    </row>
    <row r="25" spans="1:3" x14ac:dyDescent="0.25">
      <c r="A25">
        <v>1949</v>
      </c>
      <c r="B25">
        <v>370000</v>
      </c>
      <c r="C25">
        <v>0</v>
      </c>
    </row>
    <row r="26" spans="1:3" x14ac:dyDescent="0.25">
      <c r="A26">
        <v>1950</v>
      </c>
      <c r="B26">
        <v>270000</v>
      </c>
      <c r="C26">
        <v>0</v>
      </c>
    </row>
    <row r="27" spans="1:3" x14ac:dyDescent="0.25">
      <c r="A27">
        <v>1951</v>
      </c>
      <c r="B27">
        <v>270000</v>
      </c>
      <c r="C27">
        <v>0</v>
      </c>
    </row>
    <row r="28" spans="1:3" x14ac:dyDescent="0.25">
      <c r="A28">
        <v>1952</v>
      </c>
      <c r="B28">
        <v>270000</v>
      </c>
      <c r="C28">
        <v>0</v>
      </c>
    </row>
    <row r="29" spans="1:3" x14ac:dyDescent="0.25">
      <c r="A29">
        <v>1953</v>
      </c>
      <c r="B29">
        <v>270000</v>
      </c>
      <c r="C29">
        <v>0</v>
      </c>
    </row>
    <row r="30" spans="1:3" x14ac:dyDescent="0.25">
      <c r="A30">
        <v>1954</v>
      </c>
      <c r="B30">
        <v>270000</v>
      </c>
      <c r="C30">
        <v>0</v>
      </c>
    </row>
    <row r="31" spans="1:3" x14ac:dyDescent="0.25">
      <c r="A31">
        <v>1955</v>
      </c>
      <c r="B31">
        <v>270000</v>
      </c>
      <c r="C31">
        <v>0</v>
      </c>
    </row>
    <row r="32" spans="1:3" x14ac:dyDescent="0.25">
      <c r="A32">
        <v>1956</v>
      </c>
      <c r="B32">
        <v>270000</v>
      </c>
      <c r="C32">
        <v>0</v>
      </c>
    </row>
    <row r="33" spans="1:3" x14ac:dyDescent="0.25">
      <c r="A33">
        <v>1957</v>
      </c>
      <c r="B33">
        <v>270000</v>
      </c>
      <c r="C33">
        <v>0</v>
      </c>
    </row>
    <row r="34" spans="1:3" x14ac:dyDescent="0.25">
      <c r="A34">
        <v>1958</v>
      </c>
      <c r="B34">
        <v>270000</v>
      </c>
      <c r="C34">
        <v>0</v>
      </c>
    </row>
    <row r="35" spans="1:3" x14ac:dyDescent="0.25">
      <c r="A35">
        <v>1959</v>
      </c>
      <c r="B35">
        <v>270000</v>
      </c>
      <c r="C35">
        <v>0</v>
      </c>
    </row>
    <row r="36" spans="1:3" x14ac:dyDescent="0.25">
      <c r="A36">
        <v>1960</v>
      </c>
      <c r="B36">
        <v>280000</v>
      </c>
      <c r="C36">
        <v>0</v>
      </c>
    </row>
    <row r="37" spans="1:3" x14ac:dyDescent="0.25">
      <c r="A37">
        <v>1961</v>
      </c>
      <c r="B37">
        <v>280000</v>
      </c>
      <c r="C37">
        <v>0</v>
      </c>
    </row>
    <row r="38" spans="1:3" x14ac:dyDescent="0.25">
      <c r="A38">
        <v>1962</v>
      </c>
      <c r="B38">
        <v>280000</v>
      </c>
      <c r="C38">
        <v>0</v>
      </c>
    </row>
    <row r="39" spans="1:3" x14ac:dyDescent="0.25">
      <c r="A39">
        <v>1963</v>
      </c>
      <c r="B39">
        <v>280000</v>
      </c>
      <c r="C39">
        <v>0</v>
      </c>
    </row>
    <row r="40" spans="1:3" x14ac:dyDescent="0.25">
      <c r="A40">
        <v>1964</v>
      </c>
      <c r="B40">
        <v>300000</v>
      </c>
      <c r="C40">
        <v>0</v>
      </c>
    </row>
    <row r="41" spans="1:3" x14ac:dyDescent="0.25">
      <c r="A41">
        <v>1965</v>
      </c>
      <c r="B41">
        <v>7636675</v>
      </c>
      <c r="C41">
        <v>343245</v>
      </c>
    </row>
    <row r="42" spans="1:3" x14ac:dyDescent="0.25">
      <c r="A42">
        <v>1966</v>
      </c>
      <c r="B42">
        <v>280000</v>
      </c>
      <c r="C42">
        <v>0</v>
      </c>
    </row>
    <row r="43" spans="1:3" x14ac:dyDescent="0.25">
      <c r="A43">
        <v>1967</v>
      </c>
      <c r="B43">
        <v>280000</v>
      </c>
      <c r="C43">
        <v>0</v>
      </c>
    </row>
    <row r="44" spans="1:3" x14ac:dyDescent="0.25">
      <c r="A44">
        <v>1968</v>
      </c>
      <c r="B44">
        <v>280000</v>
      </c>
      <c r="C44">
        <v>0</v>
      </c>
    </row>
    <row r="45" spans="1:3" x14ac:dyDescent="0.25">
      <c r="A45">
        <v>1969</v>
      </c>
      <c r="B45">
        <v>780000</v>
      </c>
      <c r="C45">
        <v>0</v>
      </c>
    </row>
    <row r="46" spans="1:3" x14ac:dyDescent="0.25">
      <c r="A46">
        <v>1970</v>
      </c>
      <c r="B46">
        <v>280000</v>
      </c>
      <c r="C46">
        <v>0</v>
      </c>
    </row>
    <row r="47" spans="1:3" x14ac:dyDescent="0.25">
      <c r="A47">
        <v>1971</v>
      </c>
      <c r="B47">
        <v>280000</v>
      </c>
      <c r="C47">
        <v>0</v>
      </c>
    </row>
    <row r="48" spans="1:3" x14ac:dyDescent="0.25">
      <c r="A48">
        <v>1972</v>
      </c>
      <c r="B48">
        <v>280000</v>
      </c>
      <c r="C48">
        <v>0</v>
      </c>
    </row>
    <row r="49" spans="1:3" x14ac:dyDescent="0.25">
      <c r="A49">
        <v>1973</v>
      </c>
      <c r="B49">
        <v>280000</v>
      </c>
      <c r="C49">
        <v>0</v>
      </c>
    </row>
    <row r="50" spans="1:3" x14ac:dyDescent="0.25">
      <c r="A50">
        <v>1974</v>
      </c>
      <c r="B50">
        <v>280000</v>
      </c>
      <c r="C50">
        <v>0</v>
      </c>
    </row>
    <row r="51" spans="1:3" x14ac:dyDescent="0.25">
      <c r="A51">
        <v>1975</v>
      </c>
      <c r="B51">
        <v>280000</v>
      </c>
      <c r="C51">
        <v>0</v>
      </c>
    </row>
    <row r="52" spans="1:3" x14ac:dyDescent="0.25">
      <c r="A52">
        <v>1976</v>
      </c>
      <c r="B52">
        <v>280000</v>
      </c>
      <c r="C52">
        <v>0</v>
      </c>
    </row>
    <row r="53" spans="1:3" x14ac:dyDescent="0.25">
      <c r="A53">
        <v>1977</v>
      </c>
      <c r="B53">
        <v>280000</v>
      </c>
      <c r="C53">
        <v>0</v>
      </c>
    </row>
    <row r="54" spans="1:3" x14ac:dyDescent="0.25">
      <c r="A54">
        <v>1978</v>
      </c>
      <c r="B54">
        <v>280000</v>
      </c>
      <c r="C54">
        <v>0</v>
      </c>
    </row>
    <row r="55" spans="1:3" x14ac:dyDescent="0.25">
      <c r="A55">
        <v>1979</v>
      </c>
      <c r="B55">
        <v>280000</v>
      </c>
      <c r="C55">
        <v>0</v>
      </c>
    </row>
    <row r="56" spans="1:3" x14ac:dyDescent="0.25">
      <c r="A56">
        <v>1980</v>
      </c>
      <c r="B56">
        <v>280000</v>
      </c>
      <c r="C56">
        <v>0</v>
      </c>
    </row>
    <row r="57" spans="1:3" x14ac:dyDescent="0.25">
      <c r="A57">
        <v>1981</v>
      </c>
      <c r="B57">
        <v>280000</v>
      </c>
      <c r="C57">
        <v>0</v>
      </c>
    </row>
    <row r="58" spans="1:3" x14ac:dyDescent="0.25">
      <c r="A58">
        <v>1982</v>
      </c>
      <c r="B58">
        <v>280000</v>
      </c>
      <c r="C58">
        <v>0</v>
      </c>
    </row>
    <row r="59" spans="1:3" x14ac:dyDescent="0.25">
      <c r="A59">
        <v>1983</v>
      </c>
      <c r="B59">
        <v>280000</v>
      </c>
      <c r="C59">
        <v>0</v>
      </c>
    </row>
    <row r="60" spans="1:3" x14ac:dyDescent="0.25">
      <c r="A60">
        <v>1984</v>
      </c>
      <c r="B60">
        <v>280000</v>
      </c>
      <c r="C60">
        <v>0</v>
      </c>
    </row>
    <row r="61" spans="1:3" x14ac:dyDescent="0.25">
      <c r="A61">
        <v>1985</v>
      </c>
      <c r="B61">
        <v>280000</v>
      </c>
      <c r="C61">
        <v>0</v>
      </c>
    </row>
    <row r="62" spans="1:3" x14ac:dyDescent="0.25">
      <c r="A62">
        <v>1986</v>
      </c>
      <c r="B62">
        <v>280000</v>
      </c>
      <c r="C62">
        <v>0</v>
      </c>
    </row>
    <row r="63" spans="1:3" x14ac:dyDescent="0.25">
      <c r="A63">
        <v>1987</v>
      </c>
      <c r="B63">
        <v>280000</v>
      </c>
      <c r="C63">
        <v>0</v>
      </c>
    </row>
    <row r="64" spans="1:3" x14ac:dyDescent="0.25">
      <c r="A64">
        <v>1988</v>
      </c>
      <c r="B64">
        <v>280000</v>
      </c>
      <c r="C64">
        <v>0</v>
      </c>
    </row>
    <row r="65" spans="1:3" x14ac:dyDescent="0.25">
      <c r="A65">
        <v>1989</v>
      </c>
      <c r="B65">
        <v>280000</v>
      </c>
      <c r="C65">
        <v>0</v>
      </c>
    </row>
    <row r="66" spans="1:3" x14ac:dyDescent="0.25">
      <c r="A66">
        <v>1990</v>
      </c>
      <c r="B66">
        <v>280000</v>
      </c>
      <c r="C66">
        <v>0</v>
      </c>
    </row>
    <row r="67" spans="1:3" x14ac:dyDescent="0.25">
      <c r="A67">
        <v>1991</v>
      </c>
      <c r="B67">
        <v>280000</v>
      </c>
      <c r="C67">
        <v>0</v>
      </c>
    </row>
    <row r="68" spans="1:3" x14ac:dyDescent="0.25">
      <c r="A68">
        <v>1992</v>
      </c>
      <c r="B68">
        <v>280000</v>
      </c>
      <c r="C68">
        <v>0</v>
      </c>
    </row>
    <row r="69" spans="1:3" x14ac:dyDescent="0.25">
      <c r="A69">
        <v>1993</v>
      </c>
      <c r="B69">
        <v>280000</v>
      </c>
      <c r="C69">
        <v>0</v>
      </c>
    </row>
    <row r="70" spans="1:3" x14ac:dyDescent="0.25">
      <c r="A70">
        <v>1994</v>
      </c>
      <c r="B70">
        <v>280000</v>
      </c>
      <c r="C70">
        <v>0</v>
      </c>
    </row>
    <row r="71" spans="1:3" x14ac:dyDescent="0.25">
      <c r="A71">
        <v>1995</v>
      </c>
      <c r="B71">
        <v>3280000</v>
      </c>
      <c r="C71">
        <v>0</v>
      </c>
    </row>
    <row r="72" spans="1:3" x14ac:dyDescent="0.25">
      <c r="A72">
        <v>1996</v>
      </c>
      <c r="B72">
        <v>280000</v>
      </c>
      <c r="C72">
        <v>0</v>
      </c>
    </row>
    <row r="73" spans="1:3" x14ac:dyDescent="0.25">
      <c r="A73">
        <v>1997</v>
      </c>
      <c r="B73">
        <v>280000</v>
      </c>
      <c r="C73">
        <v>0</v>
      </c>
    </row>
    <row r="74" spans="1:3" x14ac:dyDescent="0.25">
      <c r="A74">
        <v>1998</v>
      </c>
      <c r="B74">
        <v>2280000</v>
      </c>
      <c r="C74">
        <v>0</v>
      </c>
    </row>
    <row r="75" spans="1:3" x14ac:dyDescent="0.25">
      <c r="A75">
        <v>1999</v>
      </c>
      <c r="B75">
        <v>280000</v>
      </c>
      <c r="C75">
        <v>0</v>
      </c>
    </row>
    <row r="76" spans="1:3" x14ac:dyDescent="0.25">
      <c r="A76">
        <v>2000</v>
      </c>
      <c r="B76">
        <v>280000</v>
      </c>
      <c r="C76">
        <v>0</v>
      </c>
    </row>
    <row r="77" spans="1:3" x14ac:dyDescent="0.25">
      <c r="A77">
        <v>2001</v>
      </c>
      <c r="B77">
        <v>280000</v>
      </c>
      <c r="C77">
        <v>0</v>
      </c>
    </row>
    <row r="78" spans="1:3" x14ac:dyDescent="0.25">
      <c r="A78">
        <v>2002</v>
      </c>
      <c r="B78">
        <v>280000</v>
      </c>
      <c r="C78">
        <v>0</v>
      </c>
    </row>
    <row r="79" spans="1:3" x14ac:dyDescent="0.25">
      <c r="A79">
        <v>2003</v>
      </c>
      <c r="B79">
        <v>280000</v>
      </c>
      <c r="C79">
        <v>0</v>
      </c>
    </row>
    <row r="80" spans="1:3" x14ac:dyDescent="0.25">
      <c r="A80">
        <v>2004</v>
      </c>
      <c r="B80">
        <v>280000</v>
      </c>
      <c r="C80">
        <v>0</v>
      </c>
    </row>
    <row r="81" spans="1:3" x14ac:dyDescent="0.25">
      <c r="A81">
        <v>2005</v>
      </c>
      <c r="B81">
        <v>280000</v>
      </c>
      <c r="C81">
        <v>0</v>
      </c>
    </row>
    <row r="82" spans="1:3" x14ac:dyDescent="0.25">
      <c r="A82">
        <v>2006</v>
      </c>
      <c r="B82">
        <v>280000</v>
      </c>
      <c r="C82">
        <v>0</v>
      </c>
    </row>
    <row r="83" spans="1:3" x14ac:dyDescent="0.25">
      <c r="A83">
        <v>2007</v>
      </c>
      <c r="B83">
        <v>280000</v>
      </c>
      <c r="C83">
        <v>0</v>
      </c>
    </row>
    <row r="84" spans="1:3" x14ac:dyDescent="0.25">
      <c r="A84">
        <v>2008</v>
      </c>
      <c r="B84">
        <v>280000</v>
      </c>
      <c r="C84">
        <v>0</v>
      </c>
    </row>
    <row r="85" spans="1:3" x14ac:dyDescent="0.25">
      <c r="A85">
        <v>2009</v>
      </c>
      <c r="B85">
        <v>280000</v>
      </c>
      <c r="C85">
        <v>0</v>
      </c>
    </row>
    <row r="86" spans="1:3" x14ac:dyDescent="0.25">
      <c r="A86">
        <v>2010</v>
      </c>
      <c r="B86">
        <v>280000</v>
      </c>
      <c r="C86">
        <v>0</v>
      </c>
    </row>
    <row r="87" spans="1:3" x14ac:dyDescent="0.25">
      <c r="A87">
        <v>2011</v>
      </c>
      <c r="B87">
        <v>280000</v>
      </c>
      <c r="C87">
        <v>0</v>
      </c>
    </row>
    <row r="88" spans="1:3" x14ac:dyDescent="0.25">
      <c r="A88">
        <v>2012</v>
      </c>
      <c r="B88">
        <v>280000</v>
      </c>
      <c r="C88">
        <v>0</v>
      </c>
    </row>
    <row r="89" spans="1:3" x14ac:dyDescent="0.25">
      <c r="A89">
        <v>2013</v>
      </c>
      <c r="B89">
        <v>280000</v>
      </c>
      <c r="C89">
        <v>0</v>
      </c>
    </row>
    <row r="90" spans="1:3" x14ac:dyDescent="0.25">
      <c r="A90">
        <v>2014</v>
      </c>
      <c r="B90">
        <v>280000</v>
      </c>
      <c r="C90">
        <v>0</v>
      </c>
    </row>
    <row r="91" spans="1:3" x14ac:dyDescent="0.25">
      <c r="A91">
        <v>2015</v>
      </c>
      <c r="B91">
        <v>280000</v>
      </c>
      <c r="C91">
        <v>0</v>
      </c>
    </row>
    <row r="92" spans="1:3" x14ac:dyDescent="0.25">
      <c r="A92">
        <v>2016</v>
      </c>
      <c r="B92">
        <v>280000</v>
      </c>
      <c r="C92">
        <v>0</v>
      </c>
    </row>
    <row r="93" spans="1:3" x14ac:dyDescent="0.25">
      <c r="A93">
        <v>2017</v>
      </c>
      <c r="B93">
        <v>280000</v>
      </c>
      <c r="C93">
        <v>0</v>
      </c>
    </row>
    <row r="94" spans="1:3" x14ac:dyDescent="0.25">
      <c r="A94">
        <v>2018</v>
      </c>
      <c r="B94">
        <v>280000</v>
      </c>
      <c r="C94">
        <v>0</v>
      </c>
    </row>
    <row r="95" spans="1:3" x14ac:dyDescent="0.25">
      <c r="A95">
        <v>2019</v>
      </c>
      <c r="B95">
        <v>280000</v>
      </c>
      <c r="C95">
        <v>0</v>
      </c>
    </row>
    <row r="96" spans="1:3" x14ac:dyDescent="0.25">
      <c r="A96">
        <v>2020</v>
      </c>
      <c r="B96">
        <v>280000</v>
      </c>
      <c r="C96">
        <v>0</v>
      </c>
    </row>
    <row r="97" spans="1:3" x14ac:dyDescent="0.25">
      <c r="A97">
        <v>2021</v>
      </c>
      <c r="B97">
        <v>280000</v>
      </c>
      <c r="C97">
        <v>0</v>
      </c>
    </row>
    <row r="98" spans="1:3" x14ac:dyDescent="0.25">
      <c r="A98">
        <v>2022</v>
      </c>
      <c r="B98">
        <v>280000</v>
      </c>
      <c r="C98">
        <v>0</v>
      </c>
    </row>
    <row r="99" spans="1:3" x14ac:dyDescent="0.25">
      <c r="A99">
        <v>2023</v>
      </c>
      <c r="B99">
        <v>280000</v>
      </c>
      <c r="C99">
        <v>0</v>
      </c>
    </row>
    <row r="100" spans="1:3" x14ac:dyDescent="0.25">
      <c r="A100">
        <v>2024</v>
      </c>
      <c r="B100">
        <v>280000</v>
      </c>
      <c r="C100">
        <v>0</v>
      </c>
    </row>
    <row r="101" spans="1:3" x14ac:dyDescent="0.25">
      <c r="A101">
        <v>2025</v>
      </c>
      <c r="B101">
        <v>280000</v>
      </c>
      <c r="C101">
        <v>0</v>
      </c>
    </row>
    <row r="102" spans="1:3" x14ac:dyDescent="0.25">
      <c r="A102">
        <v>2026</v>
      </c>
      <c r="B102">
        <v>280000</v>
      </c>
      <c r="C102">
        <v>0</v>
      </c>
    </row>
    <row r="103" spans="1:3" x14ac:dyDescent="0.25">
      <c r="A103">
        <v>2027</v>
      </c>
      <c r="B103">
        <v>280000</v>
      </c>
      <c r="C103">
        <v>0</v>
      </c>
    </row>
    <row r="104" spans="1:3" x14ac:dyDescent="0.25">
      <c r="A104">
        <v>2028</v>
      </c>
      <c r="B104">
        <v>280000</v>
      </c>
      <c r="C104">
        <v>0</v>
      </c>
    </row>
    <row r="105" spans="1:3" x14ac:dyDescent="0.25">
      <c r="A105">
        <v>2029</v>
      </c>
      <c r="B105">
        <v>280000</v>
      </c>
      <c r="C105">
        <v>0</v>
      </c>
    </row>
    <row r="106" spans="1:3" x14ac:dyDescent="0.25">
      <c r="A106">
        <v>2030</v>
      </c>
      <c r="B106">
        <v>280000</v>
      </c>
      <c r="C106">
        <v>0</v>
      </c>
    </row>
    <row r="107" spans="1:3" x14ac:dyDescent="0.25">
      <c r="A107">
        <v>2031</v>
      </c>
      <c r="B107">
        <v>280000</v>
      </c>
      <c r="C107">
        <v>0</v>
      </c>
    </row>
    <row r="108" spans="1:3" x14ac:dyDescent="0.25">
      <c r="A108">
        <v>2032</v>
      </c>
      <c r="B108">
        <v>280000</v>
      </c>
      <c r="C108">
        <v>0</v>
      </c>
    </row>
    <row r="109" spans="1:3" x14ac:dyDescent="0.25">
      <c r="A109">
        <v>2033</v>
      </c>
      <c r="B109">
        <v>280000</v>
      </c>
      <c r="C109">
        <v>0</v>
      </c>
    </row>
    <row r="110" spans="1:3" x14ac:dyDescent="0.25">
      <c r="A110">
        <v>2034</v>
      </c>
      <c r="B110">
        <v>280000</v>
      </c>
      <c r="C110">
        <v>0</v>
      </c>
    </row>
    <row r="111" spans="1:3" x14ac:dyDescent="0.25">
      <c r="A111">
        <v>2035</v>
      </c>
      <c r="B111">
        <v>280000</v>
      </c>
      <c r="C111">
        <v>0</v>
      </c>
    </row>
    <row r="112" spans="1:3" x14ac:dyDescent="0.25">
      <c r="A112">
        <v>2036</v>
      </c>
      <c r="B112">
        <v>280000</v>
      </c>
      <c r="C112">
        <v>0</v>
      </c>
    </row>
    <row r="113" spans="1:3" x14ac:dyDescent="0.25">
      <c r="A113">
        <v>2037</v>
      </c>
      <c r="B113">
        <v>280000</v>
      </c>
      <c r="C113">
        <v>0</v>
      </c>
    </row>
    <row r="114" spans="1:3" x14ac:dyDescent="0.25">
      <c r="A114">
        <v>2038</v>
      </c>
      <c r="B114">
        <v>280000</v>
      </c>
      <c r="C114">
        <v>0</v>
      </c>
    </row>
    <row r="115" spans="1:3" x14ac:dyDescent="0.25">
      <c r="A115">
        <v>2039</v>
      </c>
      <c r="B115">
        <v>280000</v>
      </c>
      <c r="C115">
        <v>0</v>
      </c>
    </row>
    <row r="116" spans="1:3" x14ac:dyDescent="0.25">
      <c r="A116">
        <v>2040</v>
      </c>
      <c r="B116">
        <v>280000</v>
      </c>
      <c r="C116">
        <v>0</v>
      </c>
    </row>
    <row r="117" spans="1:3" x14ac:dyDescent="0.25">
      <c r="A117">
        <v>2041</v>
      </c>
      <c r="B117">
        <v>280000</v>
      </c>
      <c r="C117">
        <v>0</v>
      </c>
    </row>
    <row r="118" spans="1:3" x14ac:dyDescent="0.25">
      <c r="A118">
        <v>2042</v>
      </c>
      <c r="B118">
        <v>280000</v>
      </c>
      <c r="C118">
        <v>0</v>
      </c>
    </row>
    <row r="119" spans="1:3" x14ac:dyDescent="0.25">
      <c r="A119">
        <v>2043</v>
      </c>
      <c r="B119">
        <v>280000</v>
      </c>
      <c r="C119">
        <v>0</v>
      </c>
    </row>
    <row r="120" spans="1:3" x14ac:dyDescent="0.25">
      <c r="A120">
        <v>2044</v>
      </c>
      <c r="B120">
        <v>280000</v>
      </c>
      <c r="C120">
        <v>0</v>
      </c>
    </row>
    <row r="121" spans="1:3" x14ac:dyDescent="0.25">
      <c r="A121">
        <v>2045</v>
      </c>
      <c r="B121">
        <v>280000</v>
      </c>
      <c r="C121">
        <v>0</v>
      </c>
    </row>
    <row r="122" spans="1:3" x14ac:dyDescent="0.25">
      <c r="A122">
        <v>2046</v>
      </c>
      <c r="B122">
        <v>280000</v>
      </c>
      <c r="C122">
        <v>0</v>
      </c>
    </row>
    <row r="123" spans="1:3" x14ac:dyDescent="0.25">
      <c r="A123">
        <v>2047</v>
      </c>
      <c r="B123">
        <v>280000</v>
      </c>
      <c r="C123">
        <v>0</v>
      </c>
    </row>
    <row r="124" spans="1:3" x14ac:dyDescent="0.25">
      <c r="A124">
        <v>2048</v>
      </c>
      <c r="B124">
        <v>280000</v>
      </c>
      <c r="C124">
        <v>0</v>
      </c>
    </row>
    <row r="125" spans="1:3" x14ac:dyDescent="0.25">
      <c r="A125">
        <v>2049</v>
      </c>
      <c r="B125">
        <v>280000</v>
      </c>
      <c r="C125">
        <v>0</v>
      </c>
    </row>
    <row r="126" spans="1:3" x14ac:dyDescent="0.25">
      <c r="A126">
        <v>2050</v>
      </c>
      <c r="B126">
        <v>280000</v>
      </c>
      <c r="C126">
        <v>0</v>
      </c>
    </row>
    <row r="127" spans="1:3" x14ac:dyDescent="0.25">
      <c r="A127">
        <v>2051</v>
      </c>
      <c r="B127">
        <v>280000</v>
      </c>
      <c r="C127">
        <v>0</v>
      </c>
    </row>
    <row r="128" spans="1:3" x14ac:dyDescent="0.25">
      <c r="A128">
        <v>2052</v>
      </c>
      <c r="B128">
        <v>280000</v>
      </c>
      <c r="C128">
        <v>0</v>
      </c>
    </row>
    <row r="129" spans="1:3" x14ac:dyDescent="0.25">
      <c r="A129">
        <v>2053</v>
      </c>
      <c r="B129">
        <v>280000</v>
      </c>
      <c r="C129">
        <v>0</v>
      </c>
    </row>
    <row r="130" spans="1:3" x14ac:dyDescent="0.25">
      <c r="A130">
        <v>2054</v>
      </c>
      <c r="B130">
        <v>280000</v>
      </c>
      <c r="C130">
        <v>0</v>
      </c>
    </row>
    <row r="131" spans="1:3" x14ac:dyDescent="0.25">
      <c r="A131">
        <v>2055</v>
      </c>
      <c r="B131">
        <v>280000</v>
      </c>
      <c r="C131">
        <v>0</v>
      </c>
    </row>
    <row r="132" spans="1:3" x14ac:dyDescent="0.25">
      <c r="A132">
        <v>2056</v>
      </c>
      <c r="B132">
        <v>280000</v>
      </c>
      <c r="C132">
        <v>0</v>
      </c>
    </row>
    <row r="133" spans="1:3" x14ac:dyDescent="0.25">
      <c r="A133">
        <v>2057</v>
      </c>
      <c r="B133">
        <v>280000</v>
      </c>
      <c r="C133">
        <v>0</v>
      </c>
    </row>
    <row r="134" spans="1:3" x14ac:dyDescent="0.25">
      <c r="A134">
        <v>2058</v>
      </c>
      <c r="B134">
        <v>280000</v>
      </c>
      <c r="C134">
        <v>0</v>
      </c>
    </row>
    <row r="135" spans="1:3" x14ac:dyDescent="0.25">
      <c r="A135">
        <v>2059</v>
      </c>
      <c r="B135">
        <v>280000</v>
      </c>
      <c r="C135">
        <v>0</v>
      </c>
    </row>
    <row r="136" spans="1:3" x14ac:dyDescent="0.25">
      <c r="A136">
        <v>2060</v>
      </c>
      <c r="B136">
        <v>280000</v>
      </c>
      <c r="C136">
        <v>0</v>
      </c>
    </row>
    <row r="137" spans="1:3" x14ac:dyDescent="0.25">
      <c r="A137">
        <v>2061</v>
      </c>
      <c r="B137">
        <v>280000</v>
      </c>
      <c r="C137">
        <v>0</v>
      </c>
    </row>
    <row r="138" spans="1:3" x14ac:dyDescent="0.25">
      <c r="A138">
        <v>2062</v>
      </c>
      <c r="B138">
        <v>280000</v>
      </c>
      <c r="C138">
        <v>0</v>
      </c>
    </row>
    <row r="139" spans="1:3" x14ac:dyDescent="0.25">
      <c r="A139">
        <v>2063</v>
      </c>
      <c r="B139">
        <v>280000</v>
      </c>
      <c r="C139">
        <v>0</v>
      </c>
    </row>
    <row r="140" spans="1:3" x14ac:dyDescent="0.25">
      <c r="A140">
        <v>2064</v>
      </c>
      <c r="B140">
        <v>280000</v>
      </c>
      <c r="C140">
        <v>0</v>
      </c>
    </row>
    <row r="141" spans="1:3" x14ac:dyDescent="0.25">
      <c r="A141">
        <v>2065</v>
      </c>
      <c r="B141">
        <v>280000</v>
      </c>
      <c r="C141">
        <v>0</v>
      </c>
    </row>
    <row r="142" spans="1:3" x14ac:dyDescent="0.25">
      <c r="A142">
        <v>2066</v>
      </c>
      <c r="B142">
        <v>280000</v>
      </c>
      <c r="C142">
        <v>0</v>
      </c>
    </row>
    <row r="143" spans="1:3" x14ac:dyDescent="0.25">
      <c r="A143">
        <v>2067</v>
      </c>
      <c r="B143">
        <v>280000</v>
      </c>
      <c r="C143">
        <v>0</v>
      </c>
    </row>
    <row r="144" spans="1:3" x14ac:dyDescent="0.25">
      <c r="A144">
        <v>2068</v>
      </c>
      <c r="B144">
        <v>280000</v>
      </c>
      <c r="C144">
        <v>0</v>
      </c>
    </row>
    <row r="145" spans="1:3" x14ac:dyDescent="0.25">
      <c r="A145">
        <v>2069</v>
      </c>
      <c r="B145">
        <v>280000</v>
      </c>
      <c r="C145">
        <v>0</v>
      </c>
    </row>
    <row r="146" spans="1:3" x14ac:dyDescent="0.25">
      <c r="A146">
        <v>2070</v>
      </c>
      <c r="B146">
        <v>280000</v>
      </c>
      <c r="C146">
        <v>0</v>
      </c>
    </row>
    <row r="147" spans="1:3" x14ac:dyDescent="0.25">
      <c r="A147">
        <v>2071</v>
      </c>
      <c r="B147">
        <v>280000</v>
      </c>
      <c r="C147">
        <v>0</v>
      </c>
    </row>
    <row r="148" spans="1:3" x14ac:dyDescent="0.25">
      <c r="A148">
        <v>2072</v>
      </c>
      <c r="B148">
        <v>280000</v>
      </c>
      <c r="C148">
        <v>0</v>
      </c>
    </row>
    <row r="149" spans="1:3" x14ac:dyDescent="0.25">
      <c r="A149">
        <v>2073</v>
      </c>
      <c r="B149">
        <v>280000</v>
      </c>
      <c r="C149">
        <v>0</v>
      </c>
    </row>
    <row r="150" spans="1:3" x14ac:dyDescent="0.25">
      <c r="A150">
        <v>2074</v>
      </c>
      <c r="B150">
        <v>280000</v>
      </c>
      <c r="C150">
        <v>0</v>
      </c>
    </row>
    <row r="151" spans="1:3" x14ac:dyDescent="0.25">
      <c r="A151">
        <v>2075</v>
      </c>
      <c r="B151">
        <v>280000</v>
      </c>
      <c r="C151">
        <v>0</v>
      </c>
    </row>
    <row r="152" spans="1:3" x14ac:dyDescent="0.25">
      <c r="A152">
        <v>2076</v>
      </c>
      <c r="B152">
        <v>280000</v>
      </c>
      <c r="C152">
        <v>0</v>
      </c>
    </row>
    <row r="153" spans="1:3" x14ac:dyDescent="0.25">
      <c r="A153">
        <v>2077</v>
      </c>
      <c r="B153">
        <v>280000</v>
      </c>
      <c r="C153">
        <v>0</v>
      </c>
    </row>
    <row r="154" spans="1:3" x14ac:dyDescent="0.25">
      <c r="A154">
        <v>2078</v>
      </c>
      <c r="B154">
        <v>280000</v>
      </c>
      <c r="C154">
        <v>0</v>
      </c>
    </row>
    <row r="155" spans="1:3" x14ac:dyDescent="0.25">
      <c r="A155">
        <v>2079</v>
      </c>
      <c r="B155">
        <v>280000</v>
      </c>
      <c r="C155">
        <v>0</v>
      </c>
    </row>
    <row r="156" spans="1:3" x14ac:dyDescent="0.25">
      <c r="A156">
        <v>2080</v>
      </c>
      <c r="B156">
        <v>280000</v>
      </c>
      <c r="C156">
        <v>0</v>
      </c>
    </row>
    <row r="157" spans="1:3" x14ac:dyDescent="0.25">
      <c r="A157">
        <v>2081</v>
      </c>
      <c r="B157">
        <v>280000</v>
      </c>
      <c r="C157">
        <v>0</v>
      </c>
    </row>
    <row r="158" spans="1:3" x14ac:dyDescent="0.25">
      <c r="A158">
        <v>2082</v>
      </c>
      <c r="B158">
        <v>280000</v>
      </c>
      <c r="C158">
        <v>0</v>
      </c>
    </row>
    <row r="159" spans="1:3" x14ac:dyDescent="0.25">
      <c r="A159">
        <v>2083</v>
      </c>
      <c r="B159">
        <v>280000</v>
      </c>
      <c r="C159">
        <v>0</v>
      </c>
    </row>
    <row r="160" spans="1:3" x14ac:dyDescent="0.25">
      <c r="A160">
        <v>2084</v>
      </c>
      <c r="B160">
        <v>280000</v>
      </c>
      <c r="C160">
        <v>0</v>
      </c>
    </row>
    <row r="161" spans="1:3" x14ac:dyDescent="0.25">
      <c r="A161">
        <v>2085</v>
      </c>
      <c r="B161">
        <v>280000</v>
      </c>
      <c r="C161">
        <v>0</v>
      </c>
    </row>
    <row r="162" spans="1:3" x14ac:dyDescent="0.25">
      <c r="A162">
        <v>2086</v>
      </c>
      <c r="B162">
        <v>280000</v>
      </c>
      <c r="C162">
        <v>0</v>
      </c>
    </row>
    <row r="163" spans="1:3" x14ac:dyDescent="0.25">
      <c r="A163">
        <v>2087</v>
      </c>
      <c r="B163">
        <v>280000</v>
      </c>
      <c r="C163">
        <v>0</v>
      </c>
    </row>
    <row r="164" spans="1:3" x14ac:dyDescent="0.25">
      <c r="A164">
        <v>2088</v>
      </c>
      <c r="B164">
        <v>280000</v>
      </c>
      <c r="C164">
        <v>0</v>
      </c>
    </row>
    <row r="165" spans="1:3" x14ac:dyDescent="0.25">
      <c r="A165">
        <v>2089</v>
      </c>
      <c r="B165">
        <v>280000</v>
      </c>
      <c r="C165">
        <v>0</v>
      </c>
    </row>
    <row r="166" spans="1:3" x14ac:dyDescent="0.25">
      <c r="A166">
        <v>2090</v>
      </c>
      <c r="B166">
        <v>280000</v>
      </c>
      <c r="C166">
        <v>0</v>
      </c>
    </row>
    <row r="167" spans="1:3" x14ac:dyDescent="0.25">
      <c r="A167">
        <v>2091</v>
      </c>
      <c r="B167">
        <v>280000</v>
      </c>
      <c r="C167">
        <v>0</v>
      </c>
    </row>
    <row r="168" spans="1:3" x14ac:dyDescent="0.25">
      <c r="A168">
        <v>2092</v>
      </c>
      <c r="B168">
        <v>280000</v>
      </c>
      <c r="C168">
        <v>0</v>
      </c>
    </row>
    <row r="169" spans="1:3" x14ac:dyDescent="0.25">
      <c r="A169">
        <v>2093</v>
      </c>
      <c r="B169">
        <v>280000</v>
      </c>
      <c r="C169">
        <v>0</v>
      </c>
    </row>
    <row r="170" spans="1:3" x14ac:dyDescent="0.25">
      <c r="A170">
        <v>2094</v>
      </c>
      <c r="B170">
        <v>280000</v>
      </c>
      <c r="C170">
        <v>0</v>
      </c>
    </row>
    <row r="171" spans="1:3" x14ac:dyDescent="0.25">
      <c r="A171">
        <v>2095</v>
      </c>
      <c r="B171">
        <v>280000</v>
      </c>
      <c r="C171">
        <v>0</v>
      </c>
    </row>
    <row r="172" spans="1:3" x14ac:dyDescent="0.25">
      <c r="A172">
        <v>2096</v>
      </c>
      <c r="B172">
        <v>280000</v>
      </c>
      <c r="C172">
        <v>0</v>
      </c>
    </row>
    <row r="173" spans="1:3" x14ac:dyDescent="0.25">
      <c r="A173">
        <v>2097</v>
      </c>
      <c r="B173">
        <v>280000</v>
      </c>
      <c r="C173">
        <v>0</v>
      </c>
    </row>
    <row r="174" spans="1:3" x14ac:dyDescent="0.25">
      <c r="A174">
        <v>2098</v>
      </c>
      <c r="B174">
        <v>280000</v>
      </c>
      <c r="C174">
        <v>0</v>
      </c>
    </row>
    <row r="175" spans="1:3" x14ac:dyDescent="0.25">
      <c r="A175">
        <v>2099</v>
      </c>
      <c r="B175">
        <v>280000</v>
      </c>
      <c r="C175">
        <v>0</v>
      </c>
    </row>
    <row r="176" spans="1:3" x14ac:dyDescent="0.25">
      <c r="A176">
        <v>2100</v>
      </c>
      <c r="B176">
        <v>280000</v>
      </c>
      <c r="C17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"/>
  <sheetViews>
    <sheetView workbookViewId="0">
      <selection activeCell="L14" sqref="L14"/>
    </sheetView>
  </sheetViews>
  <sheetFormatPr defaultRowHeight="12.5" x14ac:dyDescent="0.25"/>
  <cols>
    <col min="1" max="1" width="7.81640625" customWidth="1"/>
    <col min="2" max="2" width="14.08984375" customWidth="1"/>
    <col min="3" max="3" width="10.7265625" customWidth="1"/>
    <col min="4" max="4" width="14.08984375" customWidth="1"/>
    <col min="5" max="5" width="17.26953125" customWidth="1"/>
    <col min="6" max="6" width="12.36328125" customWidth="1"/>
    <col min="7" max="7" width="13.6328125" customWidth="1"/>
    <col min="8" max="8" width="12.6328125" customWidth="1"/>
  </cols>
  <sheetData>
    <row r="1" spans="1:9" x14ac:dyDescent="0.25">
      <c r="A1" s="18" t="s">
        <v>76</v>
      </c>
      <c r="B1" s="18" t="s">
        <v>10</v>
      </c>
      <c r="C1" s="18" t="s">
        <v>62</v>
      </c>
      <c r="D1" s="18" t="s">
        <v>63</v>
      </c>
      <c r="E1" s="18" t="s">
        <v>64</v>
      </c>
      <c r="F1" s="18" t="s">
        <v>65</v>
      </c>
      <c r="G1" s="18" t="s">
        <v>66</v>
      </c>
      <c r="H1" s="18" t="s">
        <v>67</v>
      </c>
      <c r="I1" s="18" t="s">
        <v>68</v>
      </c>
    </row>
    <row r="2" spans="1:9" x14ac:dyDescent="0.25">
      <c r="A2">
        <v>1</v>
      </c>
      <c r="B2" s="30">
        <v>17640829</v>
      </c>
      <c r="C2" s="30">
        <v>16173938</v>
      </c>
      <c r="D2">
        <v>10000</v>
      </c>
      <c r="E2">
        <v>3.0000000000000001E-3</v>
      </c>
      <c r="F2">
        <v>3</v>
      </c>
      <c r="G2">
        <v>1650</v>
      </c>
      <c r="H2">
        <v>1</v>
      </c>
      <c r="I2">
        <v>1</v>
      </c>
    </row>
    <row r="3" spans="1:9" x14ac:dyDescent="0.25">
      <c r="A3">
        <v>2</v>
      </c>
      <c r="B3" s="30">
        <v>12195117</v>
      </c>
      <c r="C3" s="30">
        <v>5114469</v>
      </c>
      <c r="D3">
        <v>8000</v>
      </c>
      <c r="E3">
        <v>3.0000000000000001E-3</v>
      </c>
      <c r="F3">
        <v>3</v>
      </c>
      <c r="G3">
        <v>1650</v>
      </c>
      <c r="H3">
        <v>1</v>
      </c>
      <c r="I3">
        <v>1</v>
      </c>
    </row>
    <row r="4" spans="1:9" x14ac:dyDescent="0.25">
      <c r="A4">
        <v>3</v>
      </c>
      <c r="B4" s="30">
        <v>23242981</v>
      </c>
      <c r="C4" s="30">
        <v>8098773</v>
      </c>
      <c r="D4">
        <v>10000</v>
      </c>
      <c r="E4">
        <v>3.0000000000000001E-3</v>
      </c>
      <c r="F4">
        <v>5</v>
      </c>
      <c r="G4">
        <v>1350</v>
      </c>
      <c r="H4">
        <v>1</v>
      </c>
      <c r="I4">
        <v>1</v>
      </c>
    </row>
    <row r="5" spans="1:9" x14ac:dyDescent="0.25">
      <c r="A5">
        <v>4</v>
      </c>
      <c r="B5" s="30">
        <v>8606397</v>
      </c>
      <c r="C5" s="30">
        <v>4996155</v>
      </c>
      <c r="D5">
        <v>8000</v>
      </c>
      <c r="E5">
        <v>3.0000000000000001E-3</v>
      </c>
      <c r="F5">
        <v>5</v>
      </c>
      <c r="G5">
        <v>1350</v>
      </c>
      <c r="H5">
        <v>1</v>
      </c>
      <c r="I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</vt:lpstr>
      <vt:lpstr>Changes</vt:lpstr>
      <vt:lpstr>Change Summary</vt:lpstr>
      <vt:lpstr>Load</vt:lpstr>
    </vt:vector>
  </TitlesOfParts>
  <Company>HR Wallingford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Townend</dc:creator>
  <cp:lastModifiedBy>Ian Townend</cp:lastModifiedBy>
  <cp:lastPrinted>2008-07-21T14:11:29Z</cp:lastPrinted>
  <dcterms:created xsi:type="dcterms:W3CDTF">2008-02-08T13:08:30Z</dcterms:created>
  <dcterms:modified xsi:type="dcterms:W3CDTF">2023-01-24T17:28:41Z</dcterms:modified>
</cp:coreProperties>
</file>