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Introduction2Asmita-Humber\"/>
    </mc:Choice>
  </mc:AlternateContent>
  <xr:revisionPtr revIDLastSave="0" documentId="13_ncr:1_{BD322D30-057D-4572-B948-92D4B5053A44}" xr6:coauthVersionLast="47" xr6:coauthVersionMax="47" xr10:uidLastSave="{00000000-0000-0000-0000-000000000000}"/>
  <bookViews>
    <workbookView xWindow="8440" yWindow="2200" windowWidth="21940" windowHeight="12120" xr2:uid="{00000000-000D-0000-FFFF-FFFF00000000}"/>
  </bookViews>
  <sheets>
    <sheet name="Inputs" sheetId="1" r:id="rId1"/>
    <sheet name="Change" sheetId="2" r:id="rId2"/>
    <sheet name="Lo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B23" i="1"/>
  <c r="E5" i="1" l="1"/>
  <c r="F6" i="1"/>
  <c r="F5" i="1"/>
  <c r="F21" i="1" s="1"/>
  <c r="E6" i="1"/>
  <c r="D22" i="1"/>
  <c r="C10" i="1"/>
  <c r="D28" i="1"/>
  <c r="D29" i="1" s="1"/>
  <c r="D30" i="1" s="1"/>
  <c r="D21" i="1"/>
  <c r="D24" i="1"/>
  <c r="C24" i="1"/>
  <c r="B24" i="1"/>
  <c r="C21" i="1"/>
  <c r="D26" i="1" l="1"/>
  <c r="D25" i="1"/>
  <c r="D27" i="1"/>
  <c r="B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tc={CA535552-2FC5-482D-99CE-6299B221D8EB}</author>
  </authors>
  <commentList>
    <comment ref="E18" authorId="0" shapeId="0" xr:uid="{CA535552-2FC5-482D-99CE-6299B221D8EB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give horizontal exchanges used in exercise</t>
      </text>
    </comment>
  </commentList>
</comments>
</file>

<file path=xl/sharedStrings.xml><?xml version="1.0" encoding="utf-8"?>
<sst xmlns="http://schemas.openxmlformats.org/spreadsheetml/2006/main" count="108" uniqueCount="94">
  <si>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</si>
  <si>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</si>
  <si>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</si>
  <si>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</si>
  <si>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</si>
  <si>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</si>
  <si>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</si>
  <si>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</si>
  <si>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</si>
  <si>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</si>
  <si>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</si>
  <si>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The volume of water over the tidal flats between high and low water</t>
  </si>
  <si>
    <t>Area</t>
  </si>
  <si>
    <t>The surface area enclosing the volumes of each element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</si>
  <si>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</si>
  <si>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</si>
  <si>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</si>
  <si>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</si>
  <si>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</si>
  <si>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</si>
  <si>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</si>
  <si>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</si>
  <si>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</si>
  <si>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</si>
  <si>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</si>
  <si>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</si>
  <si>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</si>
  <si>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</si>
  <si>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</si>
  <si>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</si>
  <si>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</si>
  <si>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</si>
  <si>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</si>
  <si>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</si>
  <si>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Transport coefficient, n (default = +2)</t>
  </si>
  <si>
    <t xml:space="preserve"> Vertical exchange, ws (m/s)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</si>
  <si>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</si>
  <si>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</si>
  <si>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</si>
  <si>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</si>
  <si>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</si>
  <si>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</si>
  <si>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</si>
  <si>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</si>
  <si>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</si>
  <si>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</si>
  <si>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</si>
  <si>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>Ebb delta</t>
  </si>
  <si>
    <t>Main channel</t>
  </si>
  <si>
    <t>Tidal flats</t>
  </si>
  <si>
    <t xml:space="preserve"> Bulk density of sediment, roS (default = 1650 kg/m^3)</t>
  </si>
  <si>
    <t xml:space="preserve"> Eq. volume scaling coefficient, alpha</t>
  </si>
  <si>
    <t xml:space="preserve"> Eq. volume shape coefficient, beta</t>
  </si>
  <si>
    <t xml:space="preserve"> Number of cycles</t>
  </si>
  <si>
    <t xml:space="preserve"> Amplitude of cycle (m)</t>
  </si>
  <si>
    <t xml:space="preserve"> Period of cycle (years)</t>
  </si>
  <si>
    <t xml:space="preserve"> Phase of cycle (years)</t>
  </si>
  <si>
    <t xml:space="preserve"> LW/HW factor</t>
  </si>
  <si>
    <t xml:space="preserve"> Coarse equilibrium concentration (kg/m^3)</t>
  </si>
  <si>
    <t xml:space="preserve"> Fine equilibrium concentration (kg/m^3)</t>
  </si>
  <si>
    <t xml:space="preserve"> Mean sea level at t=0 (mOD)</t>
  </si>
  <si>
    <t xml:space="preserve"> Rate of sea level change (m/year)</t>
  </si>
  <si>
    <t>Run time variables</t>
  </si>
  <si>
    <t xml:space="preserve"> Size of time-step in computation (years)</t>
  </si>
  <si>
    <t xml:space="preserve"> Number of time-steps to be considered (-)</t>
  </si>
  <si>
    <t xml:space="preserve"> Start year (years AD)</t>
  </si>
  <si>
    <t>Advective exchange (river and drift)</t>
  </si>
  <si>
    <t>River flow rate (m3/s)</t>
  </si>
  <si>
    <t>River sediment concentration</t>
  </si>
  <si>
    <t>For a delta this is usually taken as the volume of sand above the surrounding bed level (hence -ve n value)</t>
  </si>
  <si>
    <t>Area e-folding convergence length (m)</t>
  </si>
  <si>
    <t>Wind speed (m/s)</t>
  </si>
  <si>
    <t>Wind elevation (m)</t>
  </si>
  <si>
    <t xml:space="preserve"> Tidal amplitude (m)</t>
  </si>
  <si>
    <t>System parameters</t>
  </si>
  <si>
    <t>Hydraulic parameters</t>
  </si>
  <si>
    <t>ID</t>
  </si>
  <si>
    <t>SurfaceArea</t>
  </si>
  <si>
    <t>Length</t>
  </si>
  <si>
    <t>VerticalExchange</t>
  </si>
  <si>
    <t>TransportCoefficient</t>
  </si>
  <si>
    <t>BedDensity</t>
  </si>
  <si>
    <t>SedimentMobility</t>
  </si>
  <si>
    <t>TidalDamping</t>
  </si>
  <si>
    <t xml:space="preserve">Change </t>
  </si>
  <si>
    <t>maintains hydraulic depth</t>
  </si>
  <si>
    <t>Hydraulic depth at mean tide level. Can be approximated by the volume/surface area, both measured at mtl</t>
  </si>
  <si>
    <t>eq(2) in manual</t>
  </si>
  <si>
    <t>eq(1) in manual</t>
  </si>
  <si>
    <t xml:space="preserve"> Intertidal advection, Di=ui^2*Hi/ws *nbk </t>
  </si>
  <si>
    <t xml:space="preserve"> Intertidal horizontal exchange, di=Di*tr/2*Lr/wi</t>
  </si>
  <si>
    <t>method (ii)</t>
  </si>
  <si>
    <t>method (iii)</t>
  </si>
  <si>
    <t>eq(4) in manual - method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</si>
</sst>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/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4" fillId="0" borderId="0" xfId="0" applyNumberFormat="1" applyFon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3" fillId="0" borderId="0" xfId="0" applyNumberFormat="1" applyFont="1" applyProtection="1"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/>
    <xf numFmtId="2" fontId="9" fillId="4" borderId="0" xfId="0" applyNumberFormat="1" applyFont="1" applyFill="1" applyAlignment="1">
      <alignment horizontal="center" vertical="top"/>
    </xf>
    <xf numFmtId="0" fontId="4" fillId="0" borderId="0" xfId="0" applyFont="1"/>
    <xf numFmtId="2" fontId="8" fillId="0" borderId="0" xfId="0" applyNumberFormat="1" applyFont="1" applyAlignment="1" applyProtection="1">
      <alignment horizontal="center"/>
      <protection locked="0"/>
    </xf>
    <xf numFmtId="1" fontId="4" fillId="2" borderId="0" xfId="0" quotePrefix="1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Townend" id="{DEF1683C-1C08-4F55-9C4F-F2FE84970A06}" userId="fef2681617fd081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3-04-29T18:10:08.61" personId="{DEF1683C-1C08-4F55-9C4F-F2FE84970A06}" id="{CA535552-2FC5-482D-99CE-6299B221D8EB}">
    <text>Adjusted to give horizontal exchanges used in exercise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5"/>
  <sheetViews>
    <sheetView tabSelected="1"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A3" sqref="A3"/>
    </sheetView>
  </sheetViews>
  <sheetFormatPr defaultRowHeight="13" x14ac:dyDescent="0.3"/>
  <cols>
    <col min="1" max="1" width="44.26953125" customWidth="1"/>
    <col min="2" max="2" width="14.453125" style="5" customWidth="1"/>
    <col min="3" max="3" width="17.26953125" style="5" bestFit="1" customWidth="1"/>
    <col min="4" max="4" width="13.54296875" style="5" bestFit="1" customWidth="1"/>
    <col min="5" max="5" width="15.453125" style="5" customWidth="1"/>
    <col min="6" max="6" width="16.7265625" style="5" bestFit="1" customWidth="1"/>
    <col min="7" max="7" width="19.54296875" style="5" customWidth="1"/>
    <col min="8" max="8" width="15.81640625" style="5" bestFit="1" customWidth="1"/>
    <col min="9" max="9" width="17.81640625" style="5" bestFit="1" customWidth="1"/>
    <col min="10" max="10" width="10.1796875" style="5" customWidth="1"/>
    <col min="11" max="11" width="12.81640625" style="5" bestFit="1" customWidth="1"/>
    <col min="12" max="12" width="9.26953125" style="5" customWidth="1"/>
    <col min="13" max="13" width="11.17968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6" t="s">
        <v>25</v>
      </c>
      <c r="B3" s="19" t="s">
        <v>22</v>
      </c>
      <c r="C3" s="19" t="s">
        <v>23</v>
      </c>
      <c r="D3" s="19" t="s">
        <v>24</v>
      </c>
      <c r="E3" s="19"/>
      <c r="F3" s="16" t="s">
        <v>84</v>
      </c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6" t="s">
        <v>26</v>
      </c>
      <c r="B4" s="16" t="s">
        <v>47</v>
      </c>
      <c r="C4" s="16" t="s">
        <v>48</v>
      </c>
      <c r="D4" s="16" t="s">
        <v>49</v>
      </c>
      <c r="E4" s="16"/>
      <c r="F4" s="88" t="s">
        <v>85</v>
      </c>
      <c r="G4" s="16"/>
      <c r="H4" s="16"/>
      <c r="I4" s="16"/>
      <c r="J4" s="16"/>
      <c r="K4" s="16"/>
      <c r="L4" s="16"/>
      <c r="M4" s="16"/>
      <c r="N4" s="38"/>
      <c r="O4" s="23"/>
      <c r="P4" s="23"/>
    </row>
    <row r="5" spans="1:16" s="7" customFormat="1" x14ac:dyDescent="0.3">
      <c r="A5" s="46" t="s">
        <v>28</v>
      </c>
      <c r="B5" s="80">
        <v>771900000</v>
      </c>
      <c r="C5" s="80">
        <v>1079000000</v>
      </c>
      <c r="D5" s="80">
        <v>397700000</v>
      </c>
      <c r="E5" s="31">
        <f>D5-6000000</f>
        <v>391700000</v>
      </c>
      <c r="F5" s="31">
        <f>D5-E5</f>
        <v>6000000</v>
      </c>
      <c r="H5" s="31"/>
      <c r="I5" s="31"/>
      <c r="J5" s="31"/>
      <c r="K5" s="31"/>
      <c r="L5" s="31"/>
      <c r="M5" s="31"/>
      <c r="N5" s="32"/>
      <c r="O5" s="32"/>
      <c r="P5" s="32"/>
    </row>
    <row r="6" spans="1:16" s="7" customFormat="1" x14ac:dyDescent="0.3">
      <c r="A6" s="47" t="s">
        <v>29</v>
      </c>
      <c r="B6" s="80">
        <v>50000000</v>
      </c>
      <c r="C6" s="80">
        <v>186700000</v>
      </c>
      <c r="D6" s="80">
        <v>98500000</v>
      </c>
      <c r="E6" s="31">
        <f>E5*D6/D5</f>
        <v>97013955.242645204</v>
      </c>
      <c r="F6" s="31">
        <f>D6-E6</f>
        <v>1486044.7573547959</v>
      </c>
      <c r="H6" s="31"/>
      <c r="I6" s="31"/>
      <c r="J6" s="31"/>
      <c r="K6" s="31"/>
      <c r="L6" s="31"/>
      <c r="M6" s="31"/>
      <c r="N6" s="32"/>
      <c r="O6" s="32"/>
      <c r="P6" s="32"/>
    </row>
    <row r="7" spans="1:16" s="7" customFormat="1" x14ac:dyDescent="0.3">
      <c r="A7" s="47" t="s">
        <v>30</v>
      </c>
      <c r="B7" s="18">
        <v>5.84</v>
      </c>
      <c r="C7" s="18">
        <v>5.84</v>
      </c>
      <c r="D7" s="18">
        <v>5.84</v>
      </c>
      <c r="E7" s="31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</row>
    <row r="8" spans="1:16" s="7" customFormat="1" x14ac:dyDescent="0.3">
      <c r="A8" s="46" t="s">
        <v>31</v>
      </c>
      <c r="B8" s="81">
        <v>10000</v>
      </c>
      <c r="C8" s="81">
        <v>134000</v>
      </c>
      <c r="D8" s="81">
        <v>134000</v>
      </c>
      <c r="E8" s="31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</row>
    <row r="9" spans="1:16" s="69" customFormat="1" x14ac:dyDescent="0.3">
      <c r="A9" s="66" t="s">
        <v>32</v>
      </c>
      <c r="B9" s="48">
        <v>2</v>
      </c>
      <c r="C9" s="48">
        <v>2</v>
      </c>
      <c r="D9" s="48">
        <v>2</v>
      </c>
      <c r="E9" s="48"/>
      <c r="F9" s="67"/>
      <c r="G9" s="67"/>
      <c r="H9" s="67"/>
      <c r="I9" s="67"/>
      <c r="J9" s="67"/>
      <c r="K9" s="67"/>
      <c r="L9" s="67"/>
      <c r="M9" s="67"/>
      <c r="N9" s="68"/>
      <c r="O9" s="68"/>
      <c r="P9" s="68"/>
    </row>
    <row r="10" spans="1:16" s="7" customFormat="1" x14ac:dyDescent="0.3">
      <c r="A10" s="46" t="s">
        <v>33</v>
      </c>
      <c r="B10" s="50">
        <v>0</v>
      </c>
      <c r="C10" s="50">
        <f>B75</f>
        <v>3.0000000000000001E-3</v>
      </c>
      <c r="D10" s="50">
        <v>0</v>
      </c>
      <c r="E10" s="50"/>
      <c r="F10" s="31"/>
      <c r="G10" s="31"/>
      <c r="H10" s="31"/>
      <c r="I10" s="31"/>
      <c r="J10" s="31"/>
      <c r="K10" s="31"/>
      <c r="L10" s="31"/>
      <c r="M10" s="31"/>
      <c r="N10" s="32"/>
      <c r="O10" s="32"/>
      <c r="P10" s="32"/>
    </row>
    <row r="11" spans="1:16" s="69" customFormat="1" x14ac:dyDescent="0.3">
      <c r="A11" s="70" t="s">
        <v>50</v>
      </c>
      <c r="B11" s="17">
        <v>1650</v>
      </c>
      <c r="C11" s="17">
        <v>1650</v>
      </c>
      <c r="D11" s="17">
        <v>1350</v>
      </c>
      <c r="E11" s="17"/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16" s="39" customFormat="1" x14ac:dyDescent="0.3">
      <c r="A12" s="71" t="s">
        <v>34</v>
      </c>
      <c r="B12" s="37">
        <v>-3</v>
      </c>
      <c r="C12" s="37">
        <v>3</v>
      </c>
      <c r="D12" s="37">
        <v>3</v>
      </c>
      <c r="E12" s="37"/>
      <c r="F12" s="72"/>
      <c r="G12" s="72"/>
      <c r="H12" s="72"/>
      <c r="I12" s="72"/>
      <c r="J12" s="72"/>
      <c r="K12" s="72"/>
      <c r="L12" s="72"/>
      <c r="M12" s="72"/>
    </row>
    <row r="13" spans="1:16" x14ac:dyDescent="0.3">
      <c r="A13" s="46" t="s">
        <v>35</v>
      </c>
      <c r="B13" s="35">
        <v>5.5999999999999999E-3</v>
      </c>
      <c r="C13" s="35">
        <v>5.5999999999999999E-3</v>
      </c>
      <c r="D13" s="35">
        <v>5.5999999999999999E-3</v>
      </c>
      <c r="E13" s="35"/>
      <c r="F13" s="33"/>
      <c r="G13" s="33"/>
      <c r="H13" s="33"/>
      <c r="I13" s="33"/>
      <c r="J13" s="33"/>
      <c r="K13" s="33"/>
      <c r="L13" s="33"/>
      <c r="M13" s="33"/>
      <c r="N13"/>
      <c r="O13"/>
    </row>
    <row r="14" spans="1:16" s="7" customFormat="1" x14ac:dyDescent="0.3">
      <c r="A14" s="82" t="s">
        <v>51</v>
      </c>
      <c r="B14" s="81">
        <v>2.9215700000000001E-3</v>
      </c>
      <c r="C14" s="49">
        <v>1</v>
      </c>
      <c r="D14" s="49">
        <v>1</v>
      </c>
      <c r="E14" s="49"/>
      <c r="F14" s="34"/>
      <c r="G14" s="46"/>
      <c r="H14" s="34"/>
      <c r="I14" s="34"/>
      <c r="J14" s="34"/>
      <c r="K14" s="34"/>
      <c r="L14" s="34"/>
      <c r="M14" s="34"/>
      <c r="N14"/>
      <c r="O14"/>
      <c r="P14"/>
    </row>
    <row r="15" spans="1:16" x14ac:dyDescent="0.3">
      <c r="A15" s="46" t="s">
        <v>52</v>
      </c>
      <c r="B15" s="81">
        <v>1.23</v>
      </c>
      <c r="C15" s="49">
        <v>1</v>
      </c>
      <c r="D15" s="49">
        <v>1</v>
      </c>
      <c r="E15" s="49"/>
      <c r="F15" s="35"/>
      <c r="G15" s="46"/>
      <c r="H15" s="35"/>
      <c r="I15" s="35"/>
      <c r="J15" s="35"/>
      <c r="K15" s="35"/>
      <c r="L15" s="35"/>
      <c r="M15" s="35"/>
      <c r="N15"/>
      <c r="O15"/>
    </row>
    <row r="16" spans="1:16" s="39" customFormat="1" x14ac:dyDescent="0.3">
      <c r="A16" s="71" t="s">
        <v>27</v>
      </c>
      <c r="B16" s="73">
        <v>0</v>
      </c>
      <c r="C16" s="73">
        <v>0</v>
      </c>
      <c r="D16" s="73">
        <v>0</v>
      </c>
      <c r="E16" s="73"/>
      <c r="F16" s="74"/>
      <c r="G16" s="71"/>
      <c r="H16" s="74"/>
      <c r="I16" s="74"/>
      <c r="J16" s="74"/>
      <c r="K16" s="74"/>
      <c r="L16" s="74"/>
      <c r="M16" s="74"/>
    </row>
    <row r="17" spans="1:16" x14ac:dyDescent="0.3">
      <c r="A17" s="4" t="s">
        <v>38</v>
      </c>
      <c r="B17" s="36">
        <v>75000</v>
      </c>
      <c r="C17" s="36">
        <v>75000</v>
      </c>
      <c r="D17" s="36">
        <v>75000</v>
      </c>
      <c r="E17" s="36"/>
      <c r="F17" s="36"/>
      <c r="G17" s="46"/>
      <c r="H17" s="36"/>
      <c r="I17" s="36"/>
      <c r="J17" s="36"/>
      <c r="K17" s="36"/>
      <c r="L17" s="36"/>
      <c r="M17" s="36"/>
      <c r="N17"/>
      <c r="O17"/>
    </row>
    <row r="18" spans="1:16" x14ac:dyDescent="0.3">
      <c r="A18" s="4" t="s">
        <v>37</v>
      </c>
      <c r="B18" s="36">
        <v>8.5</v>
      </c>
      <c r="C18" s="36">
        <v>8</v>
      </c>
      <c r="D18" s="36">
        <v>5.15</v>
      </c>
      <c r="E18" s="36"/>
      <c r="F18" s="36"/>
      <c r="G18" s="46"/>
      <c r="H18" s="36"/>
      <c r="I18" s="36"/>
      <c r="J18" s="36"/>
      <c r="K18" s="36"/>
      <c r="L18" s="36"/>
      <c r="M18" s="36"/>
      <c r="N18"/>
      <c r="O18"/>
    </row>
    <row r="19" spans="1:16" x14ac:dyDescent="0.3">
      <c r="A19" s="4" t="s">
        <v>36</v>
      </c>
      <c r="B19" s="36">
        <v>2</v>
      </c>
      <c r="C19" s="36">
        <v>2</v>
      </c>
      <c r="D19" s="36">
        <v>1.5</v>
      </c>
      <c r="E19" s="36"/>
      <c r="F19" s="36"/>
      <c r="G19" s="47"/>
      <c r="H19" s="36"/>
      <c r="I19" s="36"/>
      <c r="J19" s="36"/>
      <c r="K19" s="36"/>
      <c r="L19" s="36"/>
      <c r="M19" s="36"/>
      <c r="N19"/>
      <c r="O19"/>
    </row>
    <row r="20" spans="1:16" ht="6.75" customHeight="1" x14ac:dyDescent="0.3">
      <c r="A20" s="4"/>
      <c r="B20" s="34"/>
      <c r="C20" s="34"/>
      <c r="D20" s="34"/>
      <c r="E20" s="34"/>
      <c r="F20" s="34"/>
      <c r="G20" s="47"/>
      <c r="H20" s="34"/>
      <c r="I20" s="34"/>
      <c r="J20" s="34"/>
      <c r="K20" s="34"/>
      <c r="L20" s="34"/>
      <c r="M20" s="34"/>
      <c r="N20"/>
      <c r="O20"/>
    </row>
    <row r="21" spans="1:16" s="3" customFormat="1" x14ac:dyDescent="0.3">
      <c r="A21" s="65" t="s">
        <v>39</v>
      </c>
      <c r="B21" s="40" t="s">
        <v>6</v>
      </c>
      <c r="C21" s="40">
        <f>C5/C6</f>
        <v>5.7793251205141942</v>
      </c>
      <c r="D21" s="40">
        <f>D5/D6</f>
        <v>4.0375634517766494</v>
      </c>
      <c r="E21" s="40"/>
      <c r="F21" s="40">
        <f>F5/F6</f>
        <v>4.0375634517766334</v>
      </c>
      <c r="G21" s="40"/>
      <c r="H21" s="40"/>
      <c r="I21" s="40"/>
      <c r="J21" s="40"/>
      <c r="K21" s="40"/>
      <c r="L21" s="40"/>
      <c r="M21" s="40"/>
    </row>
    <row r="22" spans="1:16" s="3" customFormat="1" x14ac:dyDescent="0.3">
      <c r="A22" s="65" t="s">
        <v>40</v>
      </c>
      <c r="B22" s="41" t="s">
        <v>6</v>
      </c>
      <c r="C22" s="41" t="s">
        <v>6</v>
      </c>
      <c r="D22" s="43">
        <f>D6/D8/D9</f>
        <v>367.53731343283584</v>
      </c>
      <c r="E22" s="42"/>
      <c r="F22" s="41"/>
      <c r="G22" s="41"/>
      <c r="H22" s="42"/>
      <c r="I22" s="42"/>
      <c r="J22" s="41"/>
      <c r="K22" s="41"/>
      <c r="L22" s="42"/>
      <c r="M22" s="42"/>
    </row>
    <row r="23" spans="1:16" s="3" customFormat="1" x14ac:dyDescent="0.3">
      <c r="A23" s="65" t="s">
        <v>41</v>
      </c>
      <c r="B23" s="43">
        <f>B19^2*B18/B13</f>
        <v>6071.4285714285716</v>
      </c>
      <c r="C23" s="43">
        <f>C19^2*C18/C13</f>
        <v>5714.2857142857147</v>
      </c>
      <c r="D23" s="43">
        <f>D19^2*D18/D13</f>
        <v>2069.1964285714284</v>
      </c>
      <c r="E23" s="43" t="s">
        <v>88</v>
      </c>
      <c r="F23" s="43"/>
      <c r="G23" s="43"/>
      <c r="H23" s="43"/>
      <c r="I23" s="43"/>
      <c r="J23" s="43"/>
      <c r="K23" s="43"/>
      <c r="L23" s="43"/>
      <c r="M23" s="43"/>
    </row>
    <row r="24" spans="1:16" s="3" customFormat="1" x14ac:dyDescent="0.3">
      <c r="A24" s="65" t="s">
        <v>42</v>
      </c>
      <c r="B24" s="43">
        <f>B19*12.4*3600/PI()</f>
        <v>28418.706638488831</v>
      </c>
      <c r="C24" s="43">
        <f>C19*12.4*3600/PI()</f>
        <v>28418.706638488831</v>
      </c>
      <c r="D24" s="43">
        <f>D19*12.4*3600/PI()</f>
        <v>21314.029978866623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6" s="59" customFormat="1" x14ac:dyDescent="0.3">
      <c r="A25" s="75" t="s">
        <v>43</v>
      </c>
      <c r="B25" s="76">
        <f>B23*B17/B24</f>
        <v>16023.148014780892</v>
      </c>
      <c r="C25" s="76">
        <f>C23*C17/C24</f>
        <v>15080.60989626437</v>
      </c>
      <c r="D25" s="76">
        <f>D23*D17/D24</f>
        <v>7281.1069655401398</v>
      </c>
      <c r="E25" s="76" t="s">
        <v>87</v>
      </c>
      <c r="F25" s="76"/>
      <c r="G25" s="76"/>
      <c r="H25" s="76"/>
      <c r="I25" s="76"/>
      <c r="J25" s="76"/>
      <c r="K25" s="76"/>
      <c r="L25" s="76"/>
      <c r="M25" s="76"/>
    </row>
    <row r="26" spans="1:16" s="3" customFormat="1" x14ac:dyDescent="0.3">
      <c r="A26" s="65" t="s">
        <v>44</v>
      </c>
      <c r="B26" s="41" t="s">
        <v>6</v>
      </c>
      <c r="C26" s="41" t="s">
        <v>6</v>
      </c>
      <c r="D26" s="43">
        <f>D23*D7/2*D8/D24</f>
        <v>37986.020446353941</v>
      </c>
      <c r="E26" s="89" t="s">
        <v>93</v>
      </c>
      <c r="F26" s="44"/>
      <c r="G26" s="44"/>
      <c r="H26" s="43"/>
      <c r="I26" s="43"/>
      <c r="J26" s="44"/>
      <c r="K26" s="44"/>
      <c r="L26" s="43"/>
      <c r="M26" s="43"/>
    </row>
    <row r="27" spans="1:16" s="3" customFormat="1" x14ac:dyDescent="0.3">
      <c r="A27" s="65" t="s">
        <v>45</v>
      </c>
      <c r="B27" s="41" t="s">
        <v>6</v>
      </c>
      <c r="C27" s="41" t="s">
        <v>6</v>
      </c>
      <c r="D27" s="43">
        <f>D19^2*D21/D13*D7/2*D8/D24</f>
        <v>29780.770452939658</v>
      </c>
      <c r="E27" s="44" t="s">
        <v>91</v>
      </c>
      <c r="F27" s="44"/>
      <c r="G27" s="44"/>
      <c r="H27" s="43"/>
      <c r="I27" s="43"/>
      <c r="J27" s="44"/>
      <c r="K27" s="44"/>
      <c r="L27" s="43"/>
      <c r="M27" s="43"/>
    </row>
    <row r="28" spans="1:16" s="3" customFormat="1" x14ac:dyDescent="0.3">
      <c r="A28" s="65" t="s">
        <v>46</v>
      </c>
      <c r="B28" s="41" t="s">
        <v>6</v>
      </c>
      <c r="C28" s="41" t="s">
        <v>6</v>
      </c>
      <c r="D28" s="45">
        <f>PI()*D22/12.4/3600</f>
        <v>2.5865871948941001E-2</v>
      </c>
      <c r="E28" s="41"/>
      <c r="F28" s="41"/>
      <c r="G28" s="41"/>
      <c r="H28" s="45"/>
      <c r="I28" s="45"/>
      <c r="J28" s="41"/>
      <c r="K28" s="41"/>
      <c r="L28" s="45"/>
      <c r="M28" s="45"/>
    </row>
    <row r="29" spans="1:16" s="3" customFormat="1" x14ac:dyDescent="0.3">
      <c r="A29" s="65" t="s">
        <v>89</v>
      </c>
      <c r="B29" s="41"/>
      <c r="C29" s="41" t="s">
        <v>6</v>
      </c>
      <c r="D29" s="45">
        <f>D28^2*D21/D13*D9</f>
        <v>0.96475175130073754</v>
      </c>
      <c r="E29" s="41"/>
      <c r="F29" s="41"/>
      <c r="G29" s="41"/>
      <c r="H29" s="45"/>
      <c r="I29" s="45"/>
      <c r="J29" s="41"/>
      <c r="K29" s="41"/>
      <c r="L29" s="45"/>
      <c r="M29" s="45"/>
    </row>
    <row r="30" spans="1:16" s="59" customFormat="1" x14ac:dyDescent="0.3">
      <c r="A30" s="75" t="s">
        <v>90</v>
      </c>
      <c r="B30" s="77"/>
      <c r="C30" s="77" t="s">
        <v>6</v>
      </c>
      <c r="D30" s="76">
        <f>D29*D7/2*D8/D22</f>
        <v>1027.0741267687238</v>
      </c>
      <c r="E30" s="77" t="s">
        <v>92</v>
      </c>
      <c r="F30" s="77"/>
      <c r="G30" s="77"/>
      <c r="H30" s="78"/>
      <c r="I30" s="78"/>
      <c r="J30" s="77"/>
      <c r="K30" s="77"/>
      <c r="L30" s="78"/>
      <c r="M30" s="78"/>
    </row>
    <row r="31" spans="1:16" x14ac:dyDescent="0.3">
      <c r="B31" s="8"/>
      <c r="C31" s="8"/>
      <c r="D31" s="8"/>
      <c r="E31" s="12"/>
      <c r="F31" s="12"/>
      <c r="G31" s="12"/>
      <c r="M31" s="12"/>
      <c r="N31" s="5"/>
      <c r="O31" s="12"/>
      <c r="P31" s="5"/>
    </row>
    <row r="32" spans="1:16" hidden="1" x14ac:dyDescent="0.3">
      <c r="H32" s="14"/>
      <c r="I32" s="14"/>
      <c r="J32" s="14"/>
      <c r="K32" s="14"/>
      <c r="L32" s="14"/>
      <c r="M32" s="15"/>
      <c r="P32" s="14"/>
    </row>
    <row r="33" spans="1:17" s="3" customFormat="1" hidden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</row>
    <row r="34" spans="1:17" hidden="1" x14ac:dyDescent="0.3">
      <c r="M34" s="5"/>
      <c r="N34" s="5"/>
      <c r="O34" s="5"/>
      <c r="P34" s="5"/>
      <c r="Q34" s="5"/>
    </row>
    <row r="35" spans="1:17" hidden="1" x14ac:dyDescent="0.3">
      <c r="B35" s="5">
        <v>6.1</v>
      </c>
    </row>
    <row r="36" spans="1:17" hidden="1" x14ac:dyDescent="0.3">
      <c r="B36" s="8">
        <v>0.1</v>
      </c>
    </row>
    <row r="37" spans="1:17" hidden="1" x14ac:dyDescent="0.3">
      <c r="B37" s="5">
        <v>1025</v>
      </c>
    </row>
    <row r="38" spans="1:17" hidden="1" x14ac:dyDescent="0.3">
      <c r="B38" s="5">
        <v>2650</v>
      </c>
    </row>
    <row r="39" spans="1:17" hidden="1" x14ac:dyDescent="0.3">
      <c r="B39" s="10">
        <v>2E-3</v>
      </c>
      <c r="K39" s="5" t="s">
        <v>7</v>
      </c>
    </row>
    <row r="40" spans="1:17" hidden="1" x14ac:dyDescent="0.3">
      <c r="B40" s="5">
        <v>2</v>
      </c>
    </row>
    <row r="41" spans="1:17" hidden="1" x14ac:dyDescent="0.3">
      <c r="B41" s="5" t="s">
        <v>8</v>
      </c>
    </row>
    <row r="42" spans="1:17" hidden="1" x14ac:dyDescent="0.3">
      <c r="B42" s="5" t="s">
        <v>1</v>
      </c>
    </row>
    <row r="43" spans="1:17" hidden="1" x14ac:dyDescent="0.3">
      <c r="B43" s="5" t="s">
        <v>2</v>
      </c>
    </row>
    <row r="44" spans="1:17" x14ac:dyDescent="0.3">
      <c r="A44" s="52"/>
      <c r="B44" s="51"/>
      <c r="C44" s="51"/>
      <c r="D44" s="51"/>
    </row>
    <row r="45" spans="1:17" s="59" customFormat="1" x14ac:dyDescent="0.3">
      <c r="A45" s="53" t="s">
        <v>9</v>
      </c>
      <c r="B45" s="54" t="s">
        <v>22</v>
      </c>
      <c r="C45" s="55" t="s">
        <v>23</v>
      </c>
      <c r="D45" s="55" t="s">
        <v>24</v>
      </c>
      <c r="E45" s="55"/>
      <c r="F45" s="56"/>
      <c r="G45" s="56"/>
      <c r="H45" s="56"/>
      <c r="I45" s="56"/>
      <c r="J45" s="56"/>
      <c r="K45" s="56"/>
      <c r="L45" s="57"/>
      <c r="M45" s="58"/>
      <c r="N45" s="58"/>
      <c r="O45" s="58"/>
    </row>
    <row r="46" spans="1:17" s="59" customFormat="1" ht="87.5" x14ac:dyDescent="0.3">
      <c r="A46" s="86" t="s">
        <v>10</v>
      </c>
      <c r="B46" s="61" t="s">
        <v>69</v>
      </c>
      <c r="C46" s="61" t="s">
        <v>15</v>
      </c>
      <c r="D46" s="61" t="s">
        <v>11</v>
      </c>
      <c r="E46" s="61"/>
      <c r="F46" s="57"/>
      <c r="G46" s="57"/>
      <c r="H46" s="57"/>
      <c r="I46" s="56"/>
      <c r="J46" s="56"/>
      <c r="K46" s="56"/>
      <c r="L46" s="57"/>
      <c r="M46" s="58"/>
      <c r="N46" s="58"/>
      <c r="O46" s="58"/>
    </row>
    <row r="47" spans="1:17" s="59" customFormat="1" x14ac:dyDescent="0.3">
      <c r="A47" s="62" t="s">
        <v>12</v>
      </c>
      <c r="B47" s="63" t="s">
        <v>13</v>
      </c>
      <c r="C47" s="60"/>
      <c r="D47" s="57"/>
      <c r="E47" s="57"/>
      <c r="F47" s="57"/>
      <c r="G47" s="57"/>
      <c r="H47" s="57"/>
      <c r="I47" s="64"/>
      <c r="J47" s="57"/>
      <c r="L47" s="57"/>
      <c r="M47" s="58"/>
      <c r="N47" s="58"/>
      <c r="O47" s="58"/>
    </row>
    <row r="48" spans="1:17" s="59" customFormat="1" x14ac:dyDescent="0.3">
      <c r="A48" s="62" t="s">
        <v>14</v>
      </c>
      <c r="B48" s="63" t="s">
        <v>16</v>
      </c>
      <c r="C48" s="60"/>
      <c r="D48" s="57"/>
      <c r="E48" s="57"/>
      <c r="F48" s="57"/>
      <c r="G48" s="57"/>
      <c r="H48" s="57"/>
      <c r="I48" s="64"/>
      <c r="J48" s="64"/>
      <c r="K48" s="57"/>
      <c r="L48" s="57"/>
      <c r="M48" s="58"/>
      <c r="N48" s="58"/>
      <c r="O48" s="58"/>
    </row>
    <row r="49" spans="1:15" s="59" customFormat="1" x14ac:dyDescent="0.3">
      <c r="A49" s="62" t="s">
        <v>3</v>
      </c>
      <c r="B49" s="63" t="s">
        <v>86</v>
      </c>
      <c r="C49" s="60"/>
      <c r="D49" s="57"/>
      <c r="E49" s="57"/>
      <c r="F49" s="57"/>
      <c r="G49" s="57"/>
      <c r="H49" s="57"/>
      <c r="I49" s="64"/>
      <c r="J49" s="64"/>
      <c r="L49" s="57"/>
      <c r="M49" s="58"/>
      <c r="N49" s="58"/>
      <c r="O49" s="58"/>
    </row>
    <row r="50" spans="1:15" s="59" customFormat="1" x14ac:dyDescent="0.3">
      <c r="A50" s="62" t="s">
        <v>4</v>
      </c>
      <c r="B50" s="63" t="s">
        <v>17</v>
      </c>
      <c r="C50" s="60"/>
      <c r="D50" s="57"/>
      <c r="E50" s="57"/>
      <c r="F50" s="57"/>
      <c r="G50" s="57"/>
      <c r="H50" s="57"/>
      <c r="I50" s="64"/>
      <c r="J50" s="64"/>
      <c r="L50" s="57"/>
      <c r="M50" s="58"/>
      <c r="N50" s="58"/>
      <c r="O50" s="58"/>
    </row>
    <row r="51" spans="1:15" s="59" customFormat="1" x14ac:dyDescent="0.3">
      <c r="A51" s="62" t="s">
        <v>5</v>
      </c>
      <c r="B51" s="63" t="s">
        <v>18</v>
      </c>
      <c r="C51" s="60"/>
      <c r="D51" s="57"/>
      <c r="E51" s="57"/>
      <c r="F51" s="57"/>
      <c r="G51" s="57"/>
      <c r="H51" s="57"/>
      <c r="I51" s="64"/>
      <c r="J51" s="64"/>
      <c r="L51" s="57"/>
      <c r="M51" s="58"/>
      <c r="N51" s="58"/>
      <c r="O51" s="58"/>
    </row>
    <row r="52" spans="1:15" s="59" customFormat="1" x14ac:dyDescent="0.3">
      <c r="A52" s="62" t="s">
        <v>20</v>
      </c>
      <c r="B52" s="63" t="s">
        <v>19</v>
      </c>
      <c r="C52" s="60"/>
      <c r="D52" s="57"/>
      <c r="E52" s="57"/>
      <c r="F52" s="57"/>
      <c r="G52" s="57"/>
      <c r="H52" s="57"/>
      <c r="I52" s="57"/>
      <c r="J52" s="57"/>
      <c r="K52" s="57"/>
      <c r="L52" s="57"/>
      <c r="M52" s="58"/>
      <c r="N52" s="58"/>
      <c r="O52" s="58"/>
    </row>
    <row r="53" spans="1:15" s="59" customFormat="1" x14ac:dyDescent="0.3">
      <c r="A53" s="62" t="s">
        <v>0</v>
      </c>
      <c r="B53" s="63" t="s">
        <v>21</v>
      </c>
      <c r="C53" s="60"/>
      <c r="D53" s="57"/>
      <c r="E53" s="57"/>
      <c r="F53" s="64"/>
      <c r="G53" s="64"/>
      <c r="H53" s="64"/>
      <c r="I53" s="64"/>
      <c r="J53" s="64"/>
      <c r="K53" s="64"/>
      <c r="L53" s="57"/>
      <c r="M53" s="58"/>
      <c r="N53" s="58"/>
      <c r="O53" s="58"/>
    </row>
    <row r="54" spans="1:15" x14ac:dyDescent="0.3">
      <c r="A54" s="65" t="s">
        <v>75</v>
      </c>
      <c r="B54" s="84"/>
      <c r="C54" s="85"/>
      <c r="F54" s="20"/>
      <c r="G54" s="20"/>
      <c r="H54" s="20"/>
      <c r="I54" s="20"/>
      <c r="J54" s="20"/>
      <c r="K54" s="20"/>
    </row>
    <row r="55" spans="1:15" x14ac:dyDescent="0.3">
      <c r="A55" s="46" t="s">
        <v>73</v>
      </c>
      <c r="B55" s="79">
        <v>2.92</v>
      </c>
      <c r="F55" s="21"/>
      <c r="G55" s="21"/>
      <c r="H55" s="21"/>
      <c r="I55" s="21"/>
      <c r="J55" s="21"/>
      <c r="K55" s="21"/>
    </row>
    <row r="56" spans="1:15" x14ac:dyDescent="0.3">
      <c r="A56" s="46" t="s">
        <v>60</v>
      </c>
      <c r="B56" s="81">
        <v>0</v>
      </c>
    </row>
    <row r="57" spans="1:15" x14ac:dyDescent="0.3">
      <c r="A57" s="46" t="s">
        <v>61</v>
      </c>
      <c r="B57" s="81">
        <v>2E-3</v>
      </c>
    </row>
    <row r="58" spans="1:15" x14ac:dyDescent="0.3">
      <c r="A58" s="46" t="s">
        <v>53</v>
      </c>
      <c r="B58" s="79">
        <v>2</v>
      </c>
      <c r="C58" s="83"/>
    </row>
    <row r="59" spans="1:15" x14ac:dyDescent="0.3">
      <c r="A59" s="46" t="s">
        <v>54</v>
      </c>
      <c r="B59" s="79">
        <v>0.1</v>
      </c>
      <c r="C59" s="79">
        <v>0.04</v>
      </c>
    </row>
    <row r="60" spans="1:15" x14ac:dyDescent="0.3">
      <c r="A60" s="46" t="s">
        <v>55</v>
      </c>
      <c r="B60" s="79">
        <v>18.600000000000001</v>
      </c>
      <c r="C60" s="79">
        <v>180</v>
      </c>
    </row>
    <row r="61" spans="1:15" x14ac:dyDescent="0.3">
      <c r="A61" s="46" t="s">
        <v>56</v>
      </c>
      <c r="B61" s="79">
        <v>12.2</v>
      </c>
      <c r="C61" s="79">
        <v>128</v>
      </c>
    </row>
    <row r="62" spans="1:15" x14ac:dyDescent="0.3">
      <c r="A62" s="46" t="s">
        <v>57</v>
      </c>
      <c r="B62" s="79">
        <v>1</v>
      </c>
      <c r="C62" s="83"/>
    </row>
    <row r="63" spans="1:15" x14ac:dyDescent="0.3">
      <c r="A63" s="65" t="s">
        <v>74</v>
      </c>
      <c r="B63" s="84"/>
      <c r="C63" s="85"/>
    </row>
    <row r="64" spans="1:15" x14ac:dyDescent="0.3">
      <c r="A64" s="46" t="s">
        <v>58</v>
      </c>
      <c r="B64" s="81">
        <v>0.71999999999999986</v>
      </c>
    </row>
    <row r="65" spans="1:3" x14ac:dyDescent="0.3">
      <c r="A65" s="46" t="s">
        <v>59</v>
      </c>
      <c r="B65" s="81">
        <v>0.71999999999999986</v>
      </c>
    </row>
    <row r="66" spans="1:3" x14ac:dyDescent="0.3">
      <c r="A66" s="46" t="s">
        <v>70</v>
      </c>
      <c r="B66" s="81">
        <v>19000</v>
      </c>
    </row>
    <row r="67" spans="1:3" x14ac:dyDescent="0.3">
      <c r="A67" s="46" t="s">
        <v>71</v>
      </c>
      <c r="B67" s="81">
        <v>12</v>
      </c>
    </row>
    <row r="68" spans="1:3" x14ac:dyDescent="0.3">
      <c r="A68" s="46" t="s">
        <v>72</v>
      </c>
      <c r="B68" s="81">
        <v>10</v>
      </c>
    </row>
    <row r="69" spans="1:3" x14ac:dyDescent="0.3">
      <c r="A69" s="65" t="s">
        <v>62</v>
      </c>
      <c r="B69" s="84"/>
      <c r="C69" s="85"/>
    </row>
    <row r="70" spans="1:3" x14ac:dyDescent="0.3">
      <c r="A70" s="46" t="s">
        <v>63</v>
      </c>
      <c r="B70" s="79">
        <v>0.5</v>
      </c>
    </row>
    <row r="71" spans="1:3" x14ac:dyDescent="0.3">
      <c r="A71" s="46" t="s">
        <v>64</v>
      </c>
      <c r="B71" s="81">
        <v>794</v>
      </c>
    </row>
    <row r="72" spans="1:3" x14ac:dyDescent="0.3">
      <c r="A72" s="46" t="s">
        <v>65</v>
      </c>
      <c r="B72" s="81">
        <v>1703</v>
      </c>
    </row>
    <row r="73" spans="1:3" x14ac:dyDescent="0.3">
      <c r="A73" s="65" t="s">
        <v>66</v>
      </c>
      <c r="B73" s="84"/>
      <c r="C73" s="85"/>
    </row>
    <row r="74" spans="1:3" x14ac:dyDescent="0.3">
      <c r="A74" s="46" t="s">
        <v>67</v>
      </c>
      <c r="B74" s="81">
        <v>250</v>
      </c>
    </row>
    <row r="75" spans="1:3" x14ac:dyDescent="0.3">
      <c r="A75" s="46" t="s">
        <v>68</v>
      </c>
      <c r="B75" s="81">
        <v>3.0000000000000001E-3</v>
      </c>
    </row>
  </sheetData>
  <phoneticPr fontId="0" type="noConversion"/>
  <pageMargins left="0.75" right="0.75" top="1" bottom="1" header="0.5" footer="0.5"/>
  <pageSetup paperSize="9"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34"/>
  <sheetViews>
    <sheetView topLeftCell="D1" workbookViewId="0">
      <selection activeCell="F25" sqref="F25"/>
    </sheetView>
  </sheetViews>
  <sheetFormatPr defaultRowHeight="12.5" x14ac:dyDescent="0.25"/>
  <cols>
    <col min="1" max="1" width="11.453125" bestFit="1" customWidth="1"/>
    <col min="2" max="2" width="17.1796875" customWidth="1"/>
    <col min="3" max="3" width="10.7265625" bestFit="1" customWidth="1"/>
    <col min="4" max="4" width="18.7265625" bestFit="1" customWidth="1"/>
    <col min="5" max="5" width="20.81640625" bestFit="1" customWidth="1"/>
    <col min="6" max="6" width="18.1796875" bestFit="1" customWidth="1"/>
    <col min="7" max="7" width="20.26953125" bestFit="1" customWidth="1"/>
    <col min="13" max="13" width="10" bestFit="1" customWidth="1"/>
    <col min="14" max="15" width="10.26953125" bestFit="1" customWidth="1"/>
    <col min="16" max="16" width="10" bestFit="1" customWidth="1"/>
    <col min="18" max="18" width="19.1796875" bestFit="1" customWidth="1"/>
    <col min="19" max="19" width="23" bestFit="1" customWidth="1"/>
    <col min="20" max="20" width="23" customWidth="1"/>
    <col min="21" max="21" width="12" bestFit="1" customWidth="1"/>
  </cols>
  <sheetData>
    <row r="1" spans="1:21" ht="13" x14ac:dyDescent="0.3">
      <c r="A1" s="19"/>
      <c r="B1" s="19"/>
      <c r="C1" s="19"/>
      <c r="D1" s="19"/>
      <c r="E1" s="19"/>
      <c r="F1" s="19"/>
      <c r="G1" s="19"/>
    </row>
    <row r="2" spans="1:21" ht="13" x14ac:dyDescent="0.3">
      <c r="A2" s="19"/>
      <c r="B2" s="19"/>
      <c r="C2" s="19"/>
      <c r="D2" s="19"/>
      <c r="E2" s="19"/>
      <c r="F2" s="19"/>
      <c r="G2" s="19"/>
    </row>
    <row r="3" spans="1:21" x14ac:dyDescent="0.25">
      <c r="B3" s="22"/>
      <c r="C3" s="22"/>
      <c r="D3" s="22"/>
      <c r="E3" s="22"/>
      <c r="F3" s="22"/>
      <c r="G3" s="22"/>
      <c r="H3" s="22"/>
    </row>
    <row r="4" spans="1:21" x14ac:dyDescent="0.25">
      <c r="B4" s="22"/>
      <c r="C4" s="22"/>
      <c r="D4" s="22"/>
      <c r="E4" s="22"/>
      <c r="F4" s="22"/>
      <c r="G4" s="22"/>
      <c r="H4" s="22"/>
    </row>
    <row r="5" spans="1:21" x14ac:dyDescent="0.25">
      <c r="B5" s="22"/>
      <c r="C5" s="22"/>
      <c r="D5" s="22"/>
      <c r="E5" s="22"/>
      <c r="F5" s="22"/>
      <c r="G5" s="22"/>
      <c r="H5" s="22"/>
    </row>
    <row r="6" spans="1:21" x14ac:dyDescent="0.25">
      <c r="B6" s="22"/>
      <c r="C6" s="22"/>
      <c r="D6" s="22"/>
      <c r="E6" s="22"/>
      <c r="F6" s="22"/>
      <c r="G6" s="22"/>
      <c r="H6" s="22"/>
    </row>
    <row r="7" spans="1:21" x14ac:dyDescent="0.25">
      <c r="B7" s="22"/>
      <c r="C7" s="22"/>
      <c r="D7" s="22"/>
      <c r="E7" s="22"/>
      <c r="F7" s="22"/>
      <c r="G7" s="22"/>
    </row>
    <row r="8" spans="1:21" x14ac:dyDescent="0.25">
      <c r="B8" s="22"/>
      <c r="C8" s="22"/>
      <c r="D8" s="22"/>
      <c r="E8" s="22"/>
      <c r="F8" s="22"/>
      <c r="G8" s="22"/>
    </row>
    <row r="9" spans="1:21" x14ac:dyDescent="0.25">
      <c r="G9" s="22"/>
    </row>
    <row r="10" spans="1:21" x14ac:dyDescent="0.25">
      <c r="M10" s="29"/>
    </row>
    <row r="11" spans="1:21" ht="13" x14ac:dyDescent="0.3">
      <c r="L11" s="18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3" x14ac:dyDescent="0.3">
      <c r="L12" s="18"/>
      <c r="M12" s="19"/>
      <c r="N12" s="19"/>
      <c r="O12" s="19"/>
      <c r="P12" s="19"/>
      <c r="Q12" s="18"/>
      <c r="R12" s="19"/>
      <c r="S12" s="19"/>
      <c r="T12" s="19"/>
      <c r="U12" s="19"/>
    </row>
    <row r="13" spans="1:21" ht="13" x14ac:dyDescent="0.3">
      <c r="L13" s="19"/>
      <c r="M13" s="28"/>
      <c r="N13" s="28"/>
      <c r="O13" s="28"/>
      <c r="P13" s="28"/>
      <c r="Q13" s="20"/>
      <c r="R13" s="21"/>
      <c r="S13" s="9"/>
      <c r="T13" s="9"/>
    </row>
    <row r="14" spans="1:21" ht="13" x14ac:dyDescent="0.3">
      <c r="L14" s="19"/>
      <c r="M14" s="28"/>
      <c r="N14" s="28"/>
      <c r="O14" s="28"/>
      <c r="P14" s="28"/>
      <c r="Q14" s="20"/>
      <c r="R14" s="21"/>
      <c r="S14" s="9"/>
      <c r="T14" s="9"/>
    </row>
    <row r="15" spans="1:21" ht="13" x14ac:dyDescent="0.3">
      <c r="L15" s="19"/>
      <c r="M15" s="28"/>
      <c r="N15" s="28"/>
      <c r="O15" s="28"/>
      <c r="P15" s="28"/>
      <c r="Q15" s="20"/>
      <c r="R15" s="21"/>
      <c r="S15" s="9"/>
      <c r="T15" s="9"/>
    </row>
    <row r="16" spans="1:21" ht="13" x14ac:dyDescent="0.3">
      <c r="L16" s="19"/>
      <c r="M16" s="28"/>
      <c r="N16" s="28"/>
      <c r="O16" s="28"/>
      <c r="P16" s="28"/>
      <c r="Q16" s="20"/>
      <c r="R16" s="21"/>
      <c r="S16" s="9"/>
      <c r="T16" s="9"/>
    </row>
    <row r="17" spans="12:20" ht="13" x14ac:dyDescent="0.3">
      <c r="L17" s="19"/>
      <c r="M17" s="28"/>
      <c r="N17" s="28"/>
      <c r="O17" s="28"/>
      <c r="P17" s="28"/>
      <c r="Q17" s="20"/>
      <c r="R17" s="21"/>
      <c r="S17" s="9"/>
      <c r="T17" s="9"/>
    </row>
    <row r="18" spans="12:20" ht="13" x14ac:dyDescent="0.3">
      <c r="L18" s="19"/>
      <c r="M18" s="28"/>
      <c r="N18" s="28"/>
      <c r="O18" s="28"/>
      <c r="P18" s="28"/>
      <c r="Q18" s="20"/>
      <c r="R18" s="21"/>
      <c r="S18" s="9"/>
      <c r="T18" s="9"/>
    </row>
    <row r="19" spans="12:20" x14ac:dyDescent="0.25">
      <c r="M19" s="30"/>
    </row>
    <row r="20" spans="12:20" ht="13" x14ac:dyDescent="0.3">
      <c r="L20" s="25"/>
      <c r="M20" s="24"/>
      <c r="N20" s="24"/>
      <c r="O20" s="24"/>
      <c r="P20" s="24"/>
      <c r="Q20" s="24"/>
      <c r="R20" s="24"/>
      <c r="S20" s="5"/>
    </row>
    <row r="21" spans="12:20" ht="13" x14ac:dyDescent="0.3">
      <c r="L21" s="24"/>
      <c r="M21" s="27"/>
      <c r="N21" s="27"/>
      <c r="O21" s="27"/>
      <c r="P21" s="27"/>
      <c r="Q21" s="26"/>
      <c r="R21" s="26"/>
      <c r="S21" s="5"/>
    </row>
    <row r="22" spans="12:20" ht="13" x14ac:dyDescent="0.3">
      <c r="L22" s="24"/>
      <c r="M22" s="27"/>
      <c r="N22" s="27"/>
      <c r="O22" s="27"/>
      <c r="P22" s="27"/>
      <c r="Q22" s="26"/>
      <c r="R22" s="26"/>
      <c r="S22" s="5"/>
    </row>
    <row r="23" spans="12:20" ht="13" x14ac:dyDescent="0.3">
      <c r="L23" s="24"/>
      <c r="M23" s="27"/>
      <c r="N23" s="27"/>
      <c r="O23" s="27"/>
      <c r="P23" s="27"/>
      <c r="Q23" s="26"/>
      <c r="R23" s="26"/>
      <c r="S23" s="5"/>
    </row>
    <row r="24" spans="12:20" ht="13" x14ac:dyDescent="0.3">
      <c r="L24" s="24"/>
      <c r="M24" s="27"/>
      <c r="N24" s="27"/>
      <c r="O24" s="27"/>
      <c r="P24" s="27"/>
      <c r="Q24" s="26"/>
      <c r="R24" s="26"/>
      <c r="S24" s="5"/>
    </row>
    <row r="25" spans="12:20" ht="13" x14ac:dyDescent="0.3">
      <c r="L25" s="24"/>
      <c r="M25" s="27"/>
      <c r="N25" s="27"/>
      <c r="O25" s="27"/>
      <c r="P25" s="27"/>
      <c r="Q25" s="26"/>
      <c r="R25" s="26"/>
      <c r="S25" s="5"/>
    </row>
    <row r="26" spans="12:20" ht="13" x14ac:dyDescent="0.3">
      <c r="L26" s="24"/>
      <c r="M26" s="27"/>
      <c r="N26" s="27"/>
      <c r="O26" s="27"/>
      <c r="P26" s="27"/>
      <c r="Q26" s="26"/>
      <c r="R26" s="26"/>
      <c r="S26" s="5"/>
    </row>
    <row r="33" spans="13:13" ht="13" x14ac:dyDescent="0.3">
      <c r="M33" s="11"/>
    </row>
    <row r="34" spans="13:13" ht="13" x14ac:dyDescent="0.3">
      <c r="M34" s="11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A5B4-BD1A-441A-B88D-E1ED66EEAC12}">
  <dimension ref="A1:I17"/>
  <sheetViews>
    <sheetView workbookViewId="0">
      <selection activeCell="F14" sqref="F13:F14"/>
    </sheetView>
  </sheetViews>
  <sheetFormatPr defaultRowHeight="12.5" x14ac:dyDescent="0.25"/>
  <cols>
    <col min="2" max="2" width="10.90625" customWidth="1"/>
    <col min="3" max="3" width="10.54296875" customWidth="1"/>
    <col min="6" max="6" width="12.7265625" customWidth="1"/>
    <col min="7" max="7" width="10.36328125" customWidth="1"/>
  </cols>
  <sheetData>
    <row r="1" spans="1:9" x14ac:dyDescent="0.25">
      <c r="A1" s="18" t="s">
        <v>76</v>
      </c>
      <c r="B1" s="18" t="s">
        <v>10</v>
      </c>
      <c r="C1" s="18" t="s">
        <v>77</v>
      </c>
      <c r="D1" s="18" t="s">
        <v>78</v>
      </c>
      <c r="E1" s="18" t="s">
        <v>79</v>
      </c>
      <c r="F1" s="18" t="s">
        <v>80</v>
      </c>
      <c r="G1" s="18" t="s">
        <v>81</v>
      </c>
      <c r="H1" s="18" t="s">
        <v>82</v>
      </c>
      <c r="I1" s="18" t="s">
        <v>83</v>
      </c>
    </row>
    <row r="2" spans="1:9" x14ac:dyDescent="0.25">
      <c r="A2">
        <v>1</v>
      </c>
      <c r="B2" s="31">
        <v>1079000000</v>
      </c>
      <c r="C2" s="31">
        <v>186700000</v>
      </c>
      <c r="D2" s="81">
        <v>134000</v>
      </c>
      <c r="E2">
        <v>3.0000000000000001E-3</v>
      </c>
      <c r="F2">
        <v>3</v>
      </c>
      <c r="G2">
        <v>1650</v>
      </c>
      <c r="H2">
        <v>1</v>
      </c>
      <c r="I2">
        <v>1</v>
      </c>
    </row>
    <row r="3" spans="1:9" x14ac:dyDescent="0.25">
      <c r="A3">
        <v>2</v>
      </c>
      <c r="B3" s="31">
        <v>397700000</v>
      </c>
      <c r="C3" s="31">
        <v>98500000</v>
      </c>
      <c r="D3" s="81">
        <v>134000</v>
      </c>
      <c r="E3">
        <v>3.0000000000000001E-3</v>
      </c>
      <c r="F3">
        <v>3</v>
      </c>
      <c r="G3">
        <v>1350</v>
      </c>
      <c r="H3">
        <v>1</v>
      </c>
      <c r="I3">
        <v>1</v>
      </c>
    </row>
    <row r="4" spans="1:9" x14ac:dyDescent="0.25">
      <c r="A4">
        <v>3</v>
      </c>
      <c r="B4" s="80">
        <v>771900000</v>
      </c>
      <c r="C4" s="80">
        <v>50000000</v>
      </c>
      <c r="D4" s="18">
        <v>10000</v>
      </c>
      <c r="E4">
        <v>3.0000000000000001E-3</v>
      </c>
      <c r="F4">
        <v>-3</v>
      </c>
      <c r="G4" s="87">
        <v>1650</v>
      </c>
      <c r="H4">
        <v>1</v>
      </c>
      <c r="I4">
        <v>1</v>
      </c>
    </row>
    <row r="15" spans="1:9" x14ac:dyDescent="0.25">
      <c r="F15" s="80"/>
      <c r="G15" s="80"/>
      <c r="H15" s="18"/>
      <c r="I15" s="81"/>
    </row>
    <row r="16" spans="1:9" x14ac:dyDescent="0.25">
      <c r="F16" s="80"/>
      <c r="G16" s="80"/>
      <c r="H16" s="18"/>
      <c r="I16" s="81"/>
    </row>
    <row r="17" spans="6:9" x14ac:dyDescent="0.25">
      <c r="F17" s="80"/>
      <c r="G17" s="80"/>
      <c r="H17" s="18"/>
      <c r="I17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Change</vt:lpstr>
      <vt:lpstr>Load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2023-05-04T11:22:29Z</dcterms:modified>
</cp:coreProperties>
</file>