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nass-data-summaries/data/"/>
    </mc:Choice>
  </mc:AlternateContent>
  <xr:revisionPtr revIDLastSave="0" documentId="13_ncr:1_{4E5AF6CA-8DC8-F94D-A03E-1C0C2FE1BB1D}" xr6:coauthVersionLast="47" xr6:coauthVersionMax="47" xr10:uidLastSave="{00000000-0000-0000-0000-000000000000}"/>
  <bookViews>
    <workbookView xWindow="4700" yWindow="500" windowWidth="27580" windowHeight="17440" activeTab="3" xr2:uid="{A945519C-CC4C-F44F-BF1B-BA6FCFA45757}"/>
  </bookViews>
  <sheets>
    <sheet name="Sheet1" sheetId="1" r:id="rId1"/>
    <sheet name="mez_new.p" sheetId="2" r:id="rId2"/>
    <sheet name="fw_calcs" sheetId="3" r:id="rId3"/>
    <sheet name="fishwhe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3" l="1"/>
  <c r="I21" i="3"/>
  <c r="I22" i="3"/>
  <c r="I23" i="3"/>
  <c r="I24" i="3"/>
  <c r="I25" i="3"/>
  <c r="I26" i="3"/>
  <c r="I27" i="3"/>
  <c r="I28" i="3"/>
  <c r="I29" i="3"/>
  <c r="I30" i="3"/>
  <c r="I31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I2" i="3"/>
  <c r="L20" i="3"/>
  <c r="L21" i="3"/>
  <c r="L22" i="3"/>
  <c r="L23" i="3"/>
  <c r="L24" i="3"/>
  <c r="L25" i="3"/>
  <c r="L26" i="3"/>
  <c r="L27" i="3"/>
  <c r="L28" i="3"/>
  <c r="L29" i="3"/>
  <c r="L30" i="3"/>
  <c r="L31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K3" i="3"/>
  <c r="K4" i="3"/>
  <c r="K5" i="3"/>
  <c r="K6" i="3"/>
  <c r="J3" i="3"/>
  <c r="J4" i="3"/>
  <c r="J5" i="3"/>
  <c r="J6" i="3"/>
  <c r="L2" i="3"/>
  <c r="K2" i="3"/>
  <c r="J2" i="3"/>
  <c r="E27" i="3"/>
  <c r="E28" i="3"/>
  <c r="E29" i="3"/>
  <c r="E30" i="3"/>
  <c r="E31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E4" i="3"/>
  <c r="E5" i="3"/>
  <c r="E6" i="3"/>
  <c r="E7" i="3"/>
  <c r="E8" i="3"/>
  <c r="E9" i="3"/>
  <c r="E10" i="3"/>
  <c r="E2" i="3"/>
  <c r="D22" i="3"/>
  <c r="D23" i="3"/>
  <c r="D24" i="3"/>
  <c r="D25" i="3"/>
  <c r="D26" i="3"/>
  <c r="D27" i="3"/>
  <c r="D28" i="3"/>
  <c r="D29" i="3"/>
  <c r="D30" i="3"/>
  <c r="D31" i="3"/>
  <c r="D11" i="3"/>
  <c r="D12" i="3"/>
  <c r="D13" i="3"/>
  <c r="D14" i="3"/>
  <c r="D15" i="3"/>
  <c r="D16" i="3"/>
  <c r="D17" i="3"/>
  <c r="D18" i="3"/>
  <c r="D19" i="3"/>
  <c r="D20" i="3"/>
  <c r="D21" i="3"/>
  <c r="D3" i="3"/>
  <c r="D4" i="3"/>
  <c r="D5" i="3"/>
  <c r="D6" i="3"/>
  <c r="D7" i="3"/>
  <c r="D8" i="3"/>
  <c r="D9" i="3"/>
  <c r="D10" i="3"/>
  <c r="D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" i="2"/>
  <c r="C8" i="2"/>
  <c r="C7" i="2"/>
  <c r="C6" i="2"/>
  <c r="C5" i="2"/>
  <c r="C4" i="2"/>
  <c r="C3" i="2"/>
  <c r="C2" i="2"/>
  <c r="E8" i="1"/>
  <c r="K8" i="1" s="1"/>
  <c r="E4" i="1"/>
  <c r="L4" i="1" s="1"/>
  <c r="C9" i="1"/>
  <c r="D9" i="1" s="1"/>
  <c r="E9" i="1" s="1"/>
  <c r="C8" i="1"/>
  <c r="D8" i="1" s="1"/>
  <c r="C7" i="1"/>
  <c r="D7" i="1" s="1"/>
  <c r="E7" i="1" s="1"/>
  <c r="C6" i="1"/>
  <c r="D6" i="1" s="1"/>
  <c r="E6" i="1" s="1"/>
  <c r="C5" i="1"/>
  <c r="D5" i="1" s="1"/>
  <c r="E5" i="1" s="1"/>
  <c r="C4" i="1"/>
  <c r="D4" i="1" s="1"/>
  <c r="C3" i="1"/>
  <c r="D3" i="1" s="1"/>
  <c r="E3" i="1" s="1"/>
  <c r="C2" i="1"/>
  <c r="K5" i="1" l="1"/>
  <c r="J5" i="1"/>
  <c r="I5" i="1" s="1"/>
  <c r="L5" i="1"/>
  <c r="L9" i="1"/>
  <c r="K9" i="1"/>
  <c r="J9" i="1"/>
  <c r="K6" i="1"/>
  <c r="L6" i="1"/>
  <c r="I6" i="1" s="1"/>
  <c r="J6" i="1"/>
  <c r="K3" i="1"/>
  <c r="J3" i="1"/>
  <c r="L3" i="1"/>
  <c r="L7" i="1"/>
  <c r="K7" i="1"/>
  <c r="J7" i="1"/>
  <c r="J8" i="1"/>
  <c r="I8" i="1" s="1"/>
  <c r="L8" i="1"/>
  <c r="J4" i="1"/>
  <c r="I4" i="1" s="1"/>
  <c r="K4" i="1"/>
  <c r="D2" i="1"/>
  <c r="E2" i="1" s="1"/>
  <c r="I7" i="1" l="1"/>
  <c r="I3" i="1"/>
  <c r="J2" i="1"/>
  <c r="L2" i="1"/>
  <c r="K2" i="1"/>
  <c r="I9" i="1"/>
  <c r="I2" i="1" l="1"/>
</calcChain>
</file>

<file path=xl/sharedStrings.xml><?xml version="1.0" encoding="utf-8"?>
<sst xmlns="http://schemas.openxmlformats.org/spreadsheetml/2006/main" count="78" uniqueCount="20">
  <si>
    <t>runyear</t>
  </si>
  <si>
    <t>p.age3</t>
  </si>
  <si>
    <t>p.age4</t>
  </si>
  <si>
    <t>p.age5</t>
  </si>
  <si>
    <t>p.age6</t>
  </si>
  <si>
    <t>Total</t>
  </si>
  <si>
    <t>Meziadin_Total Return</t>
  </si>
  <si>
    <t>Residual</t>
  </si>
  <si>
    <t>Scaling factor</t>
  </si>
  <si>
    <t>new.age4</t>
  </si>
  <si>
    <t>new.age5</t>
  </si>
  <si>
    <t>new.age6</t>
  </si>
  <si>
    <t>AgeComp</t>
  </si>
  <si>
    <t>RunAge3</t>
  </si>
  <si>
    <t>RunAge4</t>
  </si>
  <si>
    <t>RunAge5</t>
  </si>
  <si>
    <t>RunAge6</t>
  </si>
  <si>
    <t>RunAge7</t>
  </si>
  <si>
    <t>MeziadinAnnual</t>
  </si>
  <si>
    <t>total sockeye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</si>
</sst>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A0A4-B999-4744-9458-5A69A1A5FCA5}">
  <dimension ref="A1:L9"/>
  <sheetViews>
    <sheetView workbookViewId="0">
      <selection activeCell="J2" sqref="J2"/>
    </sheetView>
  </sheetViews>
  <sheetFormatPr baseColWidth="10" defaultRowHeight="16"/>
  <cols>
    <col min="2" max="2" width="21.33203125" customWidth="1"/>
  </cols>
  <sheetData>
    <row r="1" spans="1:12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</row>
    <row r="2" spans="1:12">
      <c r="A2">
        <v>2016</v>
      </c>
      <c r="B2">
        <v>176768.5</v>
      </c>
      <c r="C2">
        <f>1047/109709</f>
        <v>9.5434285245513135E-3</v>
      </c>
      <c r="D2">
        <f>1-C2</f>
        <v>0.99045657147544863</v>
      </c>
      <c r="E2">
        <f t="shared" ref="E2:E9" si="0">D2/(SUM(F2,G2,H2))</f>
        <v>1.0210892489437615</v>
      </c>
      <c r="F2">
        <v>0.21</v>
      </c>
      <c r="G2">
        <v>0.62</v>
      </c>
      <c r="H2">
        <v>0.14000000000000001</v>
      </c>
      <c r="I2">
        <f t="shared" ref="I2:I9" si="1">SUM(J2,K2,L2,C2)</f>
        <v>1</v>
      </c>
      <c r="J2">
        <f t="shared" ref="J2:J9" si="2">F2*E2</f>
        <v>0.21442874227818992</v>
      </c>
      <c r="K2">
        <f t="shared" ref="K2:K9" si="3">G2*E2</f>
        <v>0.63307533434513219</v>
      </c>
      <c r="L2">
        <f t="shared" ref="L2:L9" si="4">H2*E2</f>
        <v>0.14295249485212663</v>
      </c>
    </row>
    <row r="3" spans="1:12">
      <c r="A3">
        <v>2017</v>
      </c>
      <c r="B3">
        <v>186320.7</v>
      </c>
      <c r="C3">
        <f>4520/119087</f>
        <v>3.7955444339012656E-2</v>
      </c>
      <c r="D3">
        <f t="shared" ref="D3:D9" si="5">1-C3</f>
        <v>0.96204455566098734</v>
      </c>
      <c r="E3">
        <f t="shared" si="0"/>
        <v>1.0344565114634274</v>
      </c>
      <c r="F3">
        <v>0.26</v>
      </c>
      <c r="G3">
        <v>0.47</v>
      </c>
      <c r="H3">
        <v>0.2</v>
      </c>
      <c r="I3">
        <f t="shared" si="1"/>
        <v>1.0000000000000002</v>
      </c>
      <c r="J3">
        <f t="shared" si="2"/>
        <v>0.26895869298049113</v>
      </c>
      <c r="K3">
        <f t="shared" si="3"/>
        <v>0.48619456038781089</v>
      </c>
      <c r="L3">
        <f t="shared" si="4"/>
        <v>0.20689130229268549</v>
      </c>
    </row>
    <row r="4" spans="1:12">
      <c r="A4">
        <v>2018</v>
      </c>
      <c r="B4">
        <v>137217</v>
      </c>
      <c r="C4">
        <f>6443/96736</f>
        <v>6.6603953026794574E-2</v>
      </c>
      <c r="D4">
        <f t="shared" si="5"/>
        <v>0.93339604697320544</v>
      </c>
      <c r="E4">
        <f t="shared" si="0"/>
        <v>1.0371067188591172</v>
      </c>
      <c r="F4">
        <v>0.44</v>
      </c>
      <c r="G4">
        <v>0.38</v>
      </c>
      <c r="H4">
        <v>0.08</v>
      </c>
      <c r="I4">
        <f t="shared" si="1"/>
        <v>1</v>
      </c>
      <c r="J4">
        <f t="shared" si="2"/>
        <v>0.45632695629801157</v>
      </c>
      <c r="K4">
        <f t="shared" si="3"/>
        <v>0.39410055316646453</v>
      </c>
      <c r="L4">
        <f t="shared" si="4"/>
        <v>8.2968537508729373E-2</v>
      </c>
    </row>
    <row r="5" spans="1:12">
      <c r="A5">
        <v>2019</v>
      </c>
      <c r="B5">
        <v>137729</v>
      </c>
      <c r="C5">
        <f>3659/88197</f>
        <v>4.148667188226357E-2</v>
      </c>
      <c r="D5">
        <f t="shared" si="5"/>
        <v>0.95851332811773649</v>
      </c>
      <c r="E5">
        <f t="shared" si="0"/>
        <v>1.0769812675480186</v>
      </c>
      <c r="F5">
        <v>0.45</v>
      </c>
      <c r="G5">
        <v>0.33</v>
      </c>
      <c r="H5">
        <v>0.11</v>
      </c>
      <c r="I5">
        <f t="shared" si="1"/>
        <v>1.0000000000000002</v>
      </c>
      <c r="J5">
        <f t="shared" si="2"/>
        <v>0.48464157039660838</v>
      </c>
      <c r="K5">
        <f t="shared" si="3"/>
        <v>0.35540381829084616</v>
      </c>
      <c r="L5">
        <f t="shared" si="4"/>
        <v>0.11846793943028204</v>
      </c>
    </row>
    <row r="6" spans="1:12">
      <c r="A6">
        <v>2020</v>
      </c>
      <c r="B6">
        <v>171936</v>
      </c>
      <c r="C6">
        <f>2525/126247</f>
        <v>2.000047525881803E-2</v>
      </c>
      <c r="D6">
        <f t="shared" si="5"/>
        <v>0.97999952474118202</v>
      </c>
      <c r="E6">
        <f t="shared" si="0"/>
        <v>1.0537629298292277</v>
      </c>
      <c r="F6">
        <v>0.33</v>
      </c>
      <c r="G6">
        <v>0.56000000000000005</v>
      </c>
      <c r="H6">
        <v>0.04</v>
      </c>
      <c r="I6">
        <f t="shared" si="1"/>
        <v>0.99999999999999989</v>
      </c>
      <c r="J6">
        <f t="shared" si="2"/>
        <v>0.34774176684364516</v>
      </c>
      <c r="K6">
        <f t="shared" si="3"/>
        <v>0.5901072407043676</v>
      </c>
      <c r="L6">
        <f t="shared" si="4"/>
        <v>4.2150517193169111E-2</v>
      </c>
    </row>
    <row r="7" spans="1:12">
      <c r="A7">
        <v>2021</v>
      </c>
      <c r="B7">
        <v>391720</v>
      </c>
      <c r="C7">
        <f>13114/273862</f>
        <v>4.7885431348635446E-2</v>
      </c>
      <c r="D7">
        <f t="shared" si="5"/>
        <v>0.95211456865136457</v>
      </c>
      <c r="E7">
        <f t="shared" si="0"/>
        <v>1.2789511313834325</v>
      </c>
      <c r="F7">
        <v>0.37381059999999999</v>
      </c>
      <c r="G7">
        <v>0.31943820000000001</v>
      </c>
      <c r="H7">
        <v>5.120073E-2</v>
      </c>
      <c r="I7">
        <f t="shared" si="1"/>
        <v>1</v>
      </c>
      <c r="J7">
        <f t="shared" si="2"/>
        <v>0.47808548979311971</v>
      </c>
      <c r="K7">
        <f t="shared" si="3"/>
        <v>0.40854584729708721</v>
      </c>
      <c r="L7">
        <f t="shared" si="4"/>
        <v>6.5483231561157651E-2</v>
      </c>
    </row>
    <row r="8" spans="1:12">
      <c r="A8">
        <v>2022</v>
      </c>
      <c r="B8">
        <v>481015</v>
      </c>
      <c r="C8">
        <f>17378/342063</f>
        <v>5.080350695632091E-2</v>
      </c>
      <c r="D8">
        <f t="shared" si="5"/>
        <v>0.94919649304367915</v>
      </c>
      <c r="E8">
        <f t="shared" si="0"/>
        <v>1.0648038077081503</v>
      </c>
      <c r="F8">
        <v>0.47485709999999998</v>
      </c>
      <c r="G8">
        <v>0.36399999999999999</v>
      </c>
      <c r="H8">
        <v>5.2571430000000002E-2</v>
      </c>
      <c r="I8">
        <f t="shared" si="1"/>
        <v>1</v>
      </c>
      <c r="J8">
        <f t="shared" si="2"/>
        <v>0.50562964819724987</v>
      </c>
      <c r="K8">
        <f t="shared" si="3"/>
        <v>0.38758858600576668</v>
      </c>
      <c r="L8">
        <f t="shared" si="4"/>
        <v>5.5978258840662487E-2</v>
      </c>
    </row>
    <row r="9" spans="1:12">
      <c r="A9">
        <v>2023</v>
      </c>
      <c r="B9">
        <v>562762</v>
      </c>
      <c r="C9">
        <f>25935/388971</f>
        <v>6.6675921855356826E-2</v>
      </c>
      <c r="D9">
        <f t="shared" si="5"/>
        <v>0.93332407814464313</v>
      </c>
      <c r="E9">
        <f t="shared" si="0"/>
        <v>1.0713385858041706</v>
      </c>
      <c r="F9">
        <v>0.41373359999999998</v>
      </c>
      <c r="G9">
        <v>0.39068760000000002</v>
      </c>
      <c r="H9">
        <v>6.6754439999999998E-2</v>
      </c>
      <c r="I9">
        <f t="shared" si="1"/>
        <v>1</v>
      </c>
      <c r="J9">
        <f t="shared" si="2"/>
        <v>0.44324876992366841</v>
      </c>
      <c r="K9">
        <f t="shared" si="3"/>
        <v>0.41855870087522551</v>
      </c>
      <c r="L9">
        <f t="shared" si="4"/>
        <v>7.1516607345749356E-2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F567-AB55-224B-AE00-CC49A9065160}">
  <dimension ref="A1:H9"/>
  <sheetViews>
    <sheetView workbookViewId="0">
      <selection activeCell="A2" sqref="A2"/>
    </sheetView>
  </sheetViews>
  <sheetFormatPr baseColWidth="10" defaultRowHeight="16"/>
  <sheetData>
    <row r="1" spans="1:8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</v>
      </c>
    </row>
    <row r="2" spans="1:8">
      <c r="A2" t="s">
        <v>18</v>
      </c>
      <c r="B2">
        <v>2016</v>
      </c>
      <c r="C2">
        <f>1047/109709</f>
        <v>9.5434285245513135E-3</v>
      </c>
      <c r="D2">
        <v>0.21442874227818992</v>
      </c>
      <c r="E2">
        <v>0.63307533434513219</v>
      </c>
      <c r="F2">
        <v>0.14295249485212663</v>
      </c>
      <c r="G2">
        <v>0</v>
      </c>
      <c r="H2">
        <v>1</v>
      </c>
    </row>
    <row r="3" spans="1:8">
      <c r="A3" t="s">
        <v>18</v>
      </c>
      <c r="B3">
        <v>2017</v>
      </c>
      <c r="C3">
        <f>4520/119087</f>
        <v>3.7955444339012656E-2</v>
      </c>
      <c r="D3">
        <v>0.26895869298049113</v>
      </c>
      <c r="E3">
        <v>0.48619456038781089</v>
      </c>
      <c r="F3">
        <v>0.20689130229268549</v>
      </c>
      <c r="G3">
        <v>0</v>
      </c>
      <c r="H3">
        <v>1</v>
      </c>
    </row>
    <row r="4" spans="1:8">
      <c r="A4" t="s">
        <v>18</v>
      </c>
      <c r="B4">
        <v>2018</v>
      </c>
      <c r="C4">
        <f>6443/96736</f>
        <v>6.6603953026794574E-2</v>
      </c>
      <c r="D4">
        <v>0.45632695629801157</v>
      </c>
      <c r="E4">
        <v>0.39410055316646453</v>
      </c>
      <c r="F4">
        <v>8.2968537508729373E-2</v>
      </c>
      <c r="G4">
        <v>0</v>
      </c>
      <c r="H4">
        <v>1</v>
      </c>
    </row>
    <row r="5" spans="1:8">
      <c r="A5" t="s">
        <v>18</v>
      </c>
      <c r="B5">
        <v>2019</v>
      </c>
      <c r="C5">
        <f>3659/88197</f>
        <v>4.148667188226357E-2</v>
      </c>
      <c r="D5">
        <v>0.48464157039660838</v>
      </c>
      <c r="E5">
        <v>0.35540381829084616</v>
      </c>
      <c r="F5">
        <v>0.11846793943028204</v>
      </c>
      <c r="G5">
        <v>0</v>
      </c>
      <c r="H5">
        <v>1</v>
      </c>
    </row>
    <row r="6" spans="1:8">
      <c r="A6" t="s">
        <v>18</v>
      </c>
      <c r="B6">
        <v>2020</v>
      </c>
      <c r="C6">
        <f>2525/126247</f>
        <v>2.000047525881803E-2</v>
      </c>
      <c r="D6">
        <v>0.34774176684364516</v>
      </c>
      <c r="E6">
        <v>0.5901072407043676</v>
      </c>
      <c r="F6">
        <v>4.2150517193169111E-2</v>
      </c>
      <c r="G6">
        <v>0</v>
      </c>
      <c r="H6">
        <v>1</v>
      </c>
    </row>
    <row r="7" spans="1:8">
      <c r="A7" t="s">
        <v>18</v>
      </c>
      <c r="B7">
        <v>2021</v>
      </c>
      <c r="C7">
        <f>13114/273862</f>
        <v>4.7885431348635446E-2</v>
      </c>
      <c r="D7">
        <v>0.47808548979311971</v>
      </c>
      <c r="E7">
        <v>0.40854584729708721</v>
      </c>
      <c r="F7">
        <v>6.5483231561157651E-2</v>
      </c>
      <c r="G7">
        <v>0</v>
      </c>
      <c r="H7">
        <v>1</v>
      </c>
    </row>
    <row r="8" spans="1:8">
      <c r="A8" t="s">
        <v>18</v>
      </c>
      <c r="B8">
        <v>2022</v>
      </c>
      <c r="C8">
        <f>17378/342063</f>
        <v>5.080350695632091E-2</v>
      </c>
      <c r="D8">
        <v>0.50562964819724987</v>
      </c>
      <c r="E8">
        <v>0.38758858600576668</v>
      </c>
      <c r="F8">
        <v>5.5978258840662487E-2</v>
      </c>
      <c r="G8">
        <v>0</v>
      </c>
      <c r="H8">
        <v>1</v>
      </c>
    </row>
    <row r="9" spans="1:8">
      <c r="A9" t="s">
        <v>18</v>
      </c>
      <c r="B9">
        <v>2023</v>
      </c>
      <c r="C9">
        <f>25935/388971</f>
        <v>6.6675921855356826E-2</v>
      </c>
      <c r="D9">
        <v>0.44324876992366841</v>
      </c>
      <c r="E9">
        <v>0.41855870087522551</v>
      </c>
      <c r="F9">
        <v>7.1516607345749356E-2</v>
      </c>
      <c r="G9">
        <v>0</v>
      </c>
      <c r="H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189-14DB-BC4F-A4FD-5A7A60769052}">
  <dimension ref="A1:L31"/>
  <sheetViews>
    <sheetView workbookViewId="0">
      <selection activeCell="G19" sqref="G19"/>
    </sheetView>
  </sheetViews>
  <sheetFormatPr baseColWidth="10" defaultRowHeight="16"/>
  <cols>
    <col min="2" max="2" width="20.5" customWidth="1"/>
  </cols>
  <sheetData>
    <row r="1" spans="1:12">
      <c r="A1" t="s">
        <v>0</v>
      </c>
      <c r="B1" t="s">
        <v>19</v>
      </c>
      <c r="C1" t="s">
        <v>1</v>
      </c>
      <c r="D1" t="s">
        <v>7</v>
      </c>
      <c r="E1" t="s">
        <v>8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</row>
    <row r="2" spans="1:12">
      <c r="A2">
        <v>1995</v>
      </c>
      <c r="B2">
        <v>212192</v>
      </c>
      <c r="C2">
        <f>6339/B2</f>
        <v>2.9873887799728549E-2</v>
      </c>
      <c r="D2">
        <f>1-C2</f>
        <v>0.97012611220027145</v>
      </c>
      <c r="E2">
        <f>D2/(SUM(F2:H2))</f>
        <v>0.97012611220027145</v>
      </c>
      <c r="F2" s="1">
        <v>0.5</v>
      </c>
      <c r="G2" s="1">
        <v>0.43</v>
      </c>
      <c r="H2" s="1">
        <v>7.0000000000000007E-2</v>
      </c>
      <c r="I2">
        <f>SUM(J2,K2,L2,C2)</f>
        <v>0.99999999999999989</v>
      </c>
      <c r="J2">
        <f>F2*E2</f>
        <v>0.48506305610013573</v>
      </c>
      <c r="K2">
        <f>G2*E2</f>
        <v>0.4171542282461167</v>
      </c>
      <c r="L2">
        <f>H2*E2</f>
        <v>6.7908827854019013E-2</v>
      </c>
    </row>
    <row r="3" spans="1:12">
      <c r="A3">
        <v>1996</v>
      </c>
      <c r="B3">
        <v>183542</v>
      </c>
      <c r="C3">
        <f>1702/B3</f>
        <v>9.2730819104074273E-3</v>
      </c>
      <c r="D3">
        <f t="shared" ref="D3:D31" si="0">1-C3</f>
        <v>0.99072691808959257</v>
      </c>
      <c r="E3">
        <f t="shared" ref="E3:E31" si="1">D3/(SUM(F3:H3))</f>
        <v>0.99072691808959257</v>
      </c>
      <c r="F3" s="1">
        <v>7.0000000000000007E-2</v>
      </c>
      <c r="G3" s="1">
        <v>0.87</v>
      </c>
      <c r="H3" s="1">
        <v>0.06</v>
      </c>
      <c r="I3">
        <f>SUM(J3,K3,L3,C3)</f>
        <v>1</v>
      </c>
      <c r="J3">
        <f t="shared" ref="J3:J31" si="2">F3*E3</f>
        <v>6.9350884266271492E-2</v>
      </c>
      <c r="K3">
        <f t="shared" ref="K3:K31" si="3">G3*E3</f>
        <v>0.86193241873794557</v>
      </c>
      <c r="L3">
        <f t="shared" ref="L3:L31" si="4">H3*E3</f>
        <v>5.9443615085375552E-2</v>
      </c>
    </row>
    <row r="4" spans="1:12">
      <c r="A4">
        <v>1997</v>
      </c>
      <c r="B4">
        <v>160220</v>
      </c>
      <c r="C4">
        <f>1564/B4</f>
        <v>9.7615778304830855E-3</v>
      </c>
      <c r="D4">
        <f t="shared" si="0"/>
        <v>0.99023842216951696</v>
      </c>
      <c r="E4">
        <f t="shared" si="1"/>
        <v>1.0002408304742594</v>
      </c>
      <c r="F4" s="1">
        <v>0.3</v>
      </c>
      <c r="G4" s="1">
        <v>0.53</v>
      </c>
      <c r="H4" s="1">
        <v>0.16</v>
      </c>
      <c r="I4">
        <f t="shared" ref="I4:I31" si="5">SUM(J4,K4,L4,C4)</f>
        <v>0.99999999999999989</v>
      </c>
      <c r="J4">
        <f t="shared" si="2"/>
        <v>0.30007224914227781</v>
      </c>
      <c r="K4">
        <f t="shared" si="3"/>
        <v>0.53012764015135749</v>
      </c>
      <c r="L4">
        <f t="shared" si="4"/>
        <v>0.16003853287588152</v>
      </c>
    </row>
    <row r="5" spans="1:12">
      <c r="A5">
        <v>1998</v>
      </c>
      <c r="B5">
        <v>170119</v>
      </c>
      <c r="C5">
        <f>6179/B5</f>
        <v>3.6321633679953447E-2</v>
      </c>
      <c r="D5">
        <f t="shared" si="0"/>
        <v>0.96367836632004655</v>
      </c>
      <c r="E5">
        <f t="shared" si="1"/>
        <v>0.97341249123237028</v>
      </c>
      <c r="F5" s="1">
        <v>0.22</v>
      </c>
      <c r="G5" s="1">
        <v>0.68</v>
      </c>
      <c r="H5" s="1">
        <v>0.09</v>
      </c>
      <c r="I5">
        <f t="shared" si="5"/>
        <v>1</v>
      </c>
      <c r="J5">
        <f t="shared" si="2"/>
        <v>0.21415074807112147</v>
      </c>
      <c r="K5">
        <f t="shared" si="3"/>
        <v>0.66192049403801179</v>
      </c>
      <c r="L5">
        <f t="shared" si="4"/>
        <v>8.7607124210913323E-2</v>
      </c>
    </row>
    <row r="6" spans="1:12">
      <c r="A6">
        <v>1999</v>
      </c>
      <c r="B6">
        <v>184677</v>
      </c>
      <c r="C6">
        <f>4327/B6</f>
        <v>2.3430096871835691E-2</v>
      </c>
      <c r="D6">
        <f t="shared" si="0"/>
        <v>0.97656990312816427</v>
      </c>
      <c r="E6">
        <f t="shared" si="1"/>
        <v>0.96690089418630121</v>
      </c>
      <c r="F6" s="1">
        <v>0.31</v>
      </c>
      <c r="G6" s="1">
        <v>0.64</v>
      </c>
      <c r="H6" s="1">
        <v>0.06</v>
      </c>
      <c r="I6">
        <f t="shared" si="5"/>
        <v>1</v>
      </c>
      <c r="J6">
        <f t="shared" si="2"/>
        <v>0.2997392771977534</v>
      </c>
      <c r="K6">
        <f t="shared" si="3"/>
        <v>0.61881657227923281</v>
      </c>
      <c r="L6">
        <f t="shared" si="4"/>
        <v>5.8014053651178073E-2</v>
      </c>
    </row>
    <row r="7" spans="1:12">
      <c r="A7">
        <v>2000</v>
      </c>
      <c r="B7">
        <v>138128</v>
      </c>
      <c r="C7">
        <f>1086/B7</f>
        <v>7.8622726746206423E-3</v>
      </c>
      <c r="D7">
        <f t="shared" si="0"/>
        <v>0.9921377273253793</v>
      </c>
      <c r="E7">
        <f t="shared" si="1"/>
        <v>0.9921377273253793</v>
      </c>
      <c r="F7" s="1">
        <v>0.23</v>
      </c>
      <c r="G7" s="1">
        <v>0.5</v>
      </c>
      <c r="H7" s="1">
        <v>0.27</v>
      </c>
      <c r="I7">
        <f t="shared" si="5"/>
        <v>1</v>
      </c>
      <c r="J7">
        <f t="shared" si="2"/>
        <v>0.22819167728483725</v>
      </c>
      <c r="K7">
        <f t="shared" si="3"/>
        <v>0.49606886366268965</v>
      </c>
      <c r="L7">
        <f t="shared" si="4"/>
        <v>0.26787718637785241</v>
      </c>
    </row>
    <row r="8" spans="1:12">
      <c r="A8">
        <v>2001</v>
      </c>
      <c r="B8">
        <v>133865</v>
      </c>
      <c r="C8">
        <f>17673/B8</f>
        <v>0.13202106599932767</v>
      </c>
      <c r="D8">
        <f t="shared" si="0"/>
        <v>0.86797893400067228</v>
      </c>
      <c r="E8">
        <f t="shared" si="1"/>
        <v>0.86797893400067228</v>
      </c>
      <c r="F8" s="1">
        <v>0.28000000000000003</v>
      </c>
      <c r="G8" s="1">
        <v>0.4</v>
      </c>
      <c r="H8" s="1">
        <v>0.32</v>
      </c>
      <c r="I8">
        <f t="shared" si="5"/>
        <v>1</v>
      </c>
      <c r="J8">
        <f t="shared" si="2"/>
        <v>0.24303410152018826</v>
      </c>
      <c r="K8">
        <f t="shared" si="3"/>
        <v>0.34719157360026892</v>
      </c>
      <c r="L8">
        <f t="shared" si="4"/>
        <v>0.27775325888021513</v>
      </c>
    </row>
    <row r="9" spans="1:12">
      <c r="A9">
        <v>2002</v>
      </c>
      <c r="B9">
        <v>336087</v>
      </c>
      <c r="C9">
        <f>3645/B9</f>
        <v>1.0845406100206196E-2</v>
      </c>
      <c r="D9">
        <f t="shared" si="0"/>
        <v>0.98915459389979377</v>
      </c>
      <c r="E9">
        <f t="shared" si="1"/>
        <v>0.98915459389979377</v>
      </c>
      <c r="F9" s="1">
        <v>0.46</v>
      </c>
      <c r="G9" s="1">
        <v>0.51</v>
      </c>
      <c r="H9" s="1">
        <v>0.03</v>
      </c>
      <c r="I9">
        <f t="shared" si="5"/>
        <v>1</v>
      </c>
      <c r="J9">
        <f t="shared" si="2"/>
        <v>0.45501111319390514</v>
      </c>
      <c r="K9">
        <f t="shared" si="3"/>
        <v>0.50446884288889482</v>
      </c>
      <c r="L9">
        <f t="shared" si="4"/>
        <v>2.9674637816993813E-2</v>
      </c>
    </row>
    <row r="10" spans="1:12">
      <c r="A10">
        <v>2003</v>
      </c>
      <c r="B10">
        <v>204574</v>
      </c>
      <c r="C10">
        <f>7722/B10</f>
        <v>3.7746732233812703E-2</v>
      </c>
      <c r="D10">
        <f t="shared" si="0"/>
        <v>0.96225326776618725</v>
      </c>
      <c r="E10">
        <f t="shared" si="1"/>
        <v>0.96225326776618725</v>
      </c>
      <c r="F10" s="1">
        <v>0.21</v>
      </c>
      <c r="G10" s="1">
        <v>0.67</v>
      </c>
      <c r="H10" s="1">
        <v>0.12</v>
      </c>
      <c r="I10">
        <f t="shared" si="5"/>
        <v>1</v>
      </c>
      <c r="J10">
        <f t="shared" si="2"/>
        <v>0.20207318623089932</v>
      </c>
      <c r="K10">
        <f t="shared" si="3"/>
        <v>0.6447096894033455</v>
      </c>
      <c r="L10">
        <f t="shared" si="4"/>
        <v>0.11547039213194246</v>
      </c>
    </row>
    <row r="11" spans="1:12">
      <c r="A11">
        <v>2004</v>
      </c>
      <c r="B11">
        <v>143783</v>
      </c>
      <c r="C11">
        <f>2860/B11</f>
        <v>1.9891085872460582E-2</v>
      </c>
      <c r="D11">
        <f t="shared" si="0"/>
        <v>0.98010891412753942</v>
      </c>
      <c r="E11">
        <f t="shared" si="1"/>
        <v>0.99000900416923165</v>
      </c>
      <c r="F11" s="1">
        <v>0.28000000000000003</v>
      </c>
      <c r="G11" s="1">
        <v>0.66</v>
      </c>
      <c r="H11" s="1">
        <v>0.05</v>
      </c>
      <c r="I11">
        <f t="shared" si="5"/>
        <v>1</v>
      </c>
      <c r="J11">
        <f t="shared" si="2"/>
        <v>0.27720252116738486</v>
      </c>
      <c r="K11">
        <f t="shared" si="3"/>
        <v>0.65340594275169295</v>
      </c>
      <c r="L11">
        <f t="shared" si="4"/>
        <v>4.9500450208461583E-2</v>
      </c>
    </row>
    <row r="12" spans="1:12">
      <c r="A12">
        <v>2005</v>
      </c>
      <c r="B12">
        <v>155416</v>
      </c>
      <c r="C12">
        <f>12557/B12</f>
        <v>8.0796057034024815E-2</v>
      </c>
      <c r="D12">
        <f t="shared" si="0"/>
        <v>0.91920394296597518</v>
      </c>
      <c r="E12">
        <f t="shared" si="1"/>
        <v>0.91920394296597518</v>
      </c>
      <c r="F12" s="1">
        <v>0.17</v>
      </c>
      <c r="G12" s="1">
        <v>0.68</v>
      </c>
      <c r="H12" s="1">
        <v>0.15</v>
      </c>
      <c r="I12">
        <f t="shared" si="5"/>
        <v>1</v>
      </c>
      <c r="J12">
        <f t="shared" si="2"/>
        <v>0.15626467030421579</v>
      </c>
      <c r="K12">
        <f t="shared" si="3"/>
        <v>0.62505868121686314</v>
      </c>
      <c r="L12">
        <f t="shared" si="4"/>
        <v>0.13788059144489628</v>
      </c>
    </row>
    <row r="13" spans="1:12">
      <c r="A13">
        <v>2006</v>
      </c>
      <c r="B13">
        <v>148770</v>
      </c>
      <c r="C13">
        <f>1816/B13</f>
        <v>1.2206762116018014E-2</v>
      </c>
      <c r="D13">
        <f t="shared" si="0"/>
        <v>0.98779323788398199</v>
      </c>
      <c r="E13">
        <f t="shared" si="1"/>
        <v>0.98779323788398199</v>
      </c>
      <c r="F13" s="1">
        <v>0.18</v>
      </c>
      <c r="G13" s="1">
        <v>0.56000000000000005</v>
      </c>
      <c r="H13" s="1">
        <v>0.26</v>
      </c>
      <c r="I13">
        <f t="shared" si="5"/>
        <v>1</v>
      </c>
      <c r="J13">
        <f t="shared" si="2"/>
        <v>0.17780278281911674</v>
      </c>
      <c r="K13">
        <f t="shared" si="3"/>
        <v>0.55316421321502995</v>
      </c>
      <c r="L13">
        <f t="shared" si="4"/>
        <v>0.25682624184983532</v>
      </c>
    </row>
    <row r="14" spans="1:12">
      <c r="A14">
        <v>2007</v>
      </c>
      <c r="B14">
        <v>108329</v>
      </c>
      <c r="C14">
        <f>4021/B14</f>
        <v>3.7118407813235603E-2</v>
      </c>
      <c r="D14">
        <f t="shared" si="0"/>
        <v>0.96288159218676439</v>
      </c>
      <c r="E14">
        <f t="shared" si="1"/>
        <v>0.96288159218676439</v>
      </c>
      <c r="F14" s="1">
        <v>0.05</v>
      </c>
      <c r="G14" s="1">
        <v>0.69</v>
      </c>
      <c r="H14" s="1">
        <v>0.26</v>
      </c>
      <c r="I14">
        <f t="shared" si="5"/>
        <v>1</v>
      </c>
      <c r="J14">
        <f t="shared" si="2"/>
        <v>4.8144079609338225E-2</v>
      </c>
      <c r="K14">
        <f t="shared" si="3"/>
        <v>0.66438829860886739</v>
      </c>
      <c r="L14">
        <f t="shared" si="4"/>
        <v>0.25034921396855875</v>
      </c>
    </row>
    <row r="15" spans="1:12">
      <c r="A15">
        <v>2008</v>
      </c>
      <c r="B15">
        <v>153342</v>
      </c>
      <c r="C15">
        <f>2946/B15</f>
        <v>1.9211957585006066E-2</v>
      </c>
      <c r="D15">
        <f t="shared" si="0"/>
        <v>0.98078804241499395</v>
      </c>
      <c r="E15">
        <f t="shared" si="1"/>
        <v>0.98078804241499395</v>
      </c>
      <c r="F15" s="1">
        <v>0.24</v>
      </c>
      <c r="G15" s="1">
        <v>0.66</v>
      </c>
      <c r="H15" s="1">
        <v>0.1</v>
      </c>
      <c r="I15">
        <f t="shared" si="5"/>
        <v>1</v>
      </c>
      <c r="J15">
        <f t="shared" si="2"/>
        <v>0.23538913017959853</v>
      </c>
      <c r="K15">
        <f t="shared" si="3"/>
        <v>0.64732010799389605</v>
      </c>
      <c r="L15">
        <f t="shared" si="4"/>
        <v>9.8078804241499395E-2</v>
      </c>
    </row>
    <row r="16" spans="1:12">
      <c r="A16">
        <v>2009</v>
      </c>
      <c r="B16">
        <v>181356</v>
      </c>
      <c r="C16">
        <f>12952/B16</f>
        <v>7.1417543395310881E-2</v>
      </c>
      <c r="D16">
        <f t="shared" si="0"/>
        <v>0.92858245660468908</v>
      </c>
      <c r="E16">
        <f t="shared" si="1"/>
        <v>0.92858245660468908</v>
      </c>
      <c r="F16" s="1">
        <v>0.11</v>
      </c>
      <c r="G16" s="1">
        <v>0.76</v>
      </c>
      <c r="H16" s="1">
        <v>0.13</v>
      </c>
      <c r="I16">
        <f t="shared" si="5"/>
        <v>1</v>
      </c>
      <c r="J16">
        <f t="shared" si="2"/>
        <v>0.1021440702265158</v>
      </c>
      <c r="K16">
        <f t="shared" si="3"/>
        <v>0.70572266701956365</v>
      </c>
      <c r="L16">
        <f t="shared" si="4"/>
        <v>0.12071571935860959</v>
      </c>
    </row>
    <row r="17" spans="1:12">
      <c r="A17">
        <v>2010</v>
      </c>
      <c r="B17">
        <v>163688</v>
      </c>
      <c r="C17">
        <f>4568/B17</f>
        <v>2.7906749425736767E-2</v>
      </c>
      <c r="D17">
        <f t="shared" si="0"/>
        <v>0.97209325057426321</v>
      </c>
      <c r="E17">
        <f t="shared" si="1"/>
        <v>0.99193188834108492</v>
      </c>
      <c r="F17" s="1">
        <v>0.24</v>
      </c>
      <c r="G17" s="1">
        <v>0.68</v>
      </c>
      <c r="H17" s="1">
        <v>0.06</v>
      </c>
      <c r="I17">
        <f t="shared" si="5"/>
        <v>1</v>
      </c>
      <c r="J17">
        <f t="shared" si="2"/>
        <v>0.23806365320186038</v>
      </c>
      <c r="K17">
        <f t="shared" si="3"/>
        <v>0.67451368407193779</v>
      </c>
      <c r="L17">
        <f t="shared" si="4"/>
        <v>5.9515913300465094E-2</v>
      </c>
    </row>
    <row r="18" spans="1:12">
      <c r="A18">
        <v>2011</v>
      </c>
      <c r="B18">
        <v>172354</v>
      </c>
      <c r="C18">
        <f>4830/B18</f>
        <v>2.8023718625619365E-2</v>
      </c>
      <c r="D18">
        <f t="shared" si="0"/>
        <v>0.97197628137438064</v>
      </c>
      <c r="E18">
        <f t="shared" si="1"/>
        <v>0.98179422361048563</v>
      </c>
      <c r="F18" s="1">
        <v>0.32</v>
      </c>
      <c r="G18" s="1">
        <v>0.57999999999999996</v>
      </c>
      <c r="H18" s="1">
        <v>0.09</v>
      </c>
      <c r="I18">
        <f t="shared" si="5"/>
        <v>1</v>
      </c>
      <c r="J18">
        <f t="shared" si="2"/>
        <v>0.31417415155535539</v>
      </c>
      <c r="K18">
        <f t="shared" si="3"/>
        <v>0.56944064969408159</v>
      </c>
      <c r="L18">
        <f t="shared" si="4"/>
        <v>8.83614801249437E-2</v>
      </c>
    </row>
    <row r="19" spans="1:12">
      <c r="A19">
        <v>2012</v>
      </c>
      <c r="B19">
        <v>146655</v>
      </c>
      <c r="C19">
        <f>1732/B19</f>
        <v>1.1810030343322763E-2</v>
      </c>
      <c r="D19">
        <f t="shared" si="0"/>
        <v>0.98818996965667727</v>
      </c>
      <c r="E19">
        <f t="shared" si="1"/>
        <v>1.0293645517257055</v>
      </c>
      <c r="F19" s="1">
        <v>0.16</v>
      </c>
      <c r="G19" s="1">
        <v>0.62</v>
      </c>
      <c r="H19" s="1">
        <v>0.18</v>
      </c>
      <c r="I19">
        <f t="shared" si="5"/>
        <v>0.99999999999999989</v>
      </c>
      <c r="J19">
        <f t="shared" si="2"/>
        <v>0.16469832827611289</v>
      </c>
      <c r="K19">
        <f t="shared" si="3"/>
        <v>0.63820602206993737</v>
      </c>
      <c r="L19">
        <f t="shared" si="4"/>
        <v>0.18528561931062698</v>
      </c>
    </row>
    <row r="20" spans="1:12">
      <c r="A20">
        <v>2013</v>
      </c>
      <c r="B20">
        <v>183098</v>
      </c>
      <c r="C20">
        <f>12722/B20</f>
        <v>6.9481916787731163E-2</v>
      </c>
      <c r="D20">
        <f t="shared" si="0"/>
        <v>0.93051808321226881</v>
      </c>
      <c r="E20">
        <f t="shared" si="1"/>
        <v>0.94950824817578439</v>
      </c>
      <c r="F20" s="1">
        <v>0.33</v>
      </c>
      <c r="G20" s="1">
        <v>0.53</v>
      </c>
      <c r="H20" s="1">
        <v>0.12</v>
      </c>
      <c r="I20">
        <f t="shared" si="5"/>
        <v>1</v>
      </c>
      <c r="J20">
        <f t="shared" si="2"/>
        <v>0.31333772189800885</v>
      </c>
      <c r="K20">
        <f t="shared" si="3"/>
        <v>0.50323937153316578</v>
      </c>
      <c r="L20">
        <f t="shared" si="4"/>
        <v>0.11394098978109413</v>
      </c>
    </row>
    <row r="21" spans="1:12">
      <c r="A21">
        <v>2014</v>
      </c>
      <c r="B21">
        <v>155427</v>
      </c>
      <c r="C21">
        <f>10507/B21</f>
        <v>6.7600867288180308E-2</v>
      </c>
      <c r="D21">
        <f t="shared" si="0"/>
        <v>0.93239913271181973</v>
      </c>
      <c r="E21">
        <f t="shared" si="1"/>
        <v>1.0246144315514503</v>
      </c>
      <c r="F21" s="1">
        <v>0.25</v>
      </c>
      <c r="G21" s="1">
        <v>0.53</v>
      </c>
      <c r="H21" s="1">
        <v>0.13</v>
      </c>
      <c r="I21">
        <f t="shared" si="5"/>
        <v>1</v>
      </c>
      <c r="J21">
        <f t="shared" si="2"/>
        <v>0.25615360788786257</v>
      </c>
      <c r="K21">
        <f t="shared" si="3"/>
        <v>0.54304564872226868</v>
      </c>
      <c r="L21">
        <f t="shared" si="4"/>
        <v>0.13319987610168854</v>
      </c>
    </row>
    <row r="22" spans="1:12">
      <c r="A22">
        <v>2015</v>
      </c>
      <c r="B22">
        <v>188468</v>
      </c>
      <c r="C22">
        <f>2551/B22</f>
        <v>1.3535454294628265E-2</v>
      </c>
      <c r="D22">
        <f t="shared" si="0"/>
        <v>0.98646454570537179</v>
      </c>
      <c r="E22">
        <f t="shared" si="1"/>
        <v>0.99642883404583005</v>
      </c>
      <c r="F22" s="1">
        <v>0.4</v>
      </c>
      <c r="G22" s="1">
        <v>0.41</v>
      </c>
      <c r="H22" s="1">
        <v>0.18</v>
      </c>
      <c r="I22">
        <f t="shared" si="5"/>
        <v>1</v>
      </c>
      <c r="J22">
        <f t="shared" si="2"/>
        <v>0.39857153361833203</v>
      </c>
      <c r="K22">
        <f t="shared" si="3"/>
        <v>0.40853582195879029</v>
      </c>
      <c r="L22">
        <f t="shared" si="4"/>
        <v>0.17935719012824941</v>
      </c>
    </row>
    <row r="23" spans="1:12">
      <c r="A23">
        <v>2016</v>
      </c>
      <c r="B23">
        <v>110909</v>
      </c>
      <c r="C23">
        <f>1048/B23</f>
        <v>9.4491880731049777E-3</v>
      </c>
      <c r="D23">
        <f t="shared" si="0"/>
        <v>0.99055081192689498</v>
      </c>
      <c r="E23">
        <f t="shared" si="1"/>
        <v>1.0000952206653144</v>
      </c>
      <c r="F23" s="1">
        <v>0.2144287</v>
      </c>
      <c r="G23" s="1">
        <v>0.63307530000000001</v>
      </c>
      <c r="H23" s="1">
        <v>0.14295250000000001</v>
      </c>
      <c r="I23">
        <f t="shared" si="5"/>
        <v>1</v>
      </c>
      <c r="J23">
        <f t="shared" si="2"/>
        <v>0.21444911804347649</v>
      </c>
      <c r="K23">
        <f t="shared" si="3"/>
        <v>0.63313558185126018</v>
      </c>
      <c r="L23">
        <f t="shared" si="4"/>
        <v>0.14296611203215837</v>
      </c>
    </row>
    <row r="24" spans="1:12">
      <c r="A24">
        <v>2017</v>
      </c>
      <c r="B24">
        <v>123608</v>
      </c>
      <c r="C24">
        <f>4520/B24</f>
        <v>3.6567212478156752E-2</v>
      </c>
      <c r="D24">
        <f t="shared" si="0"/>
        <v>0.96343278752184325</v>
      </c>
      <c r="E24">
        <f t="shared" si="1"/>
        <v>1.0014429554740427</v>
      </c>
      <c r="F24" s="1">
        <v>0.2689587</v>
      </c>
      <c r="G24" s="1">
        <v>0.48619459999999998</v>
      </c>
      <c r="H24" s="1">
        <v>0.2068913</v>
      </c>
      <c r="I24">
        <f t="shared" si="5"/>
        <v>0.99999999999999989</v>
      </c>
      <c r="J24">
        <f t="shared" si="2"/>
        <v>0.26934679542845641</v>
      </c>
      <c r="K24">
        <f t="shared" si="3"/>
        <v>0.48689615715952</v>
      </c>
      <c r="L24">
        <f t="shared" si="4"/>
        <v>0.20718983493386681</v>
      </c>
    </row>
    <row r="25" spans="1:12">
      <c r="A25">
        <v>2018</v>
      </c>
      <c r="B25">
        <v>103324</v>
      </c>
      <c r="C25">
        <f>6497/B25</f>
        <v>6.2879873020788971E-2</v>
      </c>
      <c r="D25">
        <f t="shared" si="0"/>
        <v>0.93712012697921099</v>
      </c>
      <c r="E25">
        <f t="shared" si="1"/>
        <v>1.0039897175696602</v>
      </c>
      <c r="F25" s="1">
        <v>0.45632699999999998</v>
      </c>
      <c r="G25" s="1">
        <v>0.39410060000000002</v>
      </c>
      <c r="H25" s="1">
        <v>8.2968539999999993E-2</v>
      </c>
      <c r="I25">
        <f t="shared" si="5"/>
        <v>1</v>
      </c>
      <c r="J25">
        <f t="shared" si="2"/>
        <v>0.45814761584941027</v>
      </c>
      <c r="K25">
        <f t="shared" si="3"/>
        <v>0.39567295008803366</v>
      </c>
      <c r="L25">
        <f t="shared" si="4"/>
        <v>8.3299561041767042E-2</v>
      </c>
    </row>
    <row r="26" spans="1:12">
      <c r="A26">
        <v>2019</v>
      </c>
      <c r="B26">
        <v>91781</v>
      </c>
      <c r="C26">
        <f>3653/B26</f>
        <v>3.9801266057244961E-2</v>
      </c>
      <c r="D26">
        <f t="shared" si="0"/>
        <v>0.96019873394275501</v>
      </c>
      <c r="E26">
        <f t="shared" si="1"/>
        <v>1.0017583416655997</v>
      </c>
      <c r="F26" s="1">
        <v>0.48464160000000001</v>
      </c>
      <c r="G26" s="1">
        <v>0.35540379999999999</v>
      </c>
      <c r="H26" s="1">
        <v>0.11846793999999999</v>
      </c>
      <c r="I26">
        <f t="shared" si="5"/>
        <v>1</v>
      </c>
      <c r="J26">
        <f t="shared" si="2"/>
        <v>0.48549376551816292</v>
      </c>
      <c r="K26">
        <f t="shared" si="3"/>
        <v>0.35602872130965246</v>
      </c>
      <c r="L26">
        <f t="shared" si="4"/>
        <v>0.11867624711493976</v>
      </c>
    </row>
    <row r="27" spans="1:12">
      <c r="A27">
        <v>2020</v>
      </c>
      <c r="B27">
        <v>128961</v>
      </c>
      <c r="C27">
        <f>2493/B27</f>
        <v>1.9331425779886943E-2</v>
      </c>
      <c r="D27">
        <f t="shared" si="0"/>
        <v>0.98066857422011311</v>
      </c>
      <c r="E27">
        <f>D27/(SUM(F27:H27))</f>
        <v>1.0006827087222585</v>
      </c>
      <c r="F27" s="1">
        <v>0.34774179999999999</v>
      </c>
      <c r="G27" s="1">
        <v>0.59010720000000005</v>
      </c>
      <c r="H27" s="1">
        <v>4.2150519999999997E-2</v>
      </c>
      <c r="I27">
        <f t="shared" si="5"/>
        <v>1</v>
      </c>
      <c r="J27">
        <f t="shared" si="2"/>
        <v>0.34797920635995389</v>
      </c>
      <c r="K27">
        <f t="shared" si="3"/>
        <v>0.59051007133250755</v>
      </c>
      <c r="L27">
        <f t="shared" si="4"/>
        <v>4.2179296527651726E-2</v>
      </c>
    </row>
    <row r="28" spans="1:12">
      <c r="A28">
        <v>2021</v>
      </c>
      <c r="B28">
        <v>287069</v>
      </c>
      <c r="C28">
        <f>13114/B28</f>
        <v>4.5682396915027394E-2</v>
      </c>
      <c r="D28">
        <f t="shared" si="0"/>
        <v>0.9543176030849726</v>
      </c>
      <c r="E28">
        <f t="shared" si="1"/>
        <v>1.0023138740304411</v>
      </c>
      <c r="F28" s="1">
        <v>0.4780855</v>
      </c>
      <c r="G28" s="1">
        <v>0.40854580000000001</v>
      </c>
      <c r="H28" s="1">
        <v>6.5483230000000003E-2</v>
      </c>
      <c r="I28">
        <f t="shared" si="5"/>
        <v>1</v>
      </c>
      <c r="J28">
        <f t="shared" si="2"/>
        <v>0.47919172962278045</v>
      </c>
      <c r="K28">
        <f t="shared" si="3"/>
        <v>0.40949112351686584</v>
      </c>
      <c r="L28">
        <f t="shared" si="4"/>
        <v>6.5634749945326407E-2</v>
      </c>
    </row>
    <row r="29" spans="1:12">
      <c r="A29">
        <v>2022</v>
      </c>
      <c r="B29">
        <v>361287</v>
      </c>
      <c r="C29">
        <f>17522/B29</f>
        <v>4.8498838873250349E-2</v>
      </c>
      <c r="D29">
        <f t="shared" si="0"/>
        <v>0.95150116112674965</v>
      </c>
      <c r="E29">
        <f t="shared" si="1"/>
        <v>1.0024280549115718</v>
      </c>
      <c r="F29" s="1">
        <v>0.50562960000000001</v>
      </c>
      <c r="G29" s="1">
        <v>0.38758860000000001</v>
      </c>
      <c r="H29" s="1">
        <v>5.5978260000000002E-2</v>
      </c>
      <c r="I29">
        <f t="shared" si="5"/>
        <v>0.99999999999999989</v>
      </c>
      <c r="J29">
        <f t="shared" si="2"/>
        <v>0.50685729643371613</v>
      </c>
      <c r="K29">
        <f t="shared" si="3"/>
        <v>0.38852968640389923</v>
      </c>
      <c r="L29">
        <f t="shared" si="4"/>
        <v>5.6114178289134245E-2</v>
      </c>
    </row>
    <row r="30" spans="1:12">
      <c r="A30">
        <v>2023</v>
      </c>
      <c r="B30">
        <v>439012</v>
      </c>
      <c r="C30">
        <f>30550/B30</f>
        <v>6.9588075041228936E-2</v>
      </c>
      <c r="D30">
        <f t="shared" si="0"/>
        <v>0.93041192495877101</v>
      </c>
      <c r="E30">
        <f t="shared" si="1"/>
        <v>0.99687977090699065</v>
      </c>
      <c r="F30" s="1">
        <v>0.4432488</v>
      </c>
      <c r="G30" s="1">
        <v>0.41855870000000001</v>
      </c>
      <c r="H30" s="1">
        <v>7.1516609999999994E-2</v>
      </c>
      <c r="I30">
        <f t="shared" si="5"/>
        <v>0.99999999999999978</v>
      </c>
      <c r="J30">
        <f t="shared" si="2"/>
        <v>0.44186576219879853</v>
      </c>
      <c r="K30">
        <f t="shared" si="3"/>
        <v>0.41725270096712785</v>
      </c>
      <c r="L30">
        <f t="shared" si="4"/>
        <v>7.1293461792844584E-2</v>
      </c>
    </row>
    <row r="31" spans="1:12">
      <c r="A31">
        <v>2024</v>
      </c>
      <c r="B31">
        <v>383601</v>
      </c>
      <c r="C31">
        <f>8244/B31</f>
        <v>2.1491080575910908E-2</v>
      </c>
      <c r="D31">
        <f t="shared" si="0"/>
        <v>0.97850891942408913</v>
      </c>
      <c r="E31">
        <f t="shared" si="1"/>
        <v>1.1306873104415545</v>
      </c>
      <c r="F31" s="1">
        <v>0.40848020000000002</v>
      </c>
      <c r="G31" s="1">
        <v>0.39282519999999999</v>
      </c>
      <c r="H31" s="1">
        <v>6.4105319999999993E-2</v>
      </c>
      <c r="I31">
        <f t="shared" si="5"/>
        <v>1</v>
      </c>
      <c r="J31">
        <f t="shared" si="2"/>
        <v>0.46186337870662825</v>
      </c>
      <c r="K31">
        <f t="shared" si="3"/>
        <v>0.44416246886166572</v>
      </c>
      <c r="L31">
        <f t="shared" si="4"/>
        <v>7.2483071855795181E-2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CCFB-E6D7-B14A-8FF1-D8C35DD5CA8C}">
  <dimension ref="A1:H31"/>
  <sheetViews>
    <sheetView tabSelected="1" workbookViewId="0">
      <selection activeCell="K25" sqref="K25"/>
    </sheetView>
  </sheetViews>
  <sheetFormatPr baseColWidth="10" defaultRowHeight="16"/>
  <sheetData>
    <row r="1" spans="1:8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</v>
      </c>
    </row>
    <row r="2" spans="1:8">
      <c r="A2" t="s">
        <v>18</v>
      </c>
      <c r="B2">
        <v>1995</v>
      </c>
      <c r="C2">
        <v>2.9873887799728549E-2</v>
      </c>
      <c r="D2">
        <v>0.48506305610013573</v>
      </c>
      <c r="E2">
        <v>0.4171542282461167</v>
      </c>
      <c r="F2">
        <v>6.7908827854019013E-2</v>
      </c>
      <c r="G2">
        <v>0</v>
      </c>
      <c r="H2">
        <v>1</v>
      </c>
    </row>
    <row r="3" spans="1:8">
      <c r="A3" t="s">
        <v>18</v>
      </c>
      <c r="B3">
        <v>1996</v>
      </c>
      <c r="C3">
        <v>9.2730819104074273E-3</v>
      </c>
      <c r="D3">
        <v>6.9350884266271492E-2</v>
      </c>
      <c r="E3">
        <v>0.86193241873794557</v>
      </c>
      <c r="F3">
        <v>5.9443615085375552E-2</v>
      </c>
      <c r="G3">
        <v>0</v>
      </c>
      <c r="H3">
        <v>1</v>
      </c>
    </row>
    <row r="4" spans="1:8">
      <c r="A4" t="s">
        <v>18</v>
      </c>
      <c r="B4">
        <v>1997</v>
      </c>
      <c r="C4">
        <v>9.7615778304830855E-3</v>
      </c>
      <c r="D4">
        <v>0.30007224914227781</v>
      </c>
      <c r="E4">
        <v>0.53012764015135749</v>
      </c>
      <c r="F4">
        <v>0.16003853287588152</v>
      </c>
      <c r="G4">
        <v>0</v>
      </c>
      <c r="H4">
        <v>1</v>
      </c>
    </row>
    <row r="5" spans="1:8">
      <c r="A5" t="s">
        <v>18</v>
      </c>
      <c r="B5">
        <v>1998</v>
      </c>
      <c r="C5">
        <v>3.6321633679953447E-2</v>
      </c>
      <c r="D5">
        <v>0.21415074807112147</v>
      </c>
      <c r="E5">
        <v>0.66192049403801179</v>
      </c>
      <c r="F5">
        <v>8.7607124210913323E-2</v>
      </c>
      <c r="G5">
        <v>0</v>
      </c>
      <c r="H5">
        <v>1</v>
      </c>
    </row>
    <row r="6" spans="1:8">
      <c r="A6" t="s">
        <v>18</v>
      </c>
      <c r="B6">
        <v>1999</v>
      </c>
      <c r="C6">
        <v>2.3430096871835691E-2</v>
      </c>
      <c r="D6">
        <v>0.2997392771977534</v>
      </c>
      <c r="E6">
        <v>0.61881657227923281</v>
      </c>
      <c r="F6">
        <v>5.8014053651178073E-2</v>
      </c>
      <c r="G6">
        <v>0</v>
      </c>
      <c r="H6">
        <v>1</v>
      </c>
    </row>
    <row r="7" spans="1:8">
      <c r="A7" t="s">
        <v>18</v>
      </c>
      <c r="B7">
        <v>2000</v>
      </c>
      <c r="C7">
        <v>7.8622726746206423E-3</v>
      </c>
      <c r="D7">
        <v>0.22819167728483725</v>
      </c>
      <c r="E7">
        <v>0.49606886366268965</v>
      </c>
      <c r="F7">
        <v>0.26787718637785241</v>
      </c>
      <c r="G7">
        <v>0</v>
      </c>
      <c r="H7">
        <v>1</v>
      </c>
    </row>
    <row r="8" spans="1:8">
      <c r="A8" t="s">
        <v>18</v>
      </c>
      <c r="B8">
        <v>2001</v>
      </c>
      <c r="C8">
        <v>0.13202106599932767</v>
      </c>
      <c r="D8">
        <v>0.24303410152018826</v>
      </c>
      <c r="E8">
        <v>0.34719157360026892</v>
      </c>
      <c r="F8">
        <v>0.27775325888021513</v>
      </c>
      <c r="G8">
        <v>0</v>
      </c>
      <c r="H8">
        <v>1</v>
      </c>
    </row>
    <row r="9" spans="1:8">
      <c r="A9" t="s">
        <v>18</v>
      </c>
      <c r="B9">
        <v>2002</v>
      </c>
      <c r="C9">
        <v>1.0845406100206196E-2</v>
      </c>
      <c r="D9">
        <v>0.45501111319390514</v>
      </c>
      <c r="E9">
        <v>0.50446884288889482</v>
      </c>
      <c r="F9">
        <v>2.9674637816993813E-2</v>
      </c>
      <c r="G9">
        <v>0</v>
      </c>
      <c r="H9">
        <v>1</v>
      </c>
    </row>
    <row r="10" spans="1:8">
      <c r="A10" t="s">
        <v>18</v>
      </c>
      <c r="B10">
        <v>2003</v>
      </c>
      <c r="C10">
        <v>3.7746732233812703E-2</v>
      </c>
      <c r="D10">
        <v>0.20207318623089932</v>
      </c>
      <c r="E10">
        <v>0.6447096894033455</v>
      </c>
      <c r="F10">
        <v>0.11547039213194246</v>
      </c>
      <c r="G10">
        <v>0</v>
      </c>
      <c r="H10">
        <v>1</v>
      </c>
    </row>
    <row r="11" spans="1:8">
      <c r="A11" t="s">
        <v>18</v>
      </c>
      <c r="B11">
        <v>2004</v>
      </c>
      <c r="C11">
        <v>1.9891085872460582E-2</v>
      </c>
      <c r="D11">
        <v>0.27720252116738486</v>
      </c>
      <c r="E11">
        <v>0.65340594275169295</v>
      </c>
      <c r="F11">
        <v>4.9500450208461583E-2</v>
      </c>
      <c r="G11">
        <v>0</v>
      </c>
      <c r="H11">
        <v>1</v>
      </c>
    </row>
    <row r="12" spans="1:8">
      <c r="A12" t="s">
        <v>18</v>
      </c>
      <c r="B12">
        <v>2005</v>
      </c>
      <c r="C12">
        <v>8.0796057034024815E-2</v>
      </c>
      <c r="D12">
        <v>0.15626467030421579</v>
      </c>
      <c r="E12">
        <v>0.62505868121686314</v>
      </c>
      <c r="F12">
        <v>0.13788059144489628</v>
      </c>
      <c r="G12">
        <v>0</v>
      </c>
      <c r="H12">
        <v>1</v>
      </c>
    </row>
    <row r="13" spans="1:8">
      <c r="A13" t="s">
        <v>18</v>
      </c>
      <c r="B13">
        <v>2006</v>
      </c>
      <c r="C13">
        <v>1.2206762116018014E-2</v>
      </c>
      <c r="D13">
        <v>0.17780278281911674</v>
      </c>
      <c r="E13">
        <v>0.55316421321502995</v>
      </c>
      <c r="F13">
        <v>0.25682624184983532</v>
      </c>
      <c r="G13">
        <v>0</v>
      </c>
      <c r="H13">
        <v>1</v>
      </c>
    </row>
    <row r="14" spans="1:8">
      <c r="A14" t="s">
        <v>18</v>
      </c>
      <c r="B14">
        <v>2007</v>
      </c>
      <c r="C14">
        <v>3.7118407813235603E-2</v>
      </c>
      <c r="D14">
        <v>4.8144079609338225E-2</v>
      </c>
      <c r="E14">
        <v>0.66438829860886739</v>
      </c>
      <c r="F14">
        <v>0.25034921396855875</v>
      </c>
      <c r="G14">
        <v>0</v>
      </c>
      <c r="H14">
        <v>1</v>
      </c>
    </row>
    <row r="15" spans="1:8">
      <c r="A15" t="s">
        <v>18</v>
      </c>
      <c r="B15">
        <v>2008</v>
      </c>
      <c r="C15">
        <v>1.9211957585006066E-2</v>
      </c>
      <c r="D15">
        <v>0.23538913017959853</v>
      </c>
      <c r="E15">
        <v>0.64732010799389605</v>
      </c>
      <c r="F15">
        <v>9.8078804241499395E-2</v>
      </c>
      <c r="G15">
        <v>0</v>
      </c>
      <c r="H15">
        <v>1</v>
      </c>
    </row>
    <row r="16" spans="1:8">
      <c r="A16" t="s">
        <v>18</v>
      </c>
      <c r="B16">
        <v>2009</v>
      </c>
      <c r="C16">
        <v>7.1417543395310881E-2</v>
      </c>
      <c r="D16">
        <v>0.1021440702265158</v>
      </c>
      <c r="E16">
        <v>0.70572266701956365</v>
      </c>
      <c r="F16">
        <v>0.12071571935860959</v>
      </c>
      <c r="G16">
        <v>0</v>
      </c>
      <c r="H16">
        <v>1</v>
      </c>
    </row>
    <row r="17" spans="1:8">
      <c r="A17" t="s">
        <v>18</v>
      </c>
      <c r="B17">
        <v>2010</v>
      </c>
      <c r="C17">
        <v>2.7906749425736767E-2</v>
      </c>
      <c r="D17">
        <v>0.23806365320186038</v>
      </c>
      <c r="E17">
        <v>0.67451368407193779</v>
      </c>
      <c r="F17">
        <v>5.9515913300465094E-2</v>
      </c>
      <c r="G17">
        <v>0</v>
      </c>
      <c r="H17">
        <v>1</v>
      </c>
    </row>
    <row r="18" spans="1:8">
      <c r="A18" t="s">
        <v>18</v>
      </c>
      <c r="B18">
        <v>2011</v>
      </c>
      <c r="C18">
        <v>2.8023718625619365E-2</v>
      </c>
      <c r="D18">
        <v>0.31417415155535539</v>
      </c>
      <c r="E18">
        <v>0.56944064969408159</v>
      </c>
      <c r="F18">
        <v>8.83614801249437E-2</v>
      </c>
      <c r="G18">
        <v>0</v>
      </c>
      <c r="H18">
        <v>1</v>
      </c>
    </row>
    <row r="19" spans="1:8">
      <c r="A19" t="s">
        <v>18</v>
      </c>
      <c r="B19">
        <v>2012</v>
      </c>
      <c r="C19">
        <v>1.1810030343322763E-2</v>
      </c>
      <c r="D19">
        <v>0.16469832827611289</v>
      </c>
      <c r="E19">
        <v>0.63820602206993737</v>
      </c>
      <c r="F19">
        <v>0.18528561931062698</v>
      </c>
      <c r="G19">
        <v>0</v>
      </c>
      <c r="H19">
        <v>1</v>
      </c>
    </row>
    <row r="20" spans="1:8">
      <c r="A20" t="s">
        <v>18</v>
      </c>
      <c r="B20">
        <v>2013</v>
      </c>
      <c r="C20">
        <v>6.9481916787731163E-2</v>
      </c>
      <c r="D20">
        <v>0.31333772189800885</v>
      </c>
      <c r="E20">
        <v>0.50323937153316578</v>
      </c>
      <c r="F20">
        <v>0.11394098978109413</v>
      </c>
      <c r="G20">
        <v>0</v>
      </c>
      <c r="H20">
        <v>1</v>
      </c>
    </row>
    <row r="21" spans="1:8">
      <c r="A21" t="s">
        <v>18</v>
      </c>
      <c r="B21">
        <v>2014</v>
      </c>
      <c r="C21">
        <v>6.7600867288180308E-2</v>
      </c>
      <c r="D21">
        <v>0.25615360788786257</v>
      </c>
      <c r="E21">
        <v>0.54304564872226868</v>
      </c>
      <c r="F21">
        <v>0.13319987610168854</v>
      </c>
      <c r="G21">
        <v>0</v>
      </c>
      <c r="H21">
        <v>1</v>
      </c>
    </row>
    <row r="22" spans="1:8">
      <c r="A22" t="s">
        <v>18</v>
      </c>
      <c r="B22">
        <v>2015</v>
      </c>
      <c r="C22">
        <v>1.3535454294628265E-2</v>
      </c>
      <c r="D22">
        <v>0.39857153361833203</v>
      </c>
      <c r="E22">
        <v>0.40853582195879029</v>
      </c>
      <c r="F22">
        <v>0.17935719012824941</v>
      </c>
      <c r="G22">
        <v>0</v>
      </c>
      <c r="H22">
        <v>1</v>
      </c>
    </row>
    <row r="23" spans="1:8">
      <c r="A23" t="s">
        <v>18</v>
      </c>
      <c r="B23">
        <v>2016</v>
      </c>
      <c r="C23">
        <v>9.4491880731049777E-3</v>
      </c>
      <c r="D23">
        <v>0.21444911804347649</v>
      </c>
      <c r="E23">
        <v>0.63313558185126018</v>
      </c>
      <c r="F23">
        <v>0.14296611203215837</v>
      </c>
      <c r="G23">
        <v>0</v>
      </c>
      <c r="H23">
        <v>1</v>
      </c>
    </row>
    <row r="24" spans="1:8">
      <c r="A24" t="s">
        <v>18</v>
      </c>
      <c r="B24">
        <v>2017</v>
      </c>
      <c r="C24">
        <v>3.6567212478156752E-2</v>
      </c>
      <c r="D24">
        <v>0.26934679542845641</v>
      </c>
      <c r="E24">
        <v>0.48689615715952</v>
      </c>
      <c r="F24">
        <v>0.20718983493386681</v>
      </c>
      <c r="G24">
        <v>0</v>
      </c>
      <c r="H24">
        <v>1</v>
      </c>
    </row>
    <row r="25" spans="1:8">
      <c r="A25" t="s">
        <v>18</v>
      </c>
      <c r="B25">
        <v>2018</v>
      </c>
      <c r="C25">
        <v>6.2879873020788971E-2</v>
      </c>
      <c r="D25">
        <v>0.45814761584941027</v>
      </c>
      <c r="E25">
        <v>0.39567295008803366</v>
      </c>
      <c r="F25">
        <v>8.3299561041767042E-2</v>
      </c>
      <c r="G25">
        <v>0</v>
      </c>
      <c r="H25">
        <v>1</v>
      </c>
    </row>
    <row r="26" spans="1:8">
      <c r="A26" t="s">
        <v>18</v>
      </c>
      <c r="B26">
        <v>2019</v>
      </c>
      <c r="C26">
        <v>3.9801266057244961E-2</v>
      </c>
      <c r="D26">
        <v>0.48549376551816292</v>
      </c>
      <c r="E26">
        <v>0.35602872130965246</v>
      </c>
      <c r="F26">
        <v>0.11867624711493976</v>
      </c>
      <c r="G26">
        <v>0</v>
      </c>
      <c r="H26">
        <v>1</v>
      </c>
    </row>
    <row r="27" spans="1:8">
      <c r="A27" t="s">
        <v>18</v>
      </c>
      <c r="B27">
        <v>2020</v>
      </c>
      <c r="C27">
        <v>1.9331425779886943E-2</v>
      </c>
      <c r="D27">
        <v>0.34797920635995389</v>
      </c>
      <c r="E27">
        <v>0.59051007133250755</v>
      </c>
      <c r="F27">
        <v>4.2179296527651726E-2</v>
      </c>
      <c r="G27">
        <v>0</v>
      </c>
      <c r="H27">
        <v>1</v>
      </c>
    </row>
    <row r="28" spans="1:8">
      <c r="A28" t="s">
        <v>18</v>
      </c>
      <c r="B28">
        <v>2021</v>
      </c>
      <c r="C28">
        <v>4.5682396915027394E-2</v>
      </c>
      <c r="D28">
        <v>0.47919172962278045</v>
      </c>
      <c r="E28">
        <v>0.40949112351686584</v>
      </c>
      <c r="F28">
        <v>6.5634749945326407E-2</v>
      </c>
      <c r="G28">
        <v>0</v>
      </c>
      <c r="H28">
        <v>1</v>
      </c>
    </row>
    <row r="29" spans="1:8">
      <c r="A29" t="s">
        <v>18</v>
      </c>
      <c r="B29">
        <v>2022</v>
      </c>
      <c r="C29">
        <v>4.8498838873250349E-2</v>
      </c>
      <c r="D29">
        <v>0.50685729643371613</v>
      </c>
      <c r="E29">
        <v>0.38852968640389923</v>
      </c>
      <c r="F29">
        <v>5.6114178289134245E-2</v>
      </c>
      <c r="G29">
        <v>0</v>
      </c>
      <c r="H29">
        <v>1</v>
      </c>
    </row>
    <row r="30" spans="1:8">
      <c r="A30" t="s">
        <v>18</v>
      </c>
      <c r="B30">
        <v>2023</v>
      </c>
      <c r="C30">
        <v>6.9588075041228936E-2</v>
      </c>
      <c r="D30">
        <v>0.44186576219879853</v>
      </c>
      <c r="E30">
        <v>0.41725270096712785</v>
      </c>
      <c r="F30">
        <v>7.1293461792844584E-2</v>
      </c>
      <c r="G30">
        <v>0</v>
      </c>
      <c r="H30">
        <v>1</v>
      </c>
    </row>
    <row r="31" spans="1:8">
      <c r="A31" t="s">
        <v>18</v>
      </c>
      <c r="B31">
        <v>2024</v>
      </c>
      <c r="C31">
        <v>2.1491080575910908E-2</v>
      </c>
      <c r="D31">
        <v>0.46186337870662825</v>
      </c>
      <c r="E31">
        <v>0.44416246886166572</v>
      </c>
      <c r="F31">
        <v>7.2483071855795181E-2</v>
      </c>
      <c r="G31">
        <v>0</v>
      </c>
      <c r="H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mez_new.p</vt:lpstr>
      <vt:lpstr>fw_calcs</vt:lpstr>
      <vt:lpstr>fishwheel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2025-01-24T17:59:41Z</dcterms:created>
  <dcterms:modified xsi:type="dcterms:W3CDTF">2025-01-28T19:44:37Z</dcterms:modified>
</cp:coreProperties>
</file>