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nass-data-summaries/data/"/>
    </mc:Choice>
  </mc:AlternateContent>
  <xr:revisionPtr revIDLastSave="0" documentId="13_ncr:1_{AC956911-84CE-8E41-944B-7AD31AEFBFA1}" xr6:coauthVersionLast="47" xr6:coauthVersionMax="47" xr10:uidLastSave="{00000000-0000-0000-0000-000000000000}"/>
  <bookViews>
    <workbookView xWindow="4080" yWindow="500" windowWidth="27580" windowHeight="13900" activeTab="1" xr2:uid="{A945519C-CC4C-F44F-BF1B-BA6FCFA45757}"/>
  </bookViews>
  <sheets>
    <sheet name="Sheet1" sheetId="1" r:id="rId1"/>
    <sheet name="mez_new.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C2" i="2"/>
  <c r="L9" i="1"/>
  <c r="I9" i="1"/>
  <c r="K9" i="1"/>
  <c r="J9" i="1"/>
  <c r="L8" i="1"/>
  <c r="I8" i="1"/>
  <c r="K8" i="1"/>
  <c r="J8" i="1"/>
  <c r="L7" i="1"/>
  <c r="I7" i="1"/>
  <c r="K7" i="1"/>
  <c r="J7" i="1"/>
  <c r="L6" i="1"/>
  <c r="I6" i="1" s="1"/>
  <c r="K6" i="1"/>
  <c r="J6" i="1"/>
  <c r="I5" i="1"/>
  <c r="L5" i="1"/>
  <c r="K5" i="1"/>
  <c r="J5" i="1"/>
  <c r="I4" i="1"/>
  <c r="L4" i="1"/>
  <c r="K4" i="1"/>
  <c r="J4" i="1"/>
  <c r="I3" i="1"/>
  <c r="L3" i="1"/>
  <c r="K3" i="1"/>
  <c r="J3" i="1"/>
  <c r="E9" i="1"/>
  <c r="E8" i="1"/>
  <c r="E7" i="1"/>
  <c r="E6" i="1"/>
  <c r="E5" i="1"/>
  <c r="E4" i="1"/>
  <c r="E3" i="1"/>
  <c r="I2" i="1"/>
  <c r="L2" i="1"/>
  <c r="K2" i="1"/>
  <c r="J2" i="1"/>
  <c r="E2" i="1"/>
  <c r="D7" i="1"/>
  <c r="C9" i="1"/>
  <c r="D9" i="1" s="1"/>
  <c r="C8" i="1"/>
  <c r="D8" i="1" s="1"/>
  <c r="C7" i="1"/>
  <c r="C6" i="1"/>
  <c r="D6" i="1" s="1"/>
  <c r="C5" i="1"/>
  <c r="D5" i="1" s="1"/>
  <c r="C4" i="1"/>
  <c r="D4" i="1" s="1"/>
  <c r="C3" i="1"/>
  <c r="D3" i="1" s="1"/>
  <c r="C2" i="1"/>
  <c r="D2" i="1" l="1"/>
</calcChain>
</file>

<file path=xl/sharedStrings.xml><?xml version="1.0" encoding="utf-8"?>
<sst xmlns="http://schemas.openxmlformats.org/spreadsheetml/2006/main" count="28" uniqueCount="19">
  <si>
    <t>runyear</t>
  </si>
  <si>
    <t>p.age3</t>
  </si>
  <si>
    <t>p.age4</t>
  </si>
  <si>
    <t>p.age5</t>
  </si>
  <si>
    <t>p.age6</t>
  </si>
  <si>
    <t>Total</t>
  </si>
  <si>
    <t>Meziadin_Total Return</t>
  </si>
  <si>
    <t>Residual</t>
  </si>
  <si>
    <t>Scaling factor</t>
  </si>
  <si>
    <t>new.age4</t>
  </si>
  <si>
    <t>new.age5</t>
  </si>
  <si>
    <t>new.age6</t>
  </si>
  <si>
    <t>AgeComp</t>
  </si>
  <si>
    <t>RunAge3</t>
  </si>
  <si>
    <t>RunAge4</t>
  </si>
  <si>
    <t>RunAge5</t>
  </si>
  <si>
    <t>RunAge6</t>
  </si>
  <si>
    <t>RunAge7</t>
  </si>
  <si>
    <t>MeziadinAnnual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</si>
</sst>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A0A4-B999-4744-9458-5A69A1A5FCA5}">
  <dimension ref="A1:L9"/>
  <sheetViews>
    <sheetView workbookViewId="0">
      <selection activeCell="J2" sqref="J2:L9"/>
    </sheetView>
  </sheetViews>
  <sheetFormatPr baseColWidth="10" defaultRowHeight="16" x14ac:dyDescent="0.2"/>
  <cols>
    <col min="2" max="2" width="21.33203125" customWidth="1"/>
  </cols>
  <sheetData>
    <row r="1" spans="1:12" x14ac:dyDescent="0.2">
      <c r="A1" t="s">
        <v>0</v>
      </c>
      <c r="B1" t="s">
        <v>6</v>
      </c>
      <c r="C1" t="s">
        <v>1</v>
      </c>
      <c r="D1" t="s">
        <v>7</v>
      </c>
      <c r="E1" t="s">
        <v>8</v>
      </c>
      <c r="F1" t="s">
        <v>2</v>
      </c>
      <c r="G1" t="s">
        <v>3</v>
      </c>
      <c r="H1" t="s">
        <v>4</v>
      </c>
      <c r="I1" t="s">
        <v>5</v>
      </c>
      <c r="J1" t="s">
        <v>9</v>
      </c>
      <c r="K1" t="s">
        <v>10</v>
      </c>
      <c r="L1" t="s">
        <v>11</v>
      </c>
    </row>
    <row r="2" spans="1:12" x14ac:dyDescent="0.2">
      <c r="A2">
        <v>2016</v>
      </c>
      <c r="B2">
        <v>176768.5</v>
      </c>
      <c r="C2">
        <f>1047/109709</f>
        <v>9.5434285245513135E-3</v>
      </c>
      <c r="D2">
        <f>1-C2</f>
        <v>0.99045657147544863</v>
      </c>
      <c r="E2">
        <f>D2/(SUM(F2,G2,H2))</f>
        <v>1.0210892489437615</v>
      </c>
      <c r="F2">
        <v>0.21</v>
      </c>
      <c r="G2">
        <v>0.62</v>
      </c>
      <c r="H2">
        <v>0.14000000000000001</v>
      </c>
      <c r="I2">
        <f>SUM(J2,K2,L2,C2)</f>
        <v>1</v>
      </c>
      <c r="J2">
        <f>F2*E2</f>
        <v>0.21442874227818992</v>
      </c>
      <c r="K2">
        <f>G2*E2</f>
        <v>0.63307533434513219</v>
      </c>
      <c r="L2">
        <f>H2*E2</f>
        <v>0.14295249485212663</v>
      </c>
    </row>
    <row r="3" spans="1:12" x14ac:dyDescent="0.2">
      <c r="A3">
        <v>2017</v>
      </c>
      <c r="B3">
        <v>186320.7</v>
      </c>
      <c r="C3">
        <f>4520/119087</f>
        <v>3.7955444339012656E-2</v>
      </c>
      <c r="D3">
        <f t="shared" ref="D3:D9" si="0">1-C3</f>
        <v>0.96204455566098734</v>
      </c>
      <c r="E3">
        <f>D3/(SUM(F3,G3,H3))</f>
        <v>1.0344565114634274</v>
      </c>
      <c r="F3">
        <v>0.26</v>
      </c>
      <c r="G3">
        <v>0.47</v>
      </c>
      <c r="H3">
        <v>0.2</v>
      </c>
      <c r="I3">
        <f>SUM(J3,K3,L3,C3)</f>
        <v>1.0000000000000002</v>
      </c>
      <c r="J3">
        <f>F3*E3</f>
        <v>0.26895869298049113</v>
      </c>
      <c r="K3">
        <f>G3*E3</f>
        <v>0.48619456038781089</v>
      </c>
      <c r="L3">
        <f>H3*E3</f>
        <v>0.20689130229268549</v>
      </c>
    </row>
    <row r="4" spans="1:12" x14ac:dyDescent="0.2">
      <c r="A4">
        <v>2018</v>
      </c>
      <c r="B4">
        <v>137217</v>
      </c>
      <c r="C4">
        <f>6443/96736</f>
        <v>6.6603953026794574E-2</v>
      </c>
      <c r="D4">
        <f t="shared" si="0"/>
        <v>0.93339604697320544</v>
      </c>
      <c r="E4">
        <f>D4/(SUM(F4,G4,H4))</f>
        <v>1.0371067188591172</v>
      </c>
      <c r="F4">
        <v>0.44</v>
      </c>
      <c r="G4">
        <v>0.38</v>
      </c>
      <c r="H4">
        <v>0.08</v>
      </c>
      <c r="I4">
        <f>SUM(J4,K4,L4,C4)</f>
        <v>1</v>
      </c>
      <c r="J4">
        <f>F4*E4</f>
        <v>0.45632695629801157</v>
      </c>
      <c r="K4">
        <f>G4*E4</f>
        <v>0.39410055316646453</v>
      </c>
      <c r="L4">
        <f>H4*E4</f>
        <v>8.2968537508729373E-2</v>
      </c>
    </row>
    <row r="5" spans="1:12" x14ac:dyDescent="0.2">
      <c r="A5">
        <v>2019</v>
      </c>
      <c r="B5">
        <v>137729</v>
      </c>
      <c r="C5">
        <f>3659/88197</f>
        <v>4.148667188226357E-2</v>
      </c>
      <c r="D5">
        <f t="shared" si="0"/>
        <v>0.95851332811773649</v>
      </c>
      <c r="E5">
        <f>D5/(SUM(F5,G5,H5))</f>
        <v>1.0769812675480186</v>
      </c>
      <c r="F5">
        <v>0.45</v>
      </c>
      <c r="G5">
        <v>0.33</v>
      </c>
      <c r="H5">
        <v>0.11</v>
      </c>
      <c r="I5">
        <f>SUM(J5,K5,L5,C5)</f>
        <v>1.0000000000000002</v>
      </c>
      <c r="J5">
        <f>F5*E5</f>
        <v>0.48464157039660838</v>
      </c>
      <c r="K5">
        <f>G5*E5</f>
        <v>0.35540381829084616</v>
      </c>
      <c r="L5">
        <f>H5*E5</f>
        <v>0.11846793943028204</v>
      </c>
    </row>
    <row r="6" spans="1:12" x14ac:dyDescent="0.2">
      <c r="A6">
        <v>2020</v>
      </c>
      <c r="B6">
        <v>171936</v>
      </c>
      <c r="C6">
        <f>2525/126247</f>
        <v>2.000047525881803E-2</v>
      </c>
      <c r="D6">
        <f t="shared" si="0"/>
        <v>0.97999952474118202</v>
      </c>
      <c r="E6">
        <f>D6/(SUM(F6,G6,H6))</f>
        <v>1.0537629298292277</v>
      </c>
      <c r="F6">
        <v>0.33</v>
      </c>
      <c r="G6">
        <v>0.56000000000000005</v>
      </c>
      <c r="H6">
        <v>0.04</v>
      </c>
      <c r="I6">
        <f>SUM(J6,K6,L6,C6)</f>
        <v>0.99999999999999989</v>
      </c>
      <c r="J6">
        <f>F6*E6</f>
        <v>0.34774176684364516</v>
      </c>
      <c r="K6">
        <f>G6*E6</f>
        <v>0.5901072407043676</v>
      </c>
      <c r="L6">
        <f>H6*E6</f>
        <v>4.2150517193169111E-2</v>
      </c>
    </row>
    <row r="7" spans="1:12" x14ac:dyDescent="0.2">
      <c r="A7">
        <v>2021</v>
      </c>
      <c r="B7">
        <v>391720</v>
      </c>
      <c r="C7">
        <f>13114/273862</f>
        <v>4.7885431348635446E-2</v>
      </c>
      <c r="D7">
        <f t="shared" si="0"/>
        <v>0.95211456865136457</v>
      </c>
      <c r="E7">
        <f>D7/(SUM(F7,G7,H7))</f>
        <v>1.2789511313834325</v>
      </c>
      <c r="F7">
        <v>0.37381059999999999</v>
      </c>
      <c r="G7">
        <v>0.31943820000000001</v>
      </c>
      <c r="H7">
        <v>5.120073E-2</v>
      </c>
      <c r="I7">
        <f>SUM(J7,K7,L7,C7)</f>
        <v>1</v>
      </c>
      <c r="J7">
        <f>F7*E7</f>
        <v>0.47808548979311971</v>
      </c>
      <c r="K7">
        <f>G7*E7</f>
        <v>0.40854584729708721</v>
      </c>
      <c r="L7">
        <f>H7*E7</f>
        <v>6.5483231561157651E-2</v>
      </c>
    </row>
    <row r="8" spans="1:12" x14ac:dyDescent="0.2">
      <c r="A8">
        <v>2022</v>
      </c>
      <c r="B8">
        <v>481015</v>
      </c>
      <c r="C8">
        <f>17378/342063</f>
        <v>5.080350695632091E-2</v>
      </c>
      <c r="D8">
        <f t="shared" si="0"/>
        <v>0.94919649304367915</v>
      </c>
      <c r="E8">
        <f>D8/(SUM(F8,G8,H8))</f>
        <v>1.0648038077081503</v>
      </c>
      <c r="F8">
        <v>0.47485709999999998</v>
      </c>
      <c r="G8">
        <v>0.36399999999999999</v>
      </c>
      <c r="H8">
        <v>5.2571430000000002E-2</v>
      </c>
      <c r="I8">
        <f>SUM(J8,K8,L8,C8)</f>
        <v>1</v>
      </c>
      <c r="J8">
        <f>F8*E8</f>
        <v>0.50562964819724987</v>
      </c>
      <c r="K8">
        <f>G8*E8</f>
        <v>0.38758858600576668</v>
      </c>
      <c r="L8">
        <f>H8*E8</f>
        <v>5.5978258840662487E-2</v>
      </c>
    </row>
    <row r="9" spans="1:12" x14ac:dyDescent="0.2">
      <c r="A9">
        <v>2023</v>
      </c>
      <c r="B9">
        <v>562762</v>
      </c>
      <c r="C9">
        <f>25935/388971</f>
        <v>6.6675921855356826E-2</v>
      </c>
      <c r="D9">
        <f t="shared" si="0"/>
        <v>0.93332407814464313</v>
      </c>
      <c r="E9">
        <f>D9/(SUM(F9,G9,H9))</f>
        <v>1.0713385858041706</v>
      </c>
      <c r="F9">
        <v>0.41373359999999998</v>
      </c>
      <c r="G9">
        <v>0.39068760000000002</v>
      </c>
      <c r="H9">
        <v>6.6754439999999998E-2</v>
      </c>
      <c r="I9">
        <f>SUM(J9,K9,L9,C9)</f>
        <v>1</v>
      </c>
      <c r="J9">
        <f>F9*E9</f>
        <v>0.44324876992366841</v>
      </c>
      <c r="K9">
        <f>G9*E9</f>
        <v>0.41855870087522551</v>
      </c>
      <c r="L9">
        <f>H9*E9</f>
        <v>7.1516607345749356E-2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F567-AB55-224B-AE00-CC49A9065160}">
  <dimension ref="A1:H9"/>
  <sheetViews>
    <sheetView tabSelected="1" workbookViewId="0">
      <selection activeCell="D15" sqref="D15"/>
    </sheetView>
  </sheetViews>
  <sheetFormatPr baseColWidth="10" defaultRowHeight="16" x14ac:dyDescent="0.2"/>
  <sheetData>
    <row r="1" spans="1:8" x14ac:dyDescent="0.2">
      <c r="A1" t="s">
        <v>12</v>
      </c>
      <c r="B1" t="s">
        <v>0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5</v>
      </c>
    </row>
    <row r="2" spans="1:8" x14ac:dyDescent="0.2">
      <c r="A2" t="s">
        <v>18</v>
      </c>
      <c r="B2">
        <v>2016</v>
      </c>
      <c r="C2">
        <f>1047/109709</f>
        <v>9.5434285245513135E-3</v>
      </c>
      <c r="D2">
        <v>0.21442874227818992</v>
      </c>
      <c r="E2">
        <v>0.63307533434513219</v>
      </c>
      <c r="F2">
        <v>0.14295249485212663</v>
      </c>
      <c r="G2">
        <v>0</v>
      </c>
      <c r="H2">
        <v>1</v>
      </c>
    </row>
    <row r="3" spans="1:8" x14ac:dyDescent="0.2">
      <c r="A3" t="s">
        <v>18</v>
      </c>
      <c r="B3">
        <v>2017</v>
      </c>
      <c r="C3">
        <f>4520/119087</f>
        <v>3.7955444339012656E-2</v>
      </c>
      <c r="D3">
        <v>0.26895869298049113</v>
      </c>
      <c r="E3">
        <v>0.48619456038781089</v>
      </c>
      <c r="F3">
        <v>0.20689130229268549</v>
      </c>
      <c r="G3">
        <v>0</v>
      </c>
      <c r="H3">
        <v>1</v>
      </c>
    </row>
    <row r="4" spans="1:8" x14ac:dyDescent="0.2">
      <c r="A4" t="s">
        <v>18</v>
      </c>
      <c r="B4">
        <v>2018</v>
      </c>
      <c r="C4">
        <f>6443/96736</f>
        <v>6.6603953026794574E-2</v>
      </c>
      <c r="D4">
        <v>0.45632695629801157</v>
      </c>
      <c r="E4">
        <v>0.39410055316646453</v>
      </c>
      <c r="F4">
        <v>8.2968537508729373E-2</v>
      </c>
      <c r="G4">
        <v>0</v>
      </c>
      <c r="H4">
        <v>1</v>
      </c>
    </row>
    <row r="5" spans="1:8" x14ac:dyDescent="0.2">
      <c r="A5" t="s">
        <v>18</v>
      </c>
      <c r="B5">
        <v>2019</v>
      </c>
      <c r="C5">
        <f>3659/88197</f>
        <v>4.148667188226357E-2</v>
      </c>
      <c r="D5">
        <v>0.48464157039660838</v>
      </c>
      <c r="E5">
        <v>0.35540381829084616</v>
      </c>
      <c r="F5">
        <v>0.11846793943028204</v>
      </c>
      <c r="G5">
        <v>0</v>
      </c>
      <c r="H5">
        <v>1</v>
      </c>
    </row>
    <row r="6" spans="1:8" x14ac:dyDescent="0.2">
      <c r="A6" t="s">
        <v>18</v>
      </c>
      <c r="B6">
        <v>2020</v>
      </c>
      <c r="C6">
        <f>2525/126247</f>
        <v>2.000047525881803E-2</v>
      </c>
      <c r="D6">
        <v>0.34774176684364516</v>
      </c>
      <c r="E6">
        <v>0.5901072407043676</v>
      </c>
      <c r="F6">
        <v>4.2150517193169111E-2</v>
      </c>
      <c r="G6">
        <v>0</v>
      </c>
      <c r="H6">
        <v>1</v>
      </c>
    </row>
    <row r="7" spans="1:8" x14ac:dyDescent="0.2">
      <c r="A7" t="s">
        <v>18</v>
      </c>
      <c r="B7">
        <v>2021</v>
      </c>
      <c r="C7">
        <f>13114/273862</f>
        <v>4.7885431348635446E-2</v>
      </c>
      <c r="D7">
        <v>0.47808548979311971</v>
      </c>
      <c r="E7">
        <v>0.40854584729708721</v>
      </c>
      <c r="F7">
        <v>6.5483231561157651E-2</v>
      </c>
      <c r="G7">
        <v>0</v>
      </c>
      <c r="H7">
        <v>1</v>
      </c>
    </row>
    <row r="8" spans="1:8" x14ac:dyDescent="0.2">
      <c r="A8" t="s">
        <v>18</v>
      </c>
      <c r="B8">
        <v>2022</v>
      </c>
      <c r="C8">
        <f>17378/342063</f>
        <v>5.080350695632091E-2</v>
      </c>
      <c r="D8">
        <v>0.50562964819724987</v>
      </c>
      <c r="E8">
        <v>0.38758858600576668</v>
      </c>
      <c r="F8">
        <v>5.5978258840662487E-2</v>
      </c>
      <c r="G8">
        <v>0</v>
      </c>
      <c r="H8">
        <v>1</v>
      </c>
    </row>
    <row r="9" spans="1:8" x14ac:dyDescent="0.2">
      <c r="A9" t="s">
        <v>18</v>
      </c>
      <c r="B9">
        <v>2023</v>
      </c>
      <c r="C9">
        <f>25935/388971</f>
        <v>6.6675921855356826E-2</v>
      </c>
      <c r="D9">
        <v>0.44324876992366841</v>
      </c>
      <c r="E9">
        <v>0.41855870087522551</v>
      </c>
      <c r="F9">
        <v>7.1516607345749356E-2</v>
      </c>
      <c r="G9">
        <v>0</v>
      </c>
      <c r="H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mez_new.p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Hirsch</dc:creator>
  <cp:lastModifiedBy>Elizabeth Hirsch</cp:lastModifiedBy>
  <dcterms:created xsi:type="dcterms:W3CDTF">2025-01-24T17:59:41Z</dcterms:created>
  <dcterms:modified xsi:type="dcterms:W3CDTF">2025-01-24T22:02:11Z</dcterms:modified>
</cp:coreProperties>
</file>