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ndy1\Documents\R\sfntc-skeena-sockeye-inseason-updates\data\fns demo catches\"/>
    </mc:Choice>
  </mc:AlternateContent>
  <xr:revisionPtr revIDLastSave="0" documentId="8_{CCD9212C-3F12-41D5-B94A-B2AC8C7956EC}" xr6:coauthVersionLast="36" xr6:coauthVersionMax="36" xr10:uidLastSave="{00000000-0000-0000-0000-000000000000}"/>
  <bookViews>
    <workbookView xWindow="39180" yWindow="380" windowWidth="28010" windowHeight="14750" xr2:uid="{00000000-000D-0000-FFFF-FFFF00000000}"/>
  </bookViews>
  <sheets>
    <sheet name="Data" sheetId="1" r:id="rId1"/>
    <sheet name="Current Observer List" sheetId="2" r:id="rId2"/>
  </sheets>
  <definedNames>
    <definedName name="_xlnm._FilterDatabase" localSheetId="0" hidden="1">Data!$B$1:$B$20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1" l="1"/>
  <c r="AU10" i="1"/>
  <c r="AU11" i="1"/>
  <c r="AU12" i="1"/>
  <c r="AU13" i="1"/>
  <c r="AU14" i="1"/>
  <c r="AU15" i="1"/>
  <c r="AR13" i="1"/>
  <c r="AR14" i="1"/>
  <c r="AR15" i="1"/>
  <c r="AF8" i="1"/>
  <c r="AF9" i="1"/>
  <c r="AF10" i="1"/>
  <c r="AF11" i="1"/>
  <c r="AF12" i="1"/>
  <c r="AF13" i="1"/>
  <c r="AF14" i="1"/>
  <c r="AF15" i="1"/>
  <c r="AI5" i="1"/>
  <c r="AI6" i="1"/>
  <c r="AI7" i="1"/>
  <c r="AI8" i="1"/>
  <c r="AI9" i="1"/>
  <c r="AI10" i="1"/>
  <c r="AI11" i="1"/>
  <c r="AI12" i="1"/>
  <c r="AI13" i="1"/>
  <c r="AI14" i="1"/>
  <c r="AI15" i="1"/>
  <c r="AL4" i="1"/>
  <c r="AL5" i="1"/>
  <c r="AL6" i="1"/>
  <c r="AL7" i="1"/>
  <c r="AL8" i="1"/>
  <c r="AL9" i="1"/>
  <c r="AL10" i="1"/>
  <c r="AL11" i="1"/>
  <c r="AL12" i="1"/>
  <c r="AL13" i="1"/>
  <c r="AL14" i="1"/>
  <c r="AL15" i="1"/>
  <c r="AO10" i="1"/>
  <c r="AO11" i="1"/>
  <c r="AO12" i="1"/>
  <c r="AO13" i="1"/>
  <c r="AO14" i="1"/>
  <c r="AO15" i="1"/>
  <c r="AR12" i="1"/>
  <c r="AR11" i="1"/>
  <c r="AR10" i="1"/>
  <c r="AE16" i="1"/>
  <c r="AK16" i="1"/>
  <c r="AT16" i="1"/>
  <c r="AV16" i="1"/>
  <c r="AM16" i="1"/>
  <c r="AG16" i="1"/>
  <c r="M15" i="1"/>
  <c r="M14" i="1"/>
  <c r="M13" i="1"/>
  <c r="M12" i="1"/>
  <c r="M11" i="1"/>
  <c r="M10" i="1"/>
  <c r="AU8" i="1" l="1"/>
  <c r="AR8" i="1"/>
  <c r="AO8" i="1"/>
  <c r="M8" i="1"/>
  <c r="AR9" i="1"/>
  <c r="AO9" i="1"/>
  <c r="M9" i="1"/>
  <c r="AF5" i="1" l="1"/>
  <c r="AF6" i="1"/>
  <c r="AF7" i="1"/>
  <c r="AO5" i="1"/>
  <c r="AO6" i="1"/>
  <c r="AO7" i="1"/>
  <c r="AR5" i="1"/>
  <c r="AR6" i="1"/>
  <c r="AR7" i="1"/>
  <c r="M6" i="1"/>
  <c r="M7" i="1"/>
  <c r="M5" i="1"/>
  <c r="AU4" i="1" l="1"/>
  <c r="AR4" i="1"/>
  <c r="AO4" i="1"/>
  <c r="AI4" i="1"/>
  <c r="AF4" i="1"/>
  <c r="M4" i="1"/>
  <c r="AU3" i="1" l="1"/>
  <c r="AR3" i="1"/>
  <c r="AO3" i="1"/>
  <c r="AL3" i="1"/>
  <c r="AI3" i="1"/>
  <c r="AF3" i="1"/>
  <c r="AF16" i="1" s="1"/>
  <c r="M3" i="1" l="1"/>
  <c r="AH2" i="1" l="1"/>
  <c r="AH16" i="1" s="1"/>
  <c r="L2" i="1" l="1"/>
  <c r="AS2" i="1"/>
  <c r="AS16" i="1" s="1"/>
  <c r="AQ2" i="1"/>
  <c r="AQ16" i="1" s="1"/>
  <c r="AP2" i="1"/>
  <c r="AP16" i="1" s="1"/>
  <c r="AN2" i="1"/>
  <c r="AN16" i="1" s="1"/>
  <c r="AJ2" i="1"/>
  <c r="AJ16" i="1" s="1"/>
  <c r="AU2" i="1"/>
  <c r="AU16" i="1" s="1"/>
  <c r="AL2" i="1"/>
  <c r="AL16" i="1" s="1"/>
  <c r="M2" i="1" l="1"/>
  <c r="AR2" i="1"/>
  <c r="AR16" i="1" s="1"/>
  <c r="AO2" i="1"/>
  <c r="AO16" i="1" s="1"/>
  <c r="AI2" i="1" l="1"/>
  <c r="AI16" i="1" s="1"/>
</calcChain>
</file>

<file path=xl/sharedStrings.xml><?xml version="1.0" encoding="utf-8"?>
<sst xmlns="http://schemas.openxmlformats.org/spreadsheetml/2006/main" count="366" uniqueCount="136">
  <si>
    <t>Data Entry</t>
  </si>
  <si>
    <t>Data Check</t>
  </si>
  <si>
    <t>Irregularity Report Comments</t>
  </si>
  <si>
    <t>Licence Number or 
Fishery Notice Number</t>
  </si>
  <si>
    <t>Irregularity Report #</t>
  </si>
  <si>
    <t>Vessel Name</t>
  </si>
  <si>
    <t>Irregularity Report issued Y/N</t>
  </si>
  <si>
    <t>Record # (office)</t>
  </si>
  <si>
    <t>Skipper Name</t>
  </si>
  <si>
    <t>Skipper FIN</t>
  </si>
  <si>
    <t>Data Entry Comments</t>
  </si>
  <si>
    <t>Y</t>
  </si>
  <si>
    <t>DV</t>
  </si>
  <si>
    <t>Observer Name &amp; DFO DMP #</t>
  </si>
  <si>
    <t>DMP Data Sheet - Observer Comments</t>
  </si>
  <si>
    <t>Offload Start Time</t>
  </si>
  <si>
    <t>Offload 
End Time</t>
  </si>
  <si>
    <t>Location</t>
  </si>
  <si>
    <t>Management Area(s)</t>
  </si>
  <si>
    <t>Scale(s) verified?</t>
  </si>
  <si>
    <t>Hold Check</t>
  </si>
  <si>
    <t>All Fish Landed?</t>
  </si>
  <si>
    <t>Pounds or Kgs?</t>
  </si>
  <si>
    <t>lbs</t>
  </si>
  <si>
    <t># Pieces Sockeye</t>
  </si>
  <si>
    <t># Pieces Coho</t>
  </si>
  <si>
    <t># Pieces Pink</t>
  </si>
  <si>
    <t># Pieces Chum</t>
  </si>
  <si>
    <t>Average Weight lbs Chinook</t>
  </si>
  <si>
    <t># Pieces Chinook</t>
  </si>
  <si>
    <t># Pieces Steelhead</t>
  </si>
  <si>
    <t>Total Weight Sockeye</t>
  </si>
  <si>
    <t>Total Weight Coho</t>
  </si>
  <si>
    <t>Average Weight Sockeye</t>
  </si>
  <si>
    <t>Average Weight Coho</t>
  </si>
  <si>
    <t>Total Weight Pink</t>
  </si>
  <si>
    <t>Average Weight Pink</t>
  </si>
  <si>
    <t>Total Weight Chum</t>
  </si>
  <si>
    <t>Average Weight Chum</t>
  </si>
  <si>
    <t>Total Weight Chinook</t>
  </si>
  <si>
    <t>SN</t>
  </si>
  <si>
    <t>Total Weight Steelhead</t>
  </si>
  <si>
    <t>Average Weight Steelhead</t>
  </si>
  <si>
    <t>Plant Tally Sheet#</t>
  </si>
  <si>
    <t>EC Tally Sheet?</t>
  </si>
  <si>
    <t>TOTAL:</t>
  </si>
  <si>
    <t>EC00002</t>
  </si>
  <si>
    <t>XDEMO 5 2023</t>
  </si>
  <si>
    <t>Incidental coho retention. Second required shadowed offload for DMP candidate Lyndsey Bodgener. Arrived at Aero at 10:15 - waited for halibut offload to end.</t>
  </si>
  <si>
    <t>Ocean Venture</t>
  </si>
  <si>
    <t>Arthur Lawson</t>
  </si>
  <si>
    <t>Aero</t>
  </si>
  <si>
    <t>PE2002908
PE2002909</t>
  </si>
  <si>
    <t>EC40021</t>
  </si>
  <si>
    <t>Retention of prohibited species. 12 coho retained, total weight 58 lbs.</t>
  </si>
  <si>
    <t>EC Tally Total Weight:</t>
  </si>
  <si>
    <t>Plant Tally Total Weight</t>
  </si>
  <si>
    <t>RS</t>
  </si>
  <si>
    <t>3-3</t>
  </si>
  <si>
    <t>Left a comment under Management Area, should be 3-3. Looks like excel put it into date mode. 
Corrected Management Area to 3-3 - KB</t>
  </si>
  <si>
    <t>Kathryn Bond</t>
  </si>
  <si>
    <t>ASOP</t>
  </si>
  <si>
    <t>DMP</t>
  </si>
  <si>
    <t>Lyndsey Bodgener</t>
  </si>
  <si>
    <t>Fathima Mohammad Sabir</t>
  </si>
  <si>
    <t>Alaina Pyde</t>
  </si>
  <si>
    <t>Caterina Cociani</t>
  </si>
  <si>
    <t>PC-A-22-016</t>
  </si>
  <si>
    <t>PC-D-22-105</t>
  </si>
  <si>
    <t>PC-A-22-103</t>
  </si>
  <si>
    <t>PC-D-22-102</t>
  </si>
  <si>
    <t>PC-20-0076</t>
  </si>
  <si>
    <t>PC-D-22-104</t>
  </si>
  <si>
    <t>PC-D-22-020</t>
  </si>
  <si>
    <t>PC-A-22-101</t>
  </si>
  <si>
    <t>PC-20-0073</t>
  </si>
  <si>
    <t>PC-20-0068</t>
  </si>
  <si>
    <t>EC00003</t>
  </si>
  <si>
    <t>XDEMO 7 2023</t>
  </si>
  <si>
    <t>KB DMP PC-20-0073</t>
  </si>
  <si>
    <t>KB ASOP PC-20-0068</t>
  </si>
  <si>
    <t>FSC Landing Slip EC70001, On Packer tied to Aero dock</t>
  </si>
  <si>
    <t>Zomby Woof</t>
  </si>
  <si>
    <t>Gillnet, Seine or Packer?</t>
  </si>
  <si>
    <t>Packer Name if applicable</t>
  </si>
  <si>
    <t>Ocean Mistress</t>
  </si>
  <si>
    <t>Phillip Mack</t>
  </si>
  <si>
    <t>4-12</t>
  </si>
  <si>
    <t>N</t>
  </si>
  <si>
    <t>EC00004</t>
  </si>
  <si>
    <t>On Packer tied to Aero Trading dock</t>
  </si>
  <si>
    <t>PE 246</t>
  </si>
  <si>
    <t>Gillian Leeson</t>
  </si>
  <si>
    <t>GN</t>
  </si>
  <si>
    <t>Packer?</t>
  </si>
  <si>
    <t>EC00005</t>
  </si>
  <si>
    <t>Bess Richelle</t>
  </si>
  <si>
    <t>Vessel VRN</t>
  </si>
  <si>
    <t>Charles Leeson</t>
  </si>
  <si>
    <t>EC00006</t>
  </si>
  <si>
    <t>EC00007</t>
  </si>
  <si>
    <t>Sandy Isle</t>
  </si>
  <si>
    <t>Leslie Lisa</t>
  </si>
  <si>
    <t>Stan McNeill</t>
  </si>
  <si>
    <t>Kevin Demings</t>
  </si>
  <si>
    <t>LB</t>
  </si>
  <si>
    <t>EC00008</t>
  </si>
  <si>
    <t>EC00009</t>
  </si>
  <si>
    <t>XDEMO 10 2023</t>
  </si>
  <si>
    <t>LB ASOP PC-A-22-101</t>
  </si>
  <si>
    <t>Philip Mack</t>
  </si>
  <si>
    <t>4-12, 4-15</t>
  </si>
  <si>
    <t>Net Style</t>
  </si>
  <si>
    <t>Alaska twist</t>
  </si>
  <si>
    <t>Drop Line 
Y, N, Unk</t>
  </si>
  <si>
    <t>2 sockeye accidently dropped over side.</t>
  </si>
  <si>
    <t>Date(s) Fished
(m/dd/yyyy)</t>
  </si>
  <si>
    <t>Offload Date (m/dd/yyyy)</t>
  </si>
  <si>
    <t>Added three new data columns during July 21st data entry: Date(s) fished, Net style, Drop Line (Y,N,Unk). As the data was not collected for previous offloads, the cells are left blank - DV 21Jul23</t>
  </si>
  <si>
    <t>AP</t>
  </si>
  <si>
    <t>EC00031</t>
  </si>
  <si>
    <t>EC00032</t>
  </si>
  <si>
    <t>EC00033</t>
  </si>
  <si>
    <t>EC00034</t>
  </si>
  <si>
    <t>EC00035</t>
  </si>
  <si>
    <t>EC00036</t>
  </si>
  <si>
    <t>XDEMO 15 2023</t>
  </si>
  <si>
    <t>7/23-24/2023</t>
  </si>
  <si>
    <t>Miss Yolande</t>
  </si>
  <si>
    <t>Marty Dudoward</t>
  </si>
  <si>
    <t>4-5</t>
  </si>
  <si>
    <t>Jerrett Faithful</t>
  </si>
  <si>
    <t>4-9</t>
  </si>
  <si>
    <t>Regular web</t>
  </si>
  <si>
    <t>All fish were bled.</t>
  </si>
  <si>
    <t>McNiell corrected to McNeill.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</si>
</sst>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5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 applyProtection="1">
      <alignment horizontal="center" vertical="center" wrapText="1"/>
      <protection locked="0"/>
    </xf>
    <xf numFmtId="2" fontId="3" fillId="8" borderId="1" xfId="0" applyNumberFormat="1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3" fontId="3" fillId="8" borderId="2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12" borderId="2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 wrapText="1"/>
    </xf>
    <xf numFmtId="0" fontId="0" fillId="12" borderId="0" xfId="0" applyFill="1"/>
    <xf numFmtId="0" fontId="0" fillId="12" borderId="0" xfId="0" applyFill="1" applyProtection="1">
      <protection locked="0"/>
    </xf>
    <xf numFmtId="0" fontId="0" fillId="1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0000"/>
      <color rgb="FFFA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tabSelected="1" topLeftCell="F1" zoomScale="70" zoomScaleNormal="70" workbookViewId="0">
      <pane ySplit="1" topLeftCell="A11" activePane="bottomLeft" state="frozen"/>
      <selection pane="bottomLeft" activeCell="AS10" sqref="AS10:AS15"/>
    </sheetView>
  </sheetViews>
  <sheetFormatPr defaultColWidth="8.81640625" defaultRowHeight="14.5" x14ac:dyDescent="0.35"/>
  <cols>
    <col min="1" max="1" width="12.54296875" customWidth="1"/>
    <col min="2" max="2" width="23.7265625" bestFit="1" customWidth="1"/>
    <col min="3" max="3" width="24.1796875" customWidth="1"/>
    <col min="4" max="4" width="29" customWidth="1"/>
    <col min="5" max="5" width="15.54296875" customWidth="1"/>
    <col min="6" max="6" width="10.453125" customWidth="1"/>
    <col min="7" max="7" width="9.81640625" customWidth="1"/>
    <col min="8" max="8" width="16" customWidth="1"/>
    <col min="9" max="15" width="9.81640625" customWidth="1"/>
    <col min="16" max="17" width="12.81640625" customWidth="1"/>
    <col min="18" max="18" width="13.90625" hidden="1" customWidth="1"/>
    <col min="19" max="19" width="12.36328125" hidden="1" customWidth="1"/>
    <col min="20" max="20" width="10.1796875" hidden="1" customWidth="1"/>
    <col min="21" max="26" width="9.81640625" hidden="1" customWidth="1"/>
    <col min="27" max="28" width="10.54296875" hidden="1" customWidth="1"/>
    <col min="29" max="29" width="32" hidden="1" customWidth="1"/>
    <col min="30" max="30" width="7.453125" hidden="1" customWidth="1"/>
    <col min="31" max="31" width="8.26953125" hidden="1" customWidth="1"/>
    <col min="32" max="33" width="9.26953125" hidden="1" customWidth="1"/>
    <col min="34" max="34" width="9" hidden="1" customWidth="1"/>
    <col min="35" max="36" width="8.26953125" hidden="1" customWidth="1"/>
    <col min="37" max="37" width="8.54296875" hidden="1" customWidth="1"/>
    <col min="38" max="39" width="8.26953125" hidden="1" customWidth="1"/>
    <col min="40" max="45" width="8.26953125" customWidth="1"/>
    <col min="46" max="46" width="9.453125" customWidth="1"/>
    <col min="47" max="47" width="9" customWidth="1"/>
    <col min="48" max="48" width="9.453125" customWidth="1"/>
    <col min="49" max="49" width="5.54296875" bestFit="1" customWidth="1"/>
    <col min="50" max="50" width="7.26953125" style="2" customWidth="1"/>
    <col min="51" max="51" width="38.1796875" customWidth="1"/>
  </cols>
  <sheetData>
    <row r="1" spans="1:51" s="10" customFormat="1" ht="58" x14ac:dyDescent="0.35">
      <c r="A1" s="6" t="s">
        <v>7</v>
      </c>
      <c r="B1" s="6" t="s">
        <v>3</v>
      </c>
      <c r="C1" s="6" t="s">
        <v>13</v>
      </c>
      <c r="D1" s="6" t="s">
        <v>14</v>
      </c>
      <c r="E1" s="3" t="s">
        <v>5</v>
      </c>
      <c r="F1" s="3" t="s">
        <v>97</v>
      </c>
      <c r="G1" s="3" t="s">
        <v>83</v>
      </c>
      <c r="H1" s="3" t="s">
        <v>8</v>
      </c>
      <c r="I1" s="3" t="s">
        <v>9</v>
      </c>
      <c r="J1" s="6" t="s">
        <v>17</v>
      </c>
      <c r="K1" s="6" t="s">
        <v>43</v>
      </c>
      <c r="L1" s="6" t="s">
        <v>56</v>
      </c>
      <c r="M1" s="6" t="s">
        <v>55</v>
      </c>
      <c r="N1" s="3" t="s">
        <v>94</v>
      </c>
      <c r="O1" s="3" t="s">
        <v>84</v>
      </c>
      <c r="P1" s="3" t="s">
        <v>117</v>
      </c>
      <c r="Q1" s="6" t="s">
        <v>18</v>
      </c>
      <c r="R1" s="6" t="s">
        <v>116</v>
      </c>
      <c r="S1" s="6" t="s">
        <v>112</v>
      </c>
      <c r="T1" s="6" t="s">
        <v>114</v>
      </c>
      <c r="U1" s="6" t="s">
        <v>15</v>
      </c>
      <c r="V1" s="6" t="s">
        <v>16</v>
      </c>
      <c r="W1" s="3" t="s">
        <v>44</v>
      </c>
      <c r="X1" s="3" t="s">
        <v>19</v>
      </c>
      <c r="Y1" s="3" t="s">
        <v>20</v>
      </c>
      <c r="Z1" s="3" t="s">
        <v>21</v>
      </c>
      <c r="AA1" s="6" t="s">
        <v>6</v>
      </c>
      <c r="AB1" s="6" t="s">
        <v>4</v>
      </c>
      <c r="AC1" s="6" t="s">
        <v>2</v>
      </c>
      <c r="AD1" s="6" t="s">
        <v>22</v>
      </c>
      <c r="AE1" s="8" t="s">
        <v>39</v>
      </c>
      <c r="AF1" s="5" t="s">
        <v>28</v>
      </c>
      <c r="AG1" s="5" t="s">
        <v>29</v>
      </c>
      <c r="AH1" s="7" t="s">
        <v>37</v>
      </c>
      <c r="AI1" s="7" t="s">
        <v>38</v>
      </c>
      <c r="AJ1" s="7" t="s">
        <v>27</v>
      </c>
      <c r="AK1" s="4" t="s">
        <v>32</v>
      </c>
      <c r="AL1" s="4" t="s">
        <v>34</v>
      </c>
      <c r="AM1" s="4" t="s">
        <v>25</v>
      </c>
      <c r="AN1" s="24" t="s">
        <v>35</v>
      </c>
      <c r="AO1" s="24" t="s">
        <v>36</v>
      </c>
      <c r="AP1" s="24" t="s">
        <v>26</v>
      </c>
      <c r="AQ1" s="25" t="s">
        <v>31</v>
      </c>
      <c r="AR1" s="25" t="s">
        <v>33</v>
      </c>
      <c r="AS1" s="25" t="s">
        <v>24</v>
      </c>
      <c r="AT1" s="6" t="s">
        <v>41</v>
      </c>
      <c r="AU1" s="6" t="s">
        <v>42</v>
      </c>
      <c r="AV1" s="23" t="s">
        <v>30</v>
      </c>
      <c r="AW1" s="26" t="s">
        <v>0</v>
      </c>
      <c r="AX1" s="27" t="s">
        <v>1</v>
      </c>
      <c r="AY1" s="26" t="s">
        <v>10</v>
      </c>
    </row>
    <row r="2" spans="1:51" s="1" customFormat="1" ht="72.75" customHeight="1" x14ac:dyDescent="0.35">
      <c r="A2" s="11" t="s">
        <v>46</v>
      </c>
      <c r="B2" s="12" t="s">
        <v>47</v>
      </c>
      <c r="C2" s="11" t="s">
        <v>79</v>
      </c>
      <c r="D2" s="13" t="s">
        <v>48</v>
      </c>
      <c r="E2" s="12" t="s">
        <v>49</v>
      </c>
      <c r="F2" s="12">
        <v>20473</v>
      </c>
      <c r="G2" s="14" t="s">
        <v>40</v>
      </c>
      <c r="H2" s="12" t="s">
        <v>50</v>
      </c>
      <c r="I2" s="12">
        <v>3254</v>
      </c>
      <c r="J2" s="14" t="s">
        <v>51</v>
      </c>
      <c r="K2" s="14" t="s">
        <v>52</v>
      </c>
      <c r="L2" s="9">
        <f>24790+58</f>
        <v>24848</v>
      </c>
      <c r="M2" s="32">
        <f>SUM(AE2+AH2+AK2+AN2+AQ2+AT2)</f>
        <v>24848</v>
      </c>
      <c r="N2" s="12" t="s">
        <v>88</v>
      </c>
      <c r="O2" s="14"/>
      <c r="P2" s="15">
        <v>45122</v>
      </c>
      <c r="Q2" s="33" t="s">
        <v>58</v>
      </c>
      <c r="R2" s="43"/>
      <c r="S2" s="43"/>
      <c r="T2" s="43"/>
      <c r="U2" s="16">
        <v>0.52083333333333337</v>
      </c>
      <c r="V2" s="17">
        <v>0.61458333333333337</v>
      </c>
      <c r="W2" s="12" t="s">
        <v>11</v>
      </c>
      <c r="X2" s="12" t="s">
        <v>11</v>
      </c>
      <c r="Y2" s="12" t="s">
        <v>11</v>
      </c>
      <c r="Z2" s="12" t="s">
        <v>11</v>
      </c>
      <c r="AA2" s="12" t="s">
        <v>11</v>
      </c>
      <c r="AB2" s="12" t="s">
        <v>53</v>
      </c>
      <c r="AC2" s="18" t="s">
        <v>54</v>
      </c>
      <c r="AD2" s="19" t="s">
        <v>23</v>
      </c>
      <c r="AE2" s="20"/>
      <c r="AF2" s="29"/>
      <c r="AG2" s="20"/>
      <c r="AH2" s="20">
        <f>13135+23</f>
        <v>13158</v>
      </c>
      <c r="AI2" s="29">
        <f>IF(AH2="","",AH2/AJ2)</f>
        <v>7.4718909710391825</v>
      </c>
      <c r="AJ2" s="20">
        <f>1758+3</f>
        <v>1761</v>
      </c>
      <c r="AK2" s="20">
        <v>58</v>
      </c>
      <c r="AL2" s="29">
        <f>IF(AK2="","",AK2/AM2)</f>
        <v>4.833333333333333</v>
      </c>
      <c r="AM2" s="20">
        <v>12</v>
      </c>
      <c r="AN2" s="20">
        <f>11038+9</f>
        <v>11047</v>
      </c>
      <c r="AO2" s="29">
        <f>IF(AN2="","",AN2/AP2)</f>
        <v>3.2001738122827348</v>
      </c>
      <c r="AP2" s="20">
        <f>3449+3</f>
        <v>3452</v>
      </c>
      <c r="AQ2" s="20">
        <f>581+4</f>
        <v>585</v>
      </c>
      <c r="AR2" s="29">
        <f>IF(AQ2="","",AQ2/AS2)</f>
        <v>4.9576271186440675</v>
      </c>
      <c r="AS2" s="20">
        <f>117+1</f>
        <v>118</v>
      </c>
      <c r="AT2" s="20"/>
      <c r="AU2" s="29" t="str">
        <f>IF(AT2="","",AT2/AV2)</f>
        <v/>
      </c>
      <c r="AV2" s="20"/>
      <c r="AW2" s="21" t="s">
        <v>12</v>
      </c>
      <c r="AX2" s="22" t="s">
        <v>57</v>
      </c>
      <c r="AY2" s="18" t="s">
        <v>59</v>
      </c>
    </row>
    <row r="3" spans="1:51" s="1" customFormat="1" ht="72.75" customHeight="1" x14ac:dyDescent="0.35">
      <c r="A3" s="11" t="s">
        <v>77</v>
      </c>
      <c r="B3" s="12" t="s">
        <v>78</v>
      </c>
      <c r="C3" s="34" t="s">
        <v>80</v>
      </c>
      <c r="D3" s="35" t="s">
        <v>81</v>
      </c>
      <c r="E3" s="36" t="s">
        <v>82</v>
      </c>
      <c r="F3" s="36">
        <v>30679</v>
      </c>
      <c r="G3" s="37" t="s">
        <v>93</v>
      </c>
      <c r="H3" s="36" t="s">
        <v>86</v>
      </c>
      <c r="I3" s="36">
        <v>13725</v>
      </c>
      <c r="J3" s="37" t="s">
        <v>85</v>
      </c>
      <c r="K3" s="37"/>
      <c r="L3" s="9"/>
      <c r="M3" s="32">
        <f>SUM(AE3+AH3+AK3+AN3+AQ3+AT3)</f>
        <v>1236</v>
      </c>
      <c r="N3" s="12" t="s">
        <v>11</v>
      </c>
      <c r="O3" s="14" t="s">
        <v>85</v>
      </c>
      <c r="P3" s="38">
        <v>45124</v>
      </c>
      <c r="Q3" s="39" t="s">
        <v>87</v>
      </c>
      <c r="R3" s="44"/>
      <c r="S3" s="44"/>
      <c r="T3" s="44"/>
      <c r="U3" s="40">
        <v>0.4826388888888889</v>
      </c>
      <c r="V3" s="41">
        <v>0.50694444444444442</v>
      </c>
      <c r="W3" s="12" t="s">
        <v>11</v>
      </c>
      <c r="X3" s="12" t="s">
        <v>11</v>
      </c>
      <c r="Y3" s="12" t="s">
        <v>11</v>
      </c>
      <c r="Z3" s="12" t="s">
        <v>11</v>
      </c>
      <c r="AA3" s="12" t="s">
        <v>88</v>
      </c>
      <c r="AB3" s="12"/>
      <c r="AC3" s="42"/>
      <c r="AD3" s="19" t="s">
        <v>23</v>
      </c>
      <c r="AE3" s="20"/>
      <c r="AF3" s="29" t="str">
        <f>IF(AE3="","",AE3/AG3)</f>
        <v/>
      </c>
      <c r="AG3" s="20"/>
      <c r="AH3" s="20"/>
      <c r="AI3" s="29" t="str">
        <f>IF(AH3="","",AH3/AJ3)</f>
        <v/>
      </c>
      <c r="AJ3" s="20"/>
      <c r="AK3" s="20"/>
      <c r="AL3" s="29" t="str">
        <f>IF(AK3="","",AK3/AM3)</f>
        <v/>
      </c>
      <c r="AM3" s="20"/>
      <c r="AN3" s="20"/>
      <c r="AO3" s="29" t="str">
        <f>IF(AN3="","",AN3/AP3)</f>
        <v/>
      </c>
      <c r="AP3" s="20"/>
      <c r="AQ3" s="20">
        <v>1236</v>
      </c>
      <c r="AR3" s="29">
        <f>IF(AQ3="","",AQ3/AS3)</f>
        <v>5.1286307053941913</v>
      </c>
      <c r="AS3" s="20">
        <v>241</v>
      </c>
      <c r="AT3" s="20"/>
      <c r="AU3" s="29" t="str">
        <f>IF(AT3="","",AT3/AV3)</f>
        <v/>
      </c>
      <c r="AV3" s="20"/>
      <c r="AW3" s="21" t="s">
        <v>12</v>
      </c>
      <c r="AX3" s="22" t="s">
        <v>105</v>
      </c>
      <c r="AY3" s="42"/>
    </row>
    <row r="4" spans="1:51" s="1" customFormat="1" ht="72.75" customHeight="1" x14ac:dyDescent="0.35">
      <c r="A4" s="11" t="s">
        <v>89</v>
      </c>
      <c r="B4" s="12" t="s">
        <v>78</v>
      </c>
      <c r="C4" s="34" t="s">
        <v>80</v>
      </c>
      <c r="D4" s="35" t="s">
        <v>90</v>
      </c>
      <c r="E4" s="36" t="s">
        <v>91</v>
      </c>
      <c r="F4" s="36">
        <v>25856</v>
      </c>
      <c r="G4" s="37" t="s">
        <v>93</v>
      </c>
      <c r="H4" s="36" t="s">
        <v>92</v>
      </c>
      <c r="I4" s="36">
        <v>103161</v>
      </c>
      <c r="J4" s="37" t="s">
        <v>85</v>
      </c>
      <c r="K4" s="37"/>
      <c r="L4" s="9"/>
      <c r="M4" s="32">
        <f>SUM(AE4+AH4+AK4+AN4+AQ4+AT4)</f>
        <v>1298</v>
      </c>
      <c r="N4" s="12" t="s">
        <v>11</v>
      </c>
      <c r="O4" s="14" t="s">
        <v>85</v>
      </c>
      <c r="P4" s="38">
        <v>45124</v>
      </c>
      <c r="Q4" s="39" t="s">
        <v>87</v>
      </c>
      <c r="R4" s="44"/>
      <c r="S4" s="44"/>
      <c r="T4" s="44"/>
      <c r="U4" s="40">
        <v>0.51250000000000007</v>
      </c>
      <c r="V4" s="41">
        <v>0.53472222222222221</v>
      </c>
      <c r="W4" s="12" t="s">
        <v>11</v>
      </c>
      <c r="X4" s="12" t="s">
        <v>11</v>
      </c>
      <c r="Y4" s="12" t="s">
        <v>11</v>
      </c>
      <c r="Z4" s="12" t="s">
        <v>11</v>
      </c>
      <c r="AA4" s="12" t="s">
        <v>88</v>
      </c>
      <c r="AB4" s="12"/>
      <c r="AC4" s="42"/>
      <c r="AD4" s="19" t="s">
        <v>23</v>
      </c>
      <c r="AE4" s="20"/>
      <c r="AF4" s="29" t="str">
        <f>IF(AE4="","",AE4/AG4)</f>
        <v/>
      </c>
      <c r="AG4" s="20"/>
      <c r="AH4" s="20"/>
      <c r="AI4" s="29" t="str">
        <f>IF(AH4="","",AH4/AJ4)</f>
        <v/>
      </c>
      <c r="AJ4" s="20"/>
      <c r="AK4" s="20"/>
      <c r="AL4" s="29" t="str">
        <f t="shared" ref="AL4:AL15" si="0">IF(AK4="","",AK4/AM4)</f>
        <v/>
      </c>
      <c r="AM4" s="20"/>
      <c r="AN4" s="20"/>
      <c r="AO4" s="29" t="str">
        <f>IF(AN4="","",AN4/AP4)</f>
        <v/>
      </c>
      <c r="AP4" s="20"/>
      <c r="AQ4" s="20">
        <v>1298</v>
      </c>
      <c r="AR4" s="29">
        <f>IF(AQ4="","",AQ4/AS4)</f>
        <v>5.0505836575875485</v>
      </c>
      <c r="AS4" s="20">
        <v>257</v>
      </c>
      <c r="AT4" s="20"/>
      <c r="AU4" s="29" t="str">
        <f>IF(AT4="","",AT4/AV4)</f>
        <v/>
      </c>
      <c r="AV4" s="20"/>
      <c r="AW4" s="21" t="s">
        <v>12</v>
      </c>
      <c r="AX4" s="22" t="s">
        <v>105</v>
      </c>
      <c r="AY4" s="42"/>
    </row>
    <row r="5" spans="1:51" s="1" customFormat="1" ht="72.75" customHeight="1" x14ac:dyDescent="0.35">
      <c r="A5" s="11" t="s">
        <v>95</v>
      </c>
      <c r="B5" s="12" t="s">
        <v>78</v>
      </c>
      <c r="C5" s="34" t="s">
        <v>80</v>
      </c>
      <c r="D5" s="35"/>
      <c r="E5" s="36" t="s">
        <v>96</v>
      </c>
      <c r="F5" s="36">
        <v>312270</v>
      </c>
      <c r="G5" s="37" t="s">
        <v>93</v>
      </c>
      <c r="H5" s="36" t="s">
        <v>98</v>
      </c>
      <c r="I5" s="36">
        <v>124853</v>
      </c>
      <c r="J5" s="37" t="s">
        <v>85</v>
      </c>
      <c r="K5" s="37"/>
      <c r="L5" s="9"/>
      <c r="M5" s="32">
        <f>SUM(AE5+AH5+AK5+AN5+AQ5+AT5)</f>
        <v>856</v>
      </c>
      <c r="N5" s="12" t="s">
        <v>11</v>
      </c>
      <c r="O5" s="14" t="s">
        <v>85</v>
      </c>
      <c r="P5" s="38">
        <v>45124</v>
      </c>
      <c r="Q5" s="39" t="s">
        <v>87</v>
      </c>
      <c r="R5" s="44"/>
      <c r="S5" s="44"/>
      <c r="T5" s="44"/>
      <c r="U5" s="40">
        <v>0.54166666666666663</v>
      </c>
      <c r="V5" s="41">
        <v>0.5493055555555556</v>
      </c>
      <c r="W5" s="12" t="s">
        <v>11</v>
      </c>
      <c r="X5" s="12" t="s">
        <v>11</v>
      </c>
      <c r="Y5" s="12" t="s">
        <v>11</v>
      </c>
      <c r="Z5" s="12" t="s">
        <v>11</v>
      </c>
      <c r="AA5" s="12" t="s">
        <v>88</v>
      </c>
      <c r="AB5" s="12"/>
      <c r="AC5" s="42"/>
      <c r="AD5" s="19" t="s">
        <v>23</v>
      </c>
      <c r="AE5" s="20"/>
      <c r="AF5" s="29" t="str">
        <f t="shared" ref="AF5:AF15" si="1">IF(AE5="","",AE5/AG5)</f>
        <v/>
      </c>
      <c r="AG5" s="20"/>
      <c r="AH5" s="20"/>
      <c r="AI5" s="29" t="str">
        <f t="shared" ref="AI5:AI15" si="2">IF(AH5="","",AH5/AJ5)</f>
        <v/>
      </c>
      <c r="AJ5" s="20"/>
      <c r="AK5" s="20"/>
      <c r="AL5" s="29" t="str">
        <f t="shared" si="0"/>
        <v/>
      </c>
      <c r="AM5" s="20"/>
      <c r="AN5" s="20"/>
      <c r="AO5" s="29" t="str">
        <f t="shared" ref="AO5:AO7" si="3">IF(AN5="","",AN5/AP5)</f>
        <v/>
      </c>
      <c r="AP5" s="20"/>
      <c r="AQ5" s="20">
        <v>856</v>
      </c>
      <c r="AR5" s="29">
        <f t="shared" ref="AR5:AR7" si="4">IF(AQ5="","",AQ5/AS5)</f>
        <v>5.2515337423312882</v>
      </c>
      <c r="AS5" s="20">
        <v>163</v>
      </c>
      <c r="AT5" s="20"/>
      <c r="AU5" s="29"/>
      <c r="AV5" s="20"/>
      <c r="AW5" s="21" t="s">
        <v>12</v>
      </c>
      <c r="AX5" s="22" t="s">
        <v>105</v>
      </c>
      <c r="AY5" s="42"/>
    </row>
    <row r="6" spans="1:51" s="1" customFormat="1" ht="72.75" customHeight="1" x14ac:dyDescent="0.35">
      <c r="A6" s="11" t="s">
        <v>99</v>
      </c>
      <c r="B6" s="12" t="s">
        <v>78</v>
      </c>
      <c r="C6" s="34" t="s">
        <v>80</v>
      </c>
      <c r="D6" s="35"/>
      <c r="E6" s="36" t="s">
        <v>101</v>
      </c>
      <c r="F6" s="36">
        <v>30554</v>
      </c>
      <c r="G6" s="37" t="s">
        <v>93</v>
      </c>
      <c r="H6" s="36" t="s">
        <v>103</v>
      </c>
      <c r="I6" s="36">
        <v>57275</v>
      </c>
      <c r="J6" s="37" t="s">
        <v>85</v>
      </c>
      <c r="K6" s="37"/>
      <c r="L6" s="9"/>
      <c r="M6" s="32">
        <f t="shared" ref="M6:M7" si="5">SUM(AE6+AH6+AK6+AN6+AQ6+AT6)</f>
        <v>2352</v>
      </c>
      <c r="N6" s="12" t="s">
        <v>11</v>
      </c>
      <c r="O6" s="14" t="s">
        <v>85</v>
      </c>
      <c r="P6" s="38">
        <v>45124</v>
      </c>
      <c r="Q6" s="39" t="s">
        <v>87</v>
      </c>
      <c r="R6" s="44"/>
      <c r="S6" s="44"/>
      <c r="T6" s="44"/>
      <c r="U6" s="40">
        <v>0.55208333333333337</v>
      </c>
      <c r="V6" s="41">
        <v>0.58333333333333337</v>
      </c>
      <c r="W6" s="12" t="s">
        <v>11</v>
      </c>
      <c r="X6" s="12" t="s">
        <v>11</v>
      </c>
      <c r="Y6" s="12" t="s">
        <v>11</v>
      </c>
      <c r="Z6" s="12" t="s">
        <v>11</v>
      </c>
      <c r="AA6" s="12" t="s">
        <v>88</v>
      </c>
      <c r="AB6" s="12"/>
      <c r="AC6" s="42"/>
      <c r="AD6" s="19" t="s">
        <v>23</v>
      </c>
      <c r="AE6" s="20"/>
      <c r="AF6" s="29" t="str">
        <f t="shared" si="1"/>
        <v/>
      </c>
      <c r="AG6" s="20"/>
      <c r="AH6" s="20"/>
      <c r="AI6" s="29" t="str">
        <f t="shared" si="2"/>
        <v/>
      </c>
      <c r="AJ6" s="20"/>
      <c r="AK6" s="20"/>
      <c r="AL6" s="29" t="str">
        <f t="shared" si="0"/>
        <v/>
      </c>
      <c r="AM6" s="20"/>
      <c r="AN6" s="20"/>
      <c r="AO6" s="29" t="str">
        <f t="shared" si="3"/>
        <v/>
      </c>
      <c r="AP6" s="20"/>
      <c r="AQ6" s="20">
        <v>2352</v>
      </c>
      <c r="AR6" s="29">
        <f t="shared" si="4"/>
        <v>5.0364025695931476</v>
      </c>
      <c r="AS6" s="20">
        <v>467</v>
      </c>
      <c r="AT6" s="20"/>
      <c r="AU6" s="29"/>
      <c r="AV6" s="20"/>
      <c r="AW6" s="21" t="s">
        <v>12</v>
      </c>
      <c r="AX6" s="22" t="s">
        <v>105</v>
      </c>
      <c r="AY6" s="42"/>
    </row>
    <row r="7" spans="1:51" s="1" customFormat="1" ht="72.75" customHeight="1" x14ac:dyDescent="0.35">
      <c r="A7" s="11" t="s">
        <v>100</v>
      </c>
      <c r="B7" s="12" t="s">
        <v>78</v>
      </c>
      <c r="C7" s="34" t="s">
        <v>80</v>
      </c>
      <c r="D7" s="35"/>
      <c r="E7" s="36" t="s">
        <v>102</v>
      </c>
      <c r="F7" s="36">
        <v>26371</v>
      </c>
      <c r="G7" s="37" t="s">
        <v>93</v>
      </c>
      <c r="H7" s="36" t="s">
        <v>104</v>
      </c>
      <c r="I7" s="36">
        <v>12852</v>
      </c>
      <c r="J7" s="37" t="s">
        <v>85</v>
      </c>
      <c r="K7" s="37"/>
      <c r="L7" s="9"/>
      <c r="M7" s="32">
        <f t="shared" si="5"/>
        <v>694</v>
      </c>
      <c r="N7" s="12" t="s">
        <v>11</v>
      </c>
      <c r="O7" s="14" t="s">
        <v>85</v>
      </c>
      <c r="P7" s="38">
        <v>45124</v>
      </c>
      <c r="Q7" s="39" t="s">
        <v>87</v>
      </c>
      <c r="R7" s="44"/>
      <c r="S7" s="44"/>
      <c r="T7" s="44"/>
      <c r="U7" s="40">
        <v>0.58680555555555558</v>
      </c>
      <c r="V7" s="41">
        <v>0.59722222222222221</v>
      </c>
      <c r="W7" s="12" t="s">
        <v>11</v>
      </c>
      <c r="X7" s="12" t="s">
        <v>11</v>
      </c>
      <c r="Y7" s="12" t="s">
        <v>11</v>
      </c>
      <c r="Z7" s="12" t="s">
        <v>11</v>
      </c>
      <c r="AA7" s="12" t="s">
        <v>88</v>
      </c>
      <c r="AB7" s="12"/>
      <c r="AC7" s="42"/>
      <c r="AD7" s="19" t="s">
        <v>23</v>
      </c>
      <c r="AE7" s="20"/>
      <c r="AF7" s="29" t="str">
        <f t="shared" si="1"/>
        <v/>
      </c>
      <c r="AG7" s="20"/>
      <c r="AH7" s="20"/>
      <c r="AI7" s="29" t="str">
        <f t="shared" si="2"/>
        <v/>
      </c>
      <c r="AJ7" s="20"/>
      <c r="AK7" s="20"/>
      <c r="AL7" s="29" t="str">
        <f t="shared" si="0"/>
        <v/>
      </c>
      <c r="AM7" s="20"/>
      <c r="AN7" s="20">
        <v>12</v>
      </c>
      <c r="AO7" s="29">
        <f t="shared" si="3"/>
        <v>4</v>
      </c>
      <c r="AP7" s="20">
        <v>3</v>
      </c>
      <c r="AQ7" s="20">
        <v>682</v>
      </c>
      <c r="AR7" s="29">
        <f t="shared" si="4"/>
        <v>4.871428571428571</v>
      </c>
      <c r="AS7" s="20">
        <v>140</v>
      </c>
      <c r="AT7" s="20"/>
      <c r="AU7" s="29"/>
      <c r="AV7" s="20"/>
      <c r="AW7" s="21" t="s">
        <v>12</v>
      </c>
      <c r="AX7" s="22" t="s">
        <v>105</v>
      </c>
      <c r="AY7" s="42"/>
    </row>
    <row r="8" spans="1:51" s="1" customFormat="1" ht="72.75" customHeight="1" x14ac:dyDescent="0.35">
      <c r="A8" s="11" t="s">
        <v>106</v>
      </c>
      <c r="B8" s="12" t="s">
        <v>108</v>
      </c>
      <c r="C8" s="34" t="s">
        <v>109</v>
      </c>
      <c r="D8" s="35"/>
      <c r="E8" s="36" t="s">
        <v>82</v>
      </c>
      <c r="F8" s="36">
        <v>30679</v>
      </c>
      <c r="G8" s="37" t="s">
        <v>93</v>
      </c>
      <c r="H8" s="36" t="s">
        <v>110</v>
      </c>
      <c r="I8" s="36">
        <v>13725</v>
      </c>
      <c r="J8" s="37" t="s">
        <v>85</v>
      </c>
      <c r="K8" s="37"/>
      <c r="L8" s="9"/>
      <c r="M8" s="32">
        <f>SUM(AE8+AH8+AK8+AN8+AQ8+AT8)</f>
        <v>1606</v>
      </c>
      <c r="N8" s="12" t="s">
        <v>11</v>
      </c>
      <c r="O8" s="14" t="s">
        <v>85</v>
      </c>
      <c r="P8" s="38">
        <v>45127</v>
      </c>
      <c r="Q8" s="39" t="s">
        <v>87</v>
      </c>
      <c r="R8" s="38">
        <v>45127</v>
      </c>
      <c r="S8" s="41" t="s">
        <v>113</v>
      </c>
      <c r="T8" s="41" t="s">
        <v>11</v>
      </c>
      <c r="U8" s="40">
        <v>0.79166666666666663</v>
      </c>
      <c r="V8" s="41">
        <v>0.80902777777777779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88</v>
      </c>
      <c r="AB8" s="12"/>
      <c r="AC8" s="42"/>
      <c r="AD8" s="19" t="s">
        <v>23</v>
      </c>
      <c r="AE8" s="20"/>
      <c r="AF8" s="29" t="str">
        <f t="shared" si="1"/>
        <v/>
      </c>
      <c r="AG8" s="20"/>
      <c r="AH8" s="20"/>
      <c r="AI8" s="29" t="str">
        <f t="shared" si="2"/>
        <v/>
      </c>
      <c r="AJ8" s="20"/>
      <c r="AK8" s="20"/>
      <c r="AL8" s="29" t="str">
        <f t="shared" si="0"/>
        <v/>
      </c>
      <c r="AM8" s="20"/>
      <c r="AN8" s="20">
        <v>14</v>
      </c>
      <c r="AO8" s="29">
        <f>IF(AN8="","",AN8/AP8)</f>
        <v>4.666666666666667</v>
      </c>
      <c r="AP8" s="20">
        <v>3</v>
      </c>
      <c r="AQ8" s="20">
        <v>1592</v>
      </c>
      <c r="AR8" s="29">
        <f>IF(AQ8="","",AQ8/AS8)</f>
        <v>4.9135802469135799</v>
      </c>
      <c r="AS8" s="20">
        <v>324</v>
      </c>
      <c r="AT8" s="20"/>
      <c r="AU8" s="29" t="str">
        <f>IF(AT8="","",AT8/AV8)</f>
        <v/>
      </c>
      <c r="AV8" s="20"/>
      <c r="AW8" s="21" t="s">
        <v>12</v>
      </c>
      <c r="AX8" s="22" t="s">
        <v>119</v>
      </c>
      <c r="AY8" s="45" t="s">
        <v>118</v>
      </c>
    </row>
    <row r="9" spans="1:51" s="1" customFormat="1" ht="72.75" customHeight="1" x14ac:dyDescent="0.35">
      <c r="A9" s="11" t="s">
        <v>107</v>
      </c>
      <c r="B9" s="12" t="s">
        <v>108</v>
      </c>
      <c r="C9" s="34" t="s">
        <v>109</v>
      </c>
      <c r="D9" s="35" t="s">
        <v>115</v>
      </c>
      <c r="E9" s="36" t="s">
        <v>101</v>
      </c>
      <c r="F9" s="36">
        <v>30554</v>
      </c>
      <c r="G9" s="37" t="s">
        <v>93</v>
      </c>
      <c r="H9" s="36" t="s">
        <v>103</v>
      </c>
      <c r="I9" s="36">
        <v>57275</v>
      </c>
      <c r="J9" s="37" t="s">
        <v>85</v>
      </c>
      <c r="K9" s="37"/>
      <c r="L9" s="9"/>
      <c r="M9" s="32">
        <f t="shared" ref="M9:M15" si="6">SUM(AE9+AH9+AK9+AN9+AQ9+AT9)</f>
        <v>1840</v>
      </c>
      <c r="N9" s="12" t="s">
        <v>11</v>
      </c>
      <c r="O9" s="14" t="s">
        <v>85</v>
      </c>
      <c r="P9" s="38">
        <v>45127</v>
      </c>
      <c r="Q9" s="39" t="s">
        <v>111</v>
      </c>
      <c r="R9" s="38">
        <v>45127</v>
      </c>
      <c r="S9" s="41" t="s">
        <v>113</v>
      </c>
      <c r="T9" s="41" t="s">
        <v>88</v>
      </c>
      <c r="U9" s="40">
        <v>0.8125</v>
      </c>
      <c r="V9" s="41">
        <v>0.83680555555555547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88</v>
      </c>
      <c r="AB9" s="12"/>
      <c r="AC9" s="42"/>
      <c r="AD9" s="19" t="s">
        <v>23</v>
      </c>
      <c r="AE9" s="20"/>
      <c r="AF9" s="29" t="str">
        <f t="shared" si="1"/>
        <v/>
      </c>
      <c r="AG9" s="20"/>
      <c r="AH9" s="20"/>
      <c r="AI9" s="29" t="str">
        <f t="shared" si="2"/>
        <v/>
      </c>
      <c r="AJ9" s="20"/>
      <c r="AK9" s="20"/>
      <c r="AL9" s="29" t="str">
        <f t="shared" si="0"/>
        <v/>
      </c>
      <c r="AM9" s="20"/>
      <c r="AN9" s="20"/>
      <c r="AO9" s="29" t="str">
        <f t="shared" ref="AO9:AO15" si="7">IF(AN9="","",AN9/AP9)</f>
        <v/>
      </c>
      <c r="AP9" s="20"/>
      <c r="AQ9" s="20">
        <v>1840</v>
      </c>
      <c r="AR9" s="29">
        <f t="shared" ref="AR9:AR15" si="8">IF(AQ9="","",AQ9/AS9)</f>
        <v>4.9729729729729728</v>
      </c>
      <c r="AS9" s="20">
        <v>370</v>
      </c>
      <c r="AT9" s="20"/>
      <c r="AU9" s="29" t="str">
        <f t="shared" ref="AU9:AU15" si="9">IF(AT9="","",AT9/AV9)</f>
        <v/>
      </c>
      <c r="AV9" s="20"/>
      <c r="AW9" s="21" t="s">
        <v>12</v>
      </c>
      <c r="AX9" s="22" t="s">
        <v>119</v>
      </c>
      <c r="AY9" s="42"/>
    </row>
    <row r="10" spans="1:51" s="1" customFormat="1" ht="72.75" customHeight="1" x14ac:dyDescent="0.35">
      <c r="A10" s="11" t="s">
        <v>120</v>
      </c>
      <c r="B10" s="12" t="s">
        <v>126</v>
      </c>
      <c r="C10" s="34" t="s">
        <v>80</v>
      </c>
      <c r="D10" s="35"/>
      <c r="E10" s="36" t="s">
        <v>102</v>
      </c>
      <c r="F10" s="36">
        <v>26371</v>
      </c>
      <c r="G10" s="37" t="s">
        <v>93</v>
      </c>
      <c r="H10" s="36" t="s">
        <v>104</v>
      </c>
      <c r="I10" s="36">
        <v>12852</v>
      </c>
      <c r="J10" s="37" t="s">
        <v>85</v>
      </c>
      <c r="K10" s="37"/>
      <c r="L10" s="9"/>
      <c r="M10" s="32">
        <f t="shared" si="6"/>
        <v>604</v>
      </c>
      <c r="N10" s="12" t="s">
        <v>11</v>
      </c>
      <c r="O10" s="14" t="s">
        <v>85</v>
      </c>
      <c r="P10" s="38">
        <v>45131</v>
      </c>
      <c r="Q10" s="39" t="s">
        <v>87</v>
      </c>
      <c r="R10" s="38" t="s">
        <v>127</v>
      </c>
      <c r="S10" s="41" t="s">
        <v>113</v>
      </c>
      <c r="T10" s="41" t="s">
        <v>88</v>
      </c>
      <c r="U10" s="40">
        <v>0.7104166666666667</v>
      </c>
      <c r="V10" s="41">
        <v>0.71388888888888891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88</v>
      </c>
      <c r="AB10" s="12"/>
      <c r="AC10" s="42"/>
      <c r="AD10" s="19" t="s">
        <v>23</v>
      </c>
      <c r="AE10" s="20"/>
      <c r="AF10" s="29" t="str">
        <f t="shared" si="1"/>
        <v/>
      </c>
      <c r="AG10" s="20"/>
      <c r="AH10" s="20"/>
      <c r="AI10" s="29" t="str">
        <f t="shared" si="2"/>
        <v/>
      </c>
      <c r="AJ10" s="20"/>
      <c r="AK10" s="20"/>
      <c r="AL10" s="29" t="str">
        <f t="shared" si="0"/>
        <v/>
      </c>
      <c r="AM10" s="20"/>
      <c r="AN10" s="20"/>
      <c r="AO10" s="29" t="str">
        <f t="shared" si="7"/>
        <v/>
      </c>
      <c r="AP10" s="20"/>
      <c r="AQ10" s="20">
        <v>604</v>
      </c>
      <c r="AR10" s="29">
        <f t="shared" si="8"/>
        <v>5.2521739130434781</v>
      </c>
      <c r="AS10" s="20">
        <v>115</v>
      </c>
      <c r="AT10" s="20"/>
      <c r="AU10" s="29" t="str">
        <f t="shared" si="9"/>
        <v/>
      </c>
      <c r="AV10" s="20"/>
      <c r="AW10" s="21" t="s">
        <v>12</v>
      </c>
      <c r="AX10" s="22" t="s">
        <v>105</v>
      </c>
      <c r="AY10" s="42"/>
    </row>
    <row r="11" spans="1:51" s="1" customFormat="1" ht="72.75" customHeight="1" x14ac:dyDescent="0.35">
      <c r="A11" s="11" t="s">
        <v>121</v>
      </c>
      <c r="B11" s="12" t="s">
        <v>126</v>
      </c>
      <c r="C11" s="34" t="s">
        <v>80</v>
      </c>
      <c r="D11" s="35"/>
      <c r="E11" s="36" t="s">
        <v>128</v>
      </c>
      <c r="F11" s="36">
        <v>29468</v>
      </c>
      <c r="G11" s="37" t="s">
        <v>93</v>
      </c>
      <c r="H11" s="36" t="s">
        <v>129</v>
      </c>
      <c r="I11" s="36">
        <v>36450</v>
      </c>
      <c r="J11" s="37" t="s">
        <v>85</v>
      </c>
      <c r="K11" s="37"/>
      <c r="L11" s="9"/>
      <c r="M11" s="32">
        <f t="shared" si="6"/>
        <v>3348</v>
      </c>
      <c r="N11" s="12" t="s">
        <v>11</v>
      </c>
      <c r="O11" s="14" t="s">
        <v>85</v>
      </c>
      <c r="P11" s="38">
        <v>45131</v>
      </c>
      <c r="Q11" s="39" t="s">
        <v>130</v>
      </c>
      <c r="R11" s="38" t="s">
        <v>127</v>
      </c>
      <c r="S11" s="41" t="s">
        <v>113</v>
      </c>
      <c r="T11" s="41" t="s">
        <v>11</v>
      </c>
      <c r="U11" s="40">
        <v>0.71736111111111101</v>
      </c>
      <c r="V11" s="41">
        <v>0.7402777777777777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88</v>
      </c>
      <c r="AB11" s="12"/>
      <c r="AC11" s="42"/>
      <c r="AD11" s="19" t="s">
        <v>23</v>
      </c>
      <c r="AE11" s="20"/>
      <c r="AF11" s="29" t="str">
        <f t="shared" si="1"/>
        <v/>
      </c>
      <c r="AG11" s="20"/>
      <c r="AH11" s="20"/>
      <c r="AI11" s="29" t="str">
        <f t="shared" si="2"/>
        <v/>
      </c>
      <c r="AJ11" s="20"/>
      <c r="AK11" s="20"/>
      <c r="AL11" s="29" t="str">
        <f t="shared" si="0"/>
        <v/>
      </c>
      <c r="AM11" s="20"/>
      <c r="AN11" s="20"/>
      <c r="AO11" s="29" t="str">
        <f t="shared" si="7"/>
        <v/>
      </c>
      <c r="AP11" s="20"/>
      <c r="AQ11" s="20">
        <v>3348</v>
      </c>
      <c r="AR11" s="29">
        <f t="shared" si="8"/>
        <v>5.2807570977917981</v>
      </c>
      <c r="AS11" s="20">
        <v>634</v>
      </c>
      <c r="AT11" s="20"/>
      <c r="AU11" s="29" t="str">
        <f t="shared" si="9"/>
        <v/>
      </c>
      <c r="AV11" s="20"/>
      <c r="AW11" s="21" t="s">
        <v>12</v>
      </c>
      <c r="AX11" s="22" t="s">
        <v>105</v>
      </c>
      <c r="AY11" s="42"/>
    </row>
    <row r="12" spans="1:51" s="1" customFormat="1" ht="72.75" customHeight="1" x14ac:dyDescent="0.35">
      <c r="A12" s="11" t="s">
        <v>122</v>
      </c>
      <c r="B12" s="12" t="s">
        <v>126</v>
      </c>
      <c r="C12" s="34" t="s">
        <v>80</v>
      </c>
      <c r="D12" s="35" t="s">
        <v>134</v>
      </c>
      <c r="E12" s="36" t="s">
        <v>91</v>
      </c>
      <c r="F12" s="36">
        <v>25856</v>
      </c>
      <c r="G12" s="37" t="s">
        <v>93</v>
      </c>
      <c r="H12" s="36" t="s">
        <v>131</v>
      </c>
      <c r="I12" s="36">
        <v>52282</v>
      </c>
      <c r="J12" s="37" t="s">
        <v>85</v>
      </c>
      <c r="K12" s="37"/>
      <c r="L12" s="9"/>
      <c r="M12" s="32">
        <f t="shared" si="6"/>
        <v>1364</v>
      </c>
      <c r="N12" s="12" t="s">
        <v>11</v>
      </c>
      <c r="O12" s="14" t="s">
        <v>85</v>
      </c>
      <c r="P12" s="38">
        <v>45131</v>
      </c>
      <c r="Q12" s="39" t="s">
        <v>132</v>
      </c>
      <c r="R12" s="38" t="s">
        <v>127</v>
      </c>
      <c r="S12" s="41" t="s">
        <v>133</v>
      </c>
      <c r="T12" s="41" t="s">
        <v>88</v>
      </c>
      <c r="U12" s="40">
        <v>0.74652777777777779</v>
      </c>
      <c r="V12" s="41">
        <v>0.76388888888888884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88</v>
      </c>
      <c r="AB12" s="12"/>
      <c r="AC12" s="42"/>
      <c r="AD12" s="19" t="s">
        <v>23</v>
      </c>
      <c r="AE12" s="20"/>
      <c r="AF12" s="29" t="str">
        <f t="shared" si="1"/>
        <v/>
      </c>
      <c r="AG12" s="20"/>
      <c r="AH12" s="20"/>
      <c r="AI12" s="29" t="str">
        <f t="shared" si="2"/>
        <v/>
      </c>
      <c r="AJ12" s="20"/>
      <c r="AK12" s="20"/>
      <c r="AL12" s="29" t="str">
        <f t="shared" si="0"/>
        <v/>
      </c>
      <c r="AM12" s="20"/>
      <c r="AN12" s="20">
        <v>286</v>
      </c>
      <c r="AO12" s="29">
        <f t="shared" si="7"/>
        <v>3.8648648648648649</v>
      </c>
      <c r="AP12" s="20">
        <v>74</v>
      </c>
      <c r="AQ12" s="20">
        <v>1078</v>
      </c>
      <c r="AR12" s="29">
        <f t="shared" si="8"/>
        <v>5.109004739336493</v>
      </c>
      <c r="AS12" s="20">
        <v>211</v>
      </c>
      <c r="AT12" s="20"/>
      <c r="AU12" s="29" t="str">
        <f t="shared" si="9"/>
        <v/>
      </c>
      <c r="AV12" s="20"/>
      <c r="AW12" s="21" t="s">
        <v>12</v>
      </c>
      <c r="AX12" s="22" t="s">
        <v>105</v>
      </c>
      <c r="AY12" s="42"/>
    </row>
    <row r="13" spans="1:51" s="1" customFormat="1" ht="72.75" customHeight="1" x14ac:dyDescent="0.35">
      <c r="A13" s="11" t="s">
        <v>123</v>
      </c>
      <c r="B13" s="12" t="s">
        <v>126</v>
      </c>
      <c r="C13" s="34" t="s">
        <v>80</v>
      </c>
      <c r="D13" s="35"/>
      <c r="E13" s="36" t="s">
        <v>96</v>
      </c>
      <c r="F13" s="36">
        <v>312270</v>
      </c>
      <c r="G13" s="37" t="s">
        <v>93</v>
      </c>
      <c r="H13" s="36" t="s">
        <v>98</v>
      </c>
      <c r="I13" s="36">
        <v>124853</v>
      </c>
      <c r="J13" s="37" t="s">
        <v>85</v>
      </c>
      <c r="K13" s="37"/>
      <c r="L13" s="9"/>
      <c r="M13" s="32">
        <f t="shared" si="6"/>
        <v>1468</v>
      </c>
      <c r="N13" s="12" t="s">
        <v>11</v>
      </c>
      <c r="O13" s="14" t="s">
        <v>85</v>
      </c>
      <c r="P13" s="38">
        <v>45131</v>
      </c>
      <c r="Q13" s="39" t="s">
        <v>111</v>
      </c>
      <c r="R13" s="38" t="s">
        <v>127</v>
      </c>
      <c r="S13" s="41" t="s">
        <v>113</v>
      </c>
      <c r="T13" s="41" t="s">
        <v>11</v>
      </c>
      <c r="U13" s="40">
        <v>0.76388888888888884</v>
      </c>
      <c r="V13" s="41">
        <v>0.78194444444444444</v>
      </c>
      <c r="W13" s="12" t="s">
        <v>11</v>
      </c>
      <c r="X13" s="12" t="s">
        <v>11</v>
      </c>
      <c r="Y13" s="12" t="s">
        <v>11</v>
      </c>
      <c r="Z13" s="12" t="s">
        <v>11</v>
      </c>
      <c r="AA13" s="12" t="s">
        <v>88</v>
      </c>
      <c r="AB13" s="12"/>
      <c r="AC13" s="42"/>
      <c r="AD13" s="19" t="s">
        <v>23</v>
      </c>
      <c r="AE13" s="20"/>
      <c r="AF13" s="29" t="str">
        <f t="shared" si="1"/>
        <v/>
      </c>
      <c r="AG13" s="20"/>
      <c r="AH13" s="20"/>
      <c r="AI13" s="29" t="str">
        <f t="shared" si="2"/>
        <v/>
      </c>
      <c r="AJ13" s="20"/>
      <c r="AK13" s="20"/>
      <c r="AL13" s="29" t="str">
        <f t="shared" si="0"/>
        <v/>
      </c>
      <c r="AM13" s="20"/>
      <c r="AN13" s="20"/>
      <c r="AO13" s="29" t="str">
        <f t="shared" si="7"/>
        <v/>
      </c>
      <c r="AP13" s="20"/>
      <c r="AQ13" s="20">
        <v>1468</v>
      </c>
      <c r="AR13" s="29">
        <f t="shared" si="8"/>
        <v>5.1508771929824562</v>
      </c>
      <c r="AS13" s="20">
        <v>285</v>
      </c>
      <c r="AT13" s="20"/>
      <c r="AU13" s="29" t="str">
        <f t="shared" si="9"/>
        <v/>
      </c>
      <c r="AV13" s="20"/>
      <c r="AW13" s="21" t="s">
        <v>12</v>
      </c>
      <c r="AX13" s="22" t="s">
        <v>105</v>
      </c>
      <c r="AY13" s="42"/>
    </row>
    <row r="14" spans="1:51" s="1" customFormat="1" ht="72.75" customHeight="1" x14ac:dyDescent="0.35">
      <c r="A14" s="11" t="s">
        <v>124</v>
      </c>
      <c r="B14" s="12" t="s">
        <v>126</v>
      </c>
      <c r="C14" s="34" t="s">
        <v>80</v>
      </c>
      <c r="D14" s="35"/>
      <c r="E14" s="36" t="s">
        <v>82</v>
      </c>
      <c r="F14" s="36">
        <v>30679</v>
      </c>
      <c r="G14" s="37" t="s">
        <v>93</v>
      </c>
      <c r="H14" s="36" t="s">
        <v>110</v>
      </c>
      <c r="I14" s="36">
        <v>13725</v>
      </c>
      <c r="J14" s="37" t="s">
        <v>85</v>
      </c>
      <c r="K14" s="37"/>
      <c r="L14" s="9"/>
      <c r="M14" s="32">
        <f t="shared" si="6"/>
        <v>1998</v>
      </c>
      <c r="N14" s="12" t="s">
        <v>11</v>
      </c>
      <c r="O14" s="14" t="s">
        <v>85</v>
      </c>
      <c r="P14" s="38">
        <v>45131</v>
      </c>
      <c r="Q14" s="39" t="s">
        <v>87</v>
      </c>
      <c r="R14" s="38" t="s">
        <v>127</v>
      </c>
      <c r="S14" s="41" t="s">
        <v>113</v>
      </c>
      <c r="T14" s="41" t="s">
        <v>11</v>
      </c>
      <c r="U14" s="40">
        <v>0.78472222222222221</v>
      </c>
      <c r="V14" s="41">
        <v>0.7944444444444444</v>
      </c>
      <c r="W14" s="12" t="s">
        <v>11</v>
      </c>
      <c r="X14" s="12" t="s">
        <v>11</v>
      </c>
      <c r="Y14" s="12" t="s">
        <v>11</v>
      </c>
      <c r="Z14" s="12" t="s">
        <v>11</v>
      </c>
      <c r="AA14" s="12" t="s">
        <v>88</v>
      </c>
      <c r="AB14" s="12"/>
      <c r="AC14" s="42"/>
      <c r="AD14" s="19" t="s">
        <v>23</v>
      </c>
      <c r="AE14" s="20"/>
      <c r="AF14" s="29" t="str">
        <f t="shared" si="1"/>
        <v/>
      </c>
      <c r="AG14" s="20"/>
      <c r="AH14" s="20"/>
      <c r="AI14" s="29" t="str">
        <f t="shared" si="2"/>
        <v/>
      </c>
      <c r="AJ14" s="20"/>
      <c r="AK14" s="20"/>
      <c r="AL14" s="29" t="str">
        <f t="shared" si="0"/>
        <v/>
      </c>
      <c r="AM14" s="20"/>
      <c r="AN14" s="20"/>
      <c r="AO14" s="29" t="str">
        <f t="shared" si="7"/>
        <v/>
      </c>
      <c r="AP14" s="20"/>
      <c r="AQ14" s="20">
        <v>1998</v>
      </c>
      <c r="AR14" s="29">
        <f t="shared" si="8"/>
        <v>5.1099744245524299</v>
      </c>
      <c r="AS14" s="20">
        <v>391</v>
      </c>
      <c r="AT14" s="20"/>
      <c r="AU14" s="29" t="str">
        <f t="shared" si="9"/>
        <v/>
      </c>
      <c r="AV14" s="20"/>
      <c r="AW14" s="21" t="s">
        <v>12</v>
      </c>
      <c r="AX14" s="22" t="s">
        <v>105</v>
      </c>
      <c r="AY14" s="42"/>
    </row>
    <row r="15" spans="1:51" s="1" customFormat="1" ht="72.75" customHeight="1" x14ac:dyDescent="0.35">
      <c r="A15" s="11" t="s">
        <v>125</v>
      </c>
      <c r="B15" s="12" t="s">
        <v>126</v>
      </c>
      <c r="C15" s="34" t="s">
        <v>80</v>
      </c>
      <c r="D15" s="35"/>
      <c r="E15" s="36" t="s">
        <v>101</v>
      </c>
      <c r="F15" s="36">
        <v>30554</v>
      </c>
      <c r="G15" s="37" t="s">
        <v>93</v>
      </c>
      <c r="H15" s="36" t="s">
        <v>103</v>
      </c>
      <c r="I15" s="36">
        <v>57275</v>
      </c>
      <c r="J15" s="37" t="s">
        <v>85</v>
      </c>
      <c r="K15" s="37"/>
      <c r="L15" s="9"/>
      <c r="M15" s="32">
        <f t="shared" si="6"/>
        <v>2736</v>
      </c>
      <c r="N15" s="12" t="s">
        <v>11</v>
      </c>
      <c r="O15" s="14" t="s">
        <v>85</v>
      </c>
      <c r="P15" s="38">
        <v>45131</v>
      </c>
      <c r="Q15" s="39" t="s">
        <v>111</v>
      </c>
      <c r="R15" s="38" t="s">
        <v>127</v>
      </c>
      <c r="S15" s="41" t="s">
        <v>113</v>
      </c>
      <c r="T15" s="41" t="s">
        <v>88</v>
      </c>
      <c r="U15" s="40">
        <v>0.80069444444444438</v>
      </c>
      <c r="V15" s="41">
        <v>0.82013888888888886</v>
      </c>
      <c r="W15" s="12" t="s">
        <v>11</v>
      </c>
      <c r="X15" s="12" t="s">
        <v>88</v>
      </c>
      <c r="Y15" s="12" t="s">
        <v>11</v>
      </c>
      <c r="Z15" s="12" t="s">
        <v>11</v>
      </c>
      <c r="AA15" s="12" t="s">
        <v>88</v>
      </c>
      <c r="AB15" s="12"/>
      <c r="AC15" s="42"/>
      <c r="AD15" s="19" t="s">
        <v>23</v>
      </c>
      <c r="AE15" s="20"/>
      <c r="AF15" s="29" t="str">
        <f t="shared" si="1"/>
        <v/>
      </c>
      <c r="AG15" s="20"/>
      <c r="AH15" s="20"/>
      <c r="AI15" s="29" t="str">
        <f t="shared" si="2"/>
        <v/>
      </c>
      <c r="AJ15" s="20"/>
      <c r="AK15" s="20"/>
      <c r="AL15" s="29" t="str">
        <f t="shared" si="0"/>
        <v/>
      </c>
      <c r="AM15" s="20"/>
      <c r="AN15" s="20"/>
      <c r="AO15" s="29" t="str">
        <f t="shared" si="7"/>
        <v/>
      </c>
      <c r="AP15" s="20"/>
      <c r="AQ15" s="20">
        <v>2736</v>
      </c>
      <c r="AR15" s="29">
        <f t="shared" si="8"/>
        <v>5.1720226843100185</v>
      </c>
      <c r="AS15" s="20">
        <v>529</v>
      </c>
      <c r="AT15" s="20"/>
      <c r="AU15" s="29" t="str">
        <f t="shared" si="9"/>
        <v/>
      </c>
      <c r="AV15" s="20"/>
      <c r="AW15" s="21" t="s">
        <v>12</v>
      </c>
      <c r="AX15" s="22" t="s">
        <v>105</v>
      </c>
      <c r="AY15" s="45" t="s">
        <v>135</v>
      </c>
    </row>
    <row r="16" spans="1:51" s="1" customFormat="1" ht="25.5" customHeight="1" x14ac:dyDescent="0.35">
      <c r="A16" s="48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30" t="s">
        <v>45</v>
      </c>
      <c r="AE16" s="31">
        <f>SUM(AE2:AE15)</f>
        <v>0</v>
      </c>
      <c r="AF16" s="28" t="e">
        <f>AVERAGE(AF2:AF15)</f>
        <v>#DIV/0!</v>
      </c>
      <c r="AG16" s="31">
        <f>SUM(AG2:AG15)</f>
        <v>0</v>
      </c>
      <c r="AH16" s="31">
        <f>SUM(AH2:AH15)</f>
        <v>13158</v>
      </c>
      <c r="AI16" s="28">
        <f>AVERAGE(AI2:AI15)</f>
        <v>7.4718909710391825</v>
      </c>
      <c r="AJ16" s="31">
        <f>SUM(AJ2:AJ15)</f>
        <v>1761</v>
      </c>
      <c r="AK16" s="31">
        <f>SUM(AK2:AK15)</f>
        <v>58</v>
      </c>
      <c r="AL16" s="28">
        <f>AVERAGE(AL2:AL15)</f>
        <v>4.833333333333333</v>
      </c>
      <c r="AM16" s="31">
        <f>SUM(AM2:AM15)</f>
        <v>12</v>
      </c>
      <c r="AN16" s="31">
        <f>SUM(AN2:AN15)</f>
        <v>11359</v>
      </c>
      <c r="AO16" s="28">
        <f>AVERAGE(AO2:AO15)</f>
        <v>3.9329263359535669</v>
      </c>
      <c r="AP16" s="31">
        <f>SUM(AP2:AP15)</f>
        <v>3532</v>
      </c>
      <c r="AQ16" s="31">
        <f>SUM(AQ2:AQ15)</f>
        <v>21673</v>
      </c>
      <c r="AR16" s="28">
        <f>AVERAGE(AR2:AR15)</f>
        <v>5.089826402634432</v>
      </c>
      <c r="AS16" s="31">
        <f>SUM(AS2:AS15)</f>
        <v>4245</v>
      </c>
      <c r="AT16" s="31">
        <f>SUM(AT2:AT15)</f>
        <v>0</v>
      </c>
      <c r="AU16" s="28" t="e">
        <f>AVERAGE(AU2:AU15)</f>
        <v>#DIV/0!</v>
      </c>
      <c r="AV16" s="31">
        <f>SUM(AV2:AV15)</f>
        <v>0</v>
      </c>
      <c r="AW16" s="46"/>
      <c r="AX16" s="47"/>
      <c r="AY16" s="46"/>
    </row>
    <row r="17" spans="1:51" s="1" customForma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 s="2"/>
      <c r="AY17"/>
    </row>
    <row r="18" spans="1:51" s="1" customForma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 s="2"/>
      <c r="AY18"/>
    </row>
    <row r="19" spans="1:51" s="1" customForma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 s="2"/>
      <c r="AY19"/>
    </row>
  </sheetData>
  <autoFilter ref="B1:B20" xr:uid="{00000000-0009-0000-0000-000000000000}"/>
  <phoneticPr fontId="2" type="noConversion"/>
  <dataValidations count="8">
    <dataValidation type="list" allowBlank="1" showInputMessage="1" showErrorMessage="1" sqref="AW2:AW15" xr:uid="{00000000-0002-0000-0000-000000000000}">
      <formula1>"DV,JP,KB,LB"</formula1>
    </dataValidation>
    <dataValidation type="list" allowBlank="1" showInputMessage="1" showErrorMessage="1" sqref="AX2:AX15" xr:uid="{00000000-0002-0000-0000-000001000000}">
      <formula1>"DV,JP,KB,LB,FS,RS,AP"</formula1>
    </dataValidation>
    <dataValidation type="list" allowBlank="1" showInputMessage="1" showErrorMessage="1" sqref="C2:C15" xr:uid="{00000000-0002-0000-0000-000002000000}">
      <formula1>"AP ASOP PC-A-22-016,AP DMP PC-D-22-105,CC ASOP PC-A-22-103,CC DMP PC-D-22-102,FMS ASOP PC-20-0076,FMS DMP PC-D-22-104,KB ASOP PC-20-0068,KB DMP PC-20-0073,LB ASOP PC-A-22-101,LB DMP PC-D-22-020"</formula1>
    </dataValidation>
    <dataValidation type="list" allowBlank="1" showInputMessage="1" showErrorMessage="1" sqref="G2:G15" xr:uid="{00000000-0002-0000-0000-000003000000}">
      <formula1>"GN,SN"</formula1>
    </dataValidation>
    <dataValidation type="list" allowBlank="1" showInputMessage="1" showErrorMessage="1" sqref="AD2:AD15" xr:uid="{00000000-0002-0000-0000-000004000000}">
      <formula1>"lbs,kgs"</formula1>
    </dataValidation>
    <dataValidation type="list" allowBlank="1" showInputMessage="1" showErrorMessage="1" sqref="N2:N15 W2:AA15" xr:uid="{00000000-0002-0000-0000-000005000000}">
      <formula1>"Y,N"</formula1>
    </dataValidation>
    <dataValidation type="list" allowBlank="1" showInputMessage="1" showErrorMessage="1" sqref="S8:S15" xr:uid="{00000000-0002-0000-0000-000006000000}">
      <formula1>"Regular web,Alaska twist, unk"</formula1>
    </dataValidation>
    <dataValidation type="list" allowBlank="1" showInputMessage="1" showErrorMessage="1" sqref="T8:T15" xr:uid="{00000000-0002-0000-0000-000007000000}">
      <formula1>"Y,N,Unk"</formula1>
    </dataValidation>
  </dataValidations>
  <pageMargins left="0.7" right="0.7" top="0.75" bottom="0.75" header="0.3" footer="0.3"/>
  <pageSetup orientation="portrait" horizontalDpi="4294967293" verticalDpi="4294967293" r:id="rId1"/>
  <ignoredErrors>
    <ignoredError sqref="AR16 AO16 AL16 AI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8" sqref="B18"/>
    </sheetView>
  </sheetViews>
  <sheetFormatPr defaultRowHeight="14.5" x14ac:dyDescent="0.35"/>
  <cols>
    <col min="1" max="1" width="22.26953125" customWidth="1"/>
    <col min="3" max="3" width="15.1796875" customWidth="1"/>
  </cols>
  <sheetData>
    <row r="1" spans="1:3" x14ac:dyDescent="0.35">
      <c r="A1" t="s">
        <v>65</v>
      </c>
      <c r="B1" t="s">
        <v>61</v>
      </c>
      <c r="C1" t="s">
        <v>67</v>
      </c>
    </row>
    <row r="2" spans="1:3" x14ac:dyDescent="0.35">
      <c r="A2" t="s">
        <v>65</v>
      </c>
      <c r="B2" t="s">
        <v>62</v>
      </c>
      <c r="C2" t="s">
        <v>68</v>
      </c>
    </row>
    <row r="3" spans="1:3" x14ac:dyDescent="0.35">
      <c r="A3" t="s">
        <v>66</v>
      </c>
      <c r="B3" t="s">
        <v>61</v>
      </c>
      <c r="C3" t="s">
        <v>69</v>
      </c>
    </row>
    <row r="4" spans="1:3" x14ac:dyDescent="0.35">
      <c r="A4" t="s">
        <v>66</v>
      </c>
      <c r="B4" t="s">
        <v>62</v>
      </c>
      <c r="C4" t="s">
        <v>70</v>
      </c>
    </row>
    <row r="5" spans="1:3" x14ac:dyDescent="0.35">
      <c r="A5" t="s">
        <v>64</v>
      </c>
      <c r="B5" t="s">
        <v>61</v>
      </c>
      <c r="C5" t="s">
        <v>71</v>
      </c>
    </row>
    <row r="6" spans="1:3" x14ac:dyDescent="0.35">
      <c r="A6" t="s">
        <v>64</v>
      </c>
      <c r="B6" t="s">
        <v>62</v>
      </c>
      <c r="C6" t="s">
        <v>72</v>
      </c>
    </row>
    <row r="7" spans="1:3" x14ac:dyDescent="0.35">
      <c r="A7" t="s">
        <v>60</v>
      </c>
      <c r="B7" t="s">
        <v>61</v>
      </c>
      <c r="C7" t="s">
        <v>76</v>
      </c>
    </row>
    <row r="8" spans="1:3" x14ac:dyDescent="0.35">
      <c r="A8" t="s">
        <v>60</v>
      </c>
      <c r="B8" t="s">
        <v>62</v>
      </c>
      <c r="C8" t="s">
        <v>75</v>
      </c>
    </row>
    <row r="9" spans="1:3" x14ac:dyDescent="0.35">
      <c r="A9" t="s">
        <v>63</v>
      </c>
      <c r="B9" t="s">
        <v>61</v>
      </c>
      <c r="C9" t="s">
        <v>74</v>
      </c>
    </row>
    <row r="10" spans="1:3" x14ac:dyDescent="0.35">
      <c r="A10" t="s">
        <v>63</v>
      </c>
      <c r="B10" t="s">
        <v>62</v>
      </c>
      <c r="C10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354F940BAAB42A8F01F778D848540" ma:contentTypeVersion="25" ma:contentTypeDescription="Create a new document." ma:contentTypeScope="" ma:versionID="c308acc5af448a36d0e40438a0a1589c">
  <xsd:schema xmlns:xsd="http://www.w3.org/2001/XMLSchema" xmlns:xs="http://www.w3.org/2001/XMLSchema" xmlns:p="http://schemas.microsoft.com/office/2006/metadata/properties" xmlns:ns1="http://schemas.microsoft.com/sharepoint/v3" xmlns:ns2="ffa86a78-63b9-45be-9a3c-676dcbf9f318" xmlns:ns3="ef3dc517-2fc1-492c-8038-912f361d786c" targetNamespace="http://schemas.microsoft.com/office/2006/metadata/properties" ma:root="true" ma:fieldsID="e06963ee145b55fadc815053cb456131" ns1:_="" ns2:_="" ns3:_="">
    <xsd:import namespace="http://schemas.microsoft.com/sharepoint/v3"/>
    <xsd:import namespace="ffa86a78-63b9-45be-9a3c-676dcbf9f318"/>
    <xsd:import namespace="ef3dc517-2fc1-492c-8038-912f361d786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Good" minOccurs="0"/>
                <xsd:element ref="ns3:Candidate" minOccurs="0"/>
                <xsd:element ref="ns3:Notes0" minOccurs="0"/>
                <xsd:element ref="ns3:xnnd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86a78-63b9-45be-9a3c-676dcbf9f31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940c7804-a4f6-4147-9749-0d19d7bcd783}" ma:internalName="TaxCatchAll" ma:showField="CatchAllData" ma:web="ffa86a78-63b9-45be-9a3c-676dcbf9f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dc517-2fc1-492c-8038-912f361d7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Good" ma:index="23" nillable="true" ma:displayName="Good" ma:default="1" ma:format="Dropdown" ma:internalName="Good">
      <xsd:simpleType>
        <xsd:restriction base="dms:Boolean"/>
      </xsd:simpleType>
    </xsd:element>
    <xsd:element name="Candidate" ma:index="24" nillable="true" ma:displayName="Candidate" ma:format="Dropdown" ma:internalName="Candidate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Notes0" ma:index="25" nillable="true" ma:displayName="Notes" ma:description="This is a place to write notes/descriptions about the document" ma:internalName="Notes0">
      <xsd:simpleType>
        <xsd:restriction base="dms:Note">
          <xsd:maxLength value="255"/>
        </xsd:restriction>
      </xsd:simpleType>
    </xsd:element>
    <xsd:element name="xnnd" ma:index="26" nillable="true" ma:displayName="Text" ma:internalName="xnnd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bfa449f7-5940-451e-9fc8-606309068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fa86a78-63b9-45be-9a3c-676dcbf9f318">ZQT4CX4VWY5X-448806991-304590</_dlc_DocId>
    <_dlc_DocIdUrl xmlns="ffa86a78-63b9-45be-9a3c-676dcbf9f318">
      <Url>https://ecotrustcanada.sharepoint.com/sites/EcotrustCanada/_layouts/15/DocIdRedir.aspx?ID=ZQT4CX4VWY5X-448806991-304590</Url>
      <Description>ZQT4CX4VWY5X-448806991-304590</Description>
    </_dlc_DocIdUrl>
    <Good xmlns="ef3dc517-2fc1-492c-8038-912f361d786c">true</Good>
    <_ip_UnifiedCompliancePolicyUIAction xmlns="http://schemas.microsoft.com/sharepoint/v3" xsi:nil="true"/>
    <Candidate xmlns="ef3dc517-2fc1-492c-8038-912f361d786c" xsi:nil="true"/>
    <Notes0 xmlns="ef3dc517-2fc1-492c-8038-912f361d786c" xsi:nil="true"/>
    <xnnd xmlns="ef3dc517-2fc1-492c-8038-912f361d786c" xsi:nil="true"/>
    <lcf76f155ced4ddcb4097134ff3c332f xmlns="ef3dc517-2fc1-492c-8038-912f361d786c">
      <Terms xmlns="http://schemas.microsoft.com/office/infopath/2007/PartnerControls"/>
    </lcf76f155ced4ddcb4097134ff3c332f>
    <_ip_UnifiedCompliancePolicyProperties xmlns="http://schemas.microsoft.com/sharepoint/v3" xsi:nil="true"/>
    <TaxCatchAll xmlns="ffa86a78-63b9-45be-9a3c-676dcbf9f31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7BC65-04E9-4044-AC57-BE447068C6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a86a78-63b9-45be-9a3c-676dcbf9f318"/>
    <ds:schemaRef ds:uri="ef3dc517-2fc1-492c-8038-912f361d78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900097-E396-4D79-A9C9-1116274AAE5A}">
  <ds:schemaRefs>
    <ds:schemaRef ds:uri="http://purl.org/dc/terms/"/>
    <ds:schemaRef ds:uri="ef3dc517-2fc1-492c-8038-912f361d786c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ffa86a78-63b9-45be-9a3c-676dcbf9f318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F2C9347-3EAE-455A-A95E-4B077F2A1FB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43EBE0D-FE67-47FC-82F3-12816A8BE7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Current Observer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dianne@ecotrust.ca</dc:creator>
  <cp:keywords/>
  <dc:description/>
  <cp:lastModifiedBy>Andy Rosenberger</cp:lastModifiedBy>
  <cp:revision/>
  <dcterms:created xsi:type="dcterms:W3CDTF">2016-07-04T17:47:43Z</dcterms:created>
  <dcterms:modified xsi:type="dcterms:W3CDTF">2023-07-25T22:31:45Z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616200</vt:r8>
  </property>
  <property fmtid="{D5CDD505-2E9C-101B-9397-08002B2CF9AE}" pid="3" name="ContentTypeId">
    <vt:lpwstr>0x0101002A5354F940BAAB42A8F01F778D848540</vt:lpwstr>
  </property>
  <property fmtid="{D5CDD505-2E9C-101B-9397-08002B2CF9AE}" pid="4" name="_dlc_DocIdItemGuid">
    <vt:lpwstr>551e0236-8f8f-4190-929e-afd4404f46f0</vt:lpwstr>
  </property>
  <property fmtid="{D5CDD505-2E9C-101B-9397-08002B2CF9AE}" pid="5" name="MediaServiceImageTags">
    <vt:lpwstr/>
  </property>
</Properties>
</file>