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<sst xmlns="http://schemas.openxmlformats.org/spreadsheetml/2006/main" count="336" uniqueCount="141">
  <si>
    <t xml:space="preserve">NAME OF BLOCK</t>
  </si>
  <si>
    <t xml:space="preserve">CATEGORY</t>
  </si>
  <si>
    <t xml:space="preserve">COUNT</t>
  </si>
  <si>
    <r>
      <rPr>
        <sz val="14"/>
        <color rgb="FFFFFFFF"/>
        <rFont val="Calibri"/>
        <family val="2"/>
        <charset val="1"/>
      </rPr>
      <t xml:space="preserve">AREA (</t>
    </r>
    <r>
      <rPr>
        <sz val="14"/>
        <color rgb="FFFFFFFF"/>
        <rFont val="Symbol"/>
        <family val="1"/>
        <charset val="2"/>
      </rPr>
      <t xml:space="preserve">m</t>
    </r>
    <r>
      <rPr>
        <sz val="14"/>
        <color rgb="FFFFFFFF"/>
        <rFont val="Calibri"/>
        <family val="2"/>
        <charset val="1"/>
      </rPr>
      <t xml:space="preserve">m</t>
    </r>
    <r>
      <rPr>
        <vertAlign val="superscript"/>
        <sz val="14"/>
        <color rgb="FFFFFFFF"/>
        <rFont val="Calibri"/>
        <family val="2"/>
        <charset val="1"/>
      </rPr>
      <t xml:space="preserve">2</t>
    </r>
    <r>
      <rPr>
        <sz val="14"/>
        <color rgb="FFFFFFFF"/>
        <rFont val="Calibri"/>
        <family val="2"/>
        <charset val="1"/>
      </rPr>
      <t xml:space="preserve">)</t>
    </r>
  </si>
  <si>
    <t xml:space="preserve">COMMENTS</t>
  </si>
  <si>
    <t xml:space="preserve">START</t>
  </si>
  <si>
    <t xml:space="preserve">Tp 
(ns)</t>
  </si>
  <si>
    <t xml:space="preserve">COMBINATIONAL 
LOGIC</t>
  </si>
  <si>
    <t xml:space="preserve">END</t>
  </si>
  <si>
    <t xml:space="preserve">Tsetup / Tp 
(ns)</t>
  </si>
  <si>
    <t xml:space="preserve">TOTAL 
(ns)</t>
  </si>
  <si>
    <t xml:space="preserve">DELAY CONSTRAINT 
(ns)</t>
  </si>
  <si>
    <t xml:space="preserve">State Registers</t>
  </si>
  <si>
    <t xml:space="preserve">FF w/ Reset</t>
  </si>
  <si>
    <t xml:space="preserve">16 States</t>
  </si>
  <si>
    <t xml:space="preserve">Expected Label Pin</t>
  </si>
  <si>
    <t xml:space="preserve">Cost &amp; IDLE</t>
  </si>
  <si>
    <t xml:space="preserve">Label Hold Registers</t>
  </si>
  <si>
    <t xml:space="preserve">Next State Logic</t>
  </si>
  <si>
    <t xml:space="preserve">Combinational</t>
  </si>
  <si>
    <t xml:space="preserve">Calculate Cost Pin</t>
  </si>
  <si>
    <t xml:space="preserve">Output Logic</t>
  </si>
  <si>
    <t xml:space="preserve">16 Bit Mux + 4-Bit Subtractor</t>
  </si>
  <si>
    <t xml:space="preserve">8-Bit Subtractor FF</t>
  </si>
  <si>
    <t xml:space="preserve">16:1 Mux #1</t>
  </si>
  <si>
    <t xml:space="preserve">1-Bit Output</t>
  </si>
  <si>
    <t xml:space="preserve">Digit Weights Pin</t>
  </si>
  <si>
    <t xml:space="preserve">16:1 Mux #2</t>
  </si>
  <si>
    <t xml:space="preserve">4-Bit Output</t>
  </si>
  <si>
    <t xml:space="preserve">4-Bit Subtractor FF</t>
  </si>
  <si>
    <t xml:space="preserve">4-Bit Multiplier</t>
  </si>
  <si>
    <t xml:space="preserve">4-Bit Multiplier FF</t>
  </si>
  <si>
    <t xml:space="preserve">8-Bit Multiplier FF</t>
  </si>
  <si>
    <t xml:space="preserve">8-Bit Adder + State Insurance</t>
  </si>
  <si>
    <t xml:space="preserve">8-Bit Adder FF</t>
  </si>
  <si>
    <t xml:space="preserve">Labels from SPI Input</t>
  </si>
  <si>
    <t xml:space="preserve">Store State Logic</t>
  </si>
  <si>
    <t xml:space="preserve">Store Registers</t>
  </si>
  <si>
    <t xml:space="preserve">4-Bit Subtractor</t>
  </si>
  <si>
    <t xml:space="preserve">None</t>
  </si>
  <si>
    <t xml:space="preserve">4-Bit Multiplier Product Comp.</t>
  </si>
  <si>
    <t xml:space="preserve">AND Gates for Product</t>
  </si>
  <si>
    <t xml:space="preserve">8-Bit Adder</t>
  </si>
  <si>
    <t xml:space="preserve">Subtractor Register</t>
  </si>
  <si>
    <t xml:space="preserve">Holds result from Sub</t>
  </si>
  <si>
    <t xml:space="preserve">Multiplier Registers</t>
  </si>
  <si>
    <t xml:space="preserve">Holds result from Mult</t>
  </si>
  <si>
    <t xml:space="preserve">Adder Registers</t>
  </si>
  <si>
    <t xml:space="preserve">Holds result from Add</t>
  </si>
  <si>
    <t xml:space="preserve">Store Register</t>
  </si>
  <si>
    <t xml:space="preserve">State Insurance</t>
  </si>
  <si>
    <t xml:space="preserve">TOTAL AREA</t>
  </si>
  <si>
    <t xml:space="preserve">TOTAL TIME</t>
  </si>
  <si>
    <t xml:space="preserve">*The system clock is 200 MHz</t>
  </si>
  <si>
    <t xml:space="preserve">4-Bit Counter</t>
  </si>
  <si>
    <t xml:space="preserve">Mixed</t>
  </si>
  <si>
    <t xml:space="preserve">24 Gates, 4 FF w/ Reset</t>
  </si>
  <si>
    <t xml:space="preserve">16:1 Mux + Comparator + 2:1 Mux</t>
  </si>
  <si>
    <t xml:space="preserve">Max Value Reg</t>
  </si>
  <si>
    <t xml:space="preserve">16:1 Mux</t>
  </si>
  <si>
    <t xml:space="preserve">4-Bit Fixed Point Comparator</t>
  </si>
  <si>
    <t xml:space="preserve">Max_Set Comb Block + 2:1 Mux</t>
  </si>
  <si>
    <t xml:space="preserve">Digit Value Reg</t>
  </si>
  <si>
    <t xml:space="preserve">Max_Set Comb Block</t>
  </si>
  <si>
    <t xml:space="preserve">2:1 Mux #1</t>
  </si>
  <si>
    <t xml:space="preserve">2:1 Mux #2</t>
  </si>
  <si>
    <t xml:space="preserve">Digit value Reg</t>
  </si>
  <si>
    <t xml:space="preserve">Max Val Reg</t>
  </si>
  <si>
    <t xml:space="preserve">32 States -&gt; 5 bits</t>
  </si>
  <si>
    <t xml:space="preserve">19 Outputs</t>
  </si>
  <si>
    <t xml:space="preserve">6-Bit Flex Counter</t>
  </si>
  <si>
    <t xml:space="preserve">Pixel Counter</t>
  </si>
  <si>
    <t xml:space="preserve">4-Bit Flex Counter</t>
  </si>
  <si>
    <t xml:space="preserve">Flash Counter</t>
  </si>
  <si>
    <t xml:space="preserve">3-Bit Flex Counter</t>
  </si>
  <si>
    <t xml:space="preserve">Neuron Counter</t>
  </si>
  <si>
    <t xml:space="preserve">8-Bit Register #1</t>
  </si>
  <si>
    <t xml:space="preserve">FF w/o Reset</t>
  </si>
  <si>
    <t xml:space="preserve">Weight Input Pins</t>
  </si>
  <si>
    <t xml:space="preserve">8-Bit Multiplier</t>
  </si>
  <si>
    <t xml:space="preserve">8-Bit Register</t>
  </si>
  <si>
    <t xml:space="preserve">8-Bit Register #2</t>
  </si>
  <si>
    <t xml:space="preserve">2 10-Bit Adders</t>
  </si>
  <si>
    <t xml:space="preserve">10-Bit Register</t>
  </si>
  <si>
    <t xml:space="preserve">8-Bit Register #3</t>
  </si>
  <si>
    <t xml:space="preserve">16-Bit Adder+ 2 MUX</t>
  </si>
  <si>
    <t xml:space="preserve">16-Bit Register</t>
  </si>
  <si>
    <t xml:space="preserve">8-Bit Register #4</t>
  </si>
  <si>
    <t xml:space="preserve">12-Bit Adder + Clipping Logic</t>
  </si>
  <si>
    <t xml:space="preserve">4-Bit Register</t>
  </si>
  <si>
    <t xml:space="preserve">16:4 MUX</t>
  </si>
  <si>
    <t xml:space="preserve">output pin</t>
  </si>
  <si>
    <t xml:space="preserve">8-Bit Multiplier #1</t>
  </si>
  <si>
    <t xml:space="preserve">4-Bit Multiplier, 8-Bit Result</t>
  </si>
  <si>
    <t xml:space="preserve">8-Bit Multiplier #2</t>
  </si>
  <si>
    <t xml:space="preserve">8-Bit Multiplier #3</t>
  </si>
  <si>
    <t xml:space="preserve">8-Bit Multiplier #4</t>
  </si>
  <si>
    <t xml:space="preserve">10-Bit Adder #1</t>
  </si>
  <si>
    <t xml:space="preserve">10-Bit CLA Adder</t>
  </si>
  <si>
    <t xml:space="preserve">10-Bit Adder #2</t>
  </si>
  <si>
    <t xml:space="preserve">10-Bit Adder #3</t>
  </si>
  <si>
    <t xml:space="preserve">16-Bit Adder</t>
  </si>
  <si>
    <t xml:space="preserve">16-Bit CLA Adder</t>
  </si>
  <si>
    <t xml:space="preserve">16:1 MUX #1</t>
  </si>
  <si>
    <t xml:space="preserve">16:1 MUX #2</t>
  </si>
  <si>
    <t xml:space="preserve">12-Bit Adder</t>
  </si>
  <si>
    <t xml:space="preserve">12-Bit CLA Adder</t>
  </si>
  <si>
    <t xml:space="preserve">Clipping Combinational Logic</t>
  </si>
  <si>
    <t xml:space="preserve">Sigmoid MUX</t>
  </si>
  <si>
    <t xml:space="preserve">4 Bit Select Signal, 4 Bits Out</t>
  </si>
  <si>
    <t xml:space="preserve">Synchronizer</t>
  </si>
  <si>
    <t xml:space="preserve">Reg. w/ Reset</t>
  </si>
  <si>
    <t xml:space="preserve">Input Logic Components</t>
  </si>
  <si>
    <t xml:space="preserve">8 Bit Counter Register</t>
  </si>
  <si>
    <t xml:space="preserve">8-Bit Adder </t>
  </si>
  <si>
    <t xml:space="preserve">Positive Edge Detector</t>
  </si>
  <si>
    <t xml:space="preserve">8 Bit Register</t>
  </si>
  <si>
    <t xml:space="preserve">Binary to digit vector converter</t>
  </si>
  <si>
    <t xml:space="preserve">4 Bit Flex Counter</t>
  </si>
  <si>
    <t xml:space="preserve">8 Bit Flex Counter</t>
  </si>
  <si>
    <t xml:space="preserve">2:1bit Multiplexer</t>
  </si>
  <si>
    <t xml:space="preserve">Delay Register</t>
  </si>
  <si>
    <t xml:space="preserve">3 Bit State Register</t>
  </si>
  <si>
    <t xml:space="preserve">Reg. w/o Reset</t>
  </si>
  <si>
    <t xml:space="preserve">Binary to 10 bit Demux</t>
  </si>
  <si>
    <t xml:space="preserve">Output Logic Components</t>
  </si>
  <si>
    <t xml:space="preserve">8 Bit LSB PTS Shift Register</t>
  </si>
  <si>
    <t xml:space="preserve">OR Gate</t>
  </si>
  <si>
    <t xml:space="preserve">Buffer</t>
  </si>
  <si>
    <t xml:space="preserve">Shifting Logic</t>
  </si>
  <si>
    <t xml:space="preserve">FMC Next State Logic</t>
  </si>
  <si>
    <t xml:space="preserve">4 Bit Counter Register</t>
  </si>
  <si>
    <t xml:space="preserve">4-Bit Adder </t>
  </si>
  <si>
    <t xml:space="preserve">FMC State Register</t>
  </si>
  <si>
    <t xml:space="preserve"> Assume 9 states</t>
  </si>
  <si>
    <t xml:space="preserve">FMC Output Logic</t>
  </si>
  <si>
    <t xml:space="preserve">4-bit Flex Counter</t>
  </si>
  <si>
    <t xml:space="preserve">16:1 Address Mux</t>
  </si>
  <si>
    <t xml:space="preserve">Address Register</t>
  </si>
  <si>
    <t xml:space="preserve">16:1 Data Mux</t>
  </si>
  <si>
    <t xml:space="preserve">Data Register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</si>
</sst>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* #,##0.00_);_(* \(#,##0.00\);_(* \-??_);_(@_)"/>
    <numFmt numFmtId="166" formatCode="_(* #,##0_);_(* \(#,##0\);_(* \-??_);_(@_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Calibri"/>
      <family val="2"/>
      <charset val="1"/>
    </font>
    <font>
      <sz val="14"/>
      <color rgb="FFFFFFFF"/>
      <name val="Symbol"/>
      <family val="1"/>
      <charset val="2"/>
    </font>
    <font>
      <vertAlign val="superscript"/>
      <sz val="14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medium"/>
      <top style="thick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33" xfId="15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140"/>
  <sheetViews>
    <sheetView showFormulas="false" showGridLines="true" showRowColHeaders="true" showZeros="true" rightToLeft="false" tabSelected="true" showOutlineSymbols="true" defaultGridColor="true" view="normal" topLeftCell="A19" colorId="64" zoomScale="85" zoomScaleNormal="85" zoomScalePageLayoutView="100" workbookViewId="0">
      <selection pane="topLeft" activeCell="C129" activeCellId="0" sqref="C129"/>
    </sheetView>
  </sheetViews>
  <sheetFormatPr defaultRowHeight="14.4" zeroHeight="false" outlineLevelRow="0" outlineLevelCol="0"/>
  <cols>
    <col collapsed="false" customWidth="true" hidden="false" outlineLevel="0" max="1" min="1" style="0" width="8.51"/>
    <col collapsed="false" customWidth="true" hidden="false" outlineLevel="0" max="2" min="2" style="0" width="27.89"/>
    <col collapsed="false" customWidth="true" hidden="false" outlineLevel="0" max="3" min="3" style="0" width="15.77"/>
    <col collapsed="false" customWidth="true" hidden="false" outlineLevel="0" max="4" min="4" style="0" width="10.33"/>
    <col collapsed="false" customWidth="true" hidden="false" outlineLevel="0" max="5" min="5" style="0" width="16.89"/>
    <col collapsed="false" customWidth="true" hidden="false" outlineLevel="0" max="6" min="6" style="0" width="27"/>
    <col collapsed="false" customWidth="true" hidden="false" outlineLevel="0" max="7" min="7" style="0" width="8.51"/>
    <col collapsed="false" customWidth="true" hidden="false" outlineLevel="0" max="8" min="8" style="0" width="19.11"/>
    <col collapsed="false" customWidth="true" hidden="false" outlineLevel="0" max="9" min="9" style="0" width="7"/>
    <col collapsed="false" customWidth="true" hidden="false" outlineLevel="0" max="10" min="10" style="0" width="33.78"/>
    <col collapsed="false" customWidth="true" hidden="false" outlineLevel="0" max="11" min="11" style="0" width="6.79"/>
    <col collapsed="false" customWidth="true" hidden="false" outlineLevel="0" max="12" min="12" style="0" width="18.33"/>
    <col collapsed="false" customWidth="true" hidden="false" outlineLevel="0" max="13" min="13" style="0" width="12.89"/>
    <col collapsed="false" customWidth="true" hidden="false" outlineLevel="0" max="14" min="14" style="0" width="11.22"/>
    <col collapsed="false" customWidth="true" hidden="false" outlineLevel="0" max="15" min="15" style="0" width="22.78"/>
    <col collapsed="false" customWidth="true" hidden="false" outlineLevel="0" max="1025" min="16" style="0" width="8.51"/>
  </cols>
  <sheetData>
    <row r="1" customFormat="false" ht="15" hidden="false" customHeight="false" outlineLevel="0" collapsed="false"/>
    <row r="2" customFormat="false" ht="19.8" hidden="false" customHeight="true" outlineLevel="0" collapsed="false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H2" s="3" t="s">
        <v>5</v>
      </c>
      <c r="I2" s="4" t="s">
        <v>6</v>
      </c>
      <c r="J2" s="4" t="s">
        <v>7</v>
      </c>
      <c r="K2" s="4" t="s">
        <v>6</v>
      </c>
      <c r="L2" s="3" t="s">
        <v>8</v>
      </c>
      <c r="M2" s="4" t="s">
        <v>9</v>
      </c>
      <c r="N2" s="4" t="s">
        <v>10</v>
      </c>
      <c r="O2" s="4" t="s">
        <v>11</v>
      </c>
    </row>
    <row r="3" customFormat="false" ht="15" hidden="false" customHeight="true" outlineLevel="0" collapsed="false">
      <c r="B3" s="1"/>
      <c r="C3" s="2"/>
      <c r="D3" s="3"/>
      <c r="E3" s="3"/>
      <c r="F3" s="3"/>
      <c r="H3" s="3"/>
      <c r="I3" s="3"/>
      <c r="J3" s="3"/>
      <c r="K3" s="3"/>
      <c r="L3" s="3"/>
      <c r="M3" s="3"/>
      <c r="N3" s="3"/>
      <c r="O3" s="3"/>
    </row>
    <row r="4" customFormat="false" ht="14.4" hidden="false" customHeight="false" outlineLevel="0" collapsed="false">
      <c r="B4" s="5" t="s">
        <v>12</v>
      </c>
      <c r="C4" s="6" t="s">
        <v>13</v>
      </c>
      <c r="D4" s="6" t="n">
        <v>4</v>
      </c>
      <c r="E4" s="6" t="n">
        <v>9600</v>
      </c>
      <c r="F4" s="7" t="s">
        <v>14</v>
      </c>
      <c r="H4" s="5" t="s">
        <v>15</v>
      </c>
      <c r="I4" s="6" t="n">
        <v>0.1</v>
      </c>
      <c r="J4" s="6" t="s">
        <v>16</v>
      </c>
      <c r="K4" s="6" t="n">
        <v>0.4</v>
      </c>
      <c r="L4" s="6" t="s">
        <v>17</v>
      </c>
      <c r="M4" s="6" t="n">
        <v>0.2</v>
      </c>
      <c r="N4" s="6" t="n">
        <f aca="false">I4+K4+M4</f>
        <v>0.7</v>
      </c>
      <c r="O4" s="7" t="n">
        <v>5</v>
      </c>
    </row>
    <row r="5" customFormat="false" ht="14.4" hidden="false" customHeight="false" outlineLevel="0" collapsed="false">
      <c r="B5" s="8" t="s">
        <v>18</v>
      </c>
      <c r="C5" s="9" t="s">
        <v>19</v>
      </c>
      <c r="D5" s="9" t="n">
        <v>25</v>
      </c>
      <c r="E5" s="9" t="n">
        <f aca="false">D5*500*1.5</f>
        <v>18750</v>
      </c>
      <c r="F5" s="10"/>
      <c r="H5" s="8" t="s">
        <v>20</v>
      </c>
      <c r="I5" s="9" t="n">
        <v>0.1</v>
      </c>
      <c r="J5" s="9" t="s">
        <v>18</v>
      </c>
      <c r="K5" s="9" t="n">
        <v>0.6</v>
      </c>
      <c r="L5" s="9" t="s">
        <v>12</v>
      </c>
      <c r="M5" s="9" t="n">
        <v>0.2</v>
      </c>
      <c r="N5" s="9" t="n">
        <f aca="false">I5+K5+M5</f>
        <v>0.9</v>
      </c>
      <c r="O5" s="10" t="n">
        <v>5</v>
      </c>
    </row>
    <row r="6" customFormat="false" ht="14.4" hidden="false" customHeight="false" outlineLevel="0" collapsed="false">
      <c r="B6" s="8" t="s">
        <v>21</v>
      </c>
      <c r="C6" s="9" t="s">
        <v>19</v>
      </c>
      <c r="D6" s="9" t="n">
        <v>8</v>
      </c>
      <c r="E6" s="9" t="n">
        <f aca="false">D6*500*1.5</f>
        <v>6000</v>
      </c>
      <c r="F6" s="10"/>
      <c r="H6" s="8" t="s">
        <v>17</v>
      </c>
      <c r="I6" s="9" t="n">
        <v>0.1</v>
      </c>
      <c r="J6" s="9" t="s">
        <v>22</v>
      </c>
      <c r="K6" s="9" t="n">
        <v>1.2</v>
      </c>
      <c r="L6" s="9" t="s">
        <v>23</v>
      </c>
      <c r="M6" s="9" t="n">
        <v>0.2</v>
      </c>
      <c r="N6" s="9" t="n">
        <f aca="false">I6+K6+M6</f>
        <v>1.5</v>
      </c>
      <c r="O6" s="10" t="n">
        <v>5</v>
      </c>
    </row>
    <row r="7" customFormat="false" ht="14.4" hidden="false" customHeight="false" outlineLevel="0" collapsed="false">
      <c r="B7" s="8" t="s">
        <v>24</v>
      </c>
      <c r="C7" s="9" t="s">
        <v>19</v>
      </c>
      <c r="D7" s="9" t="n">
        <v>20</v>
      </c>
      <c r="E7" s="9" t="n">
        <f aca="false">D7*500*1.5</f>
        <v>15000</v>
      </c>
      <c r="F7" s="10" t="s">
        <v>25</v>
      </c>
      <c r="H7" s="8" t="s">
        <v>26</v>
      </c>
      <c r="I7" s="9" t="n">
        <v>0.1</v>
      </c>
      <c r="J7" s="9" t="s">
        <v>22</v>
      </c>
      <c r="K7" s="9" t="n">
        <v>1.2</v>
      </c>
      <c r="L7" s="9" t="s">
        <v>23</v>
      </c>
      <c r="M7" s="9" t="n">
        <v>0.2</v>
      </c>
      <c r="N7" s="9" t="n">
        <f aca="false">I7+K7+M7</f>
        <v>1.5</v>
      </c>
      <c r="O7" s="10" t="n">
        <v>5</v>
      </c>
    </row>
    <row r="8" customFormat="false" ht="14.4" hidden="false" customHeight="false" outlineLevel="0" collapsed="false">
      <c r="B8" s="8" t="s">
        <v>27</v>
      </c>
      <c r="C8" s="9" t="s">
        <v>19</v>
      </c>
      <c r="D8" s="9" t="n">
        <v>80</v>
      </c>
      <c r="E8" s="9" t="n">
        <f aca="false">D8*500*1.5</f>
        <v>60000</v>
      </c>
      <c r="F8" s="10" t="s">
        <v>28</v>
      </c>
      <c r="H8" s="11" t="s">
        <v>29</v>
      </c>
      <c r="I8" s="12" t="n">
        <v>0.1</v>
      </c>
      <c r="J8" s="12" t="s">
        <v>30</v>
      </c>
      <c r="K8" s="12" t="n">
        <v>4.4</v>
      </c>
      <c r="L8" s="12" t="s">
        <v>31</v>
      </c>
      <c r="M8" s="12" t="n">
        <v>0.2</v>
      </c>
      <c r="N8" s="12" t="n">
        <f aca="false">I8+K8+M8</f>
        <v>4.7</v>
      </c>
      <c r="O8" s="13" t="n">
        <v>5</v>
      </c>
    </row>
    <row r="9" customFormat="false" ht="14.4" hidden="false" customHeight="false" outlineLevel="0" collapsed="false">
      <c r="B9" s="8" t="s">
        <v>16</v>
      </c>
      <c r="C9" s="9" t="s">
        <v>19</v>
      </c>
      <c r="D9" s="9" t="n">
        <v>1</v>
      </c>
      <c r="E9" s="9" t="n">
        <f aca="false">D9*500*1.5</f>
        <v>750</v>
      </c>
      <c r="F9" s="10"/>
      <c r="H9" s="8" t="s">
        <v>32</v>
      </c>
      <c r="I9" s="9" t="n">
        <v>0.1</v>
      </c>
      <c r="J9" s="9" t="s">
        <v>33</v>
      </c>
      <c r="K9" s="9" t="n">
        <v>0.8</v>
      </c>
      <c r="L9" s="9" t="s">
        <v>34</v>
      </c>
      <c r="M9" s="9" t="n">
        <v>0.2</v>
      </c>
      <c r="N9" s="9" t="n">
        <f aca="false">I9+K9+M9</f>
        <v>1.1</v>
      </c>
      <c r="O9" s="10" t="n">
        <v>5</v>
      </c>
    </row>
    <row r="10" customFormat="false" ht="14.4" hidden="false" customHeight="false" outlineLevel="0" collapsed="false">
      <c r="B10" s="8" t="s">
        <v>17</v>
      </c>
      <c r="C10" s="9" t="s">
        <v>13</v>
      </c>
      <c r="D10" s="9" t="n">
        <v>10</v>
      </c>
      <c r="E10" s="9" t="n">
        <f aca="false">D10*1600*1.5</f>
        <v>24000</v>
      </c>
      <c r="F10" s="10" t="s">
        <v>35</v>
      </c>
      <c r="H10" s="8" t="s">
        <v>34</v>
      </c>
      <c r="I10" s="9" t="n">
        <v>0.1</v>
      </c>
      <c r="J10" s="9" t="s">
        <v>36</v>
      </c>
      <c r="K10" s="9" t="n">
        <v>0.6</v>
      </c>
      <c r="L10" s="9" t="s">
        <v>37</v>
      </c>
      <c r="M10" s="9" t="n">
        <v>0.2</v>
      </c>
      <c r="N10" s="9" t="n">
        <f aca="false">I10+K10+M10</f>
        <v>0.9</v>
      </c>
      <c r="O10" s="10" t="n">
        <v>5</v>
      </c>
    </row>
    <row r="11" customFormat="false" ht="14.4" hidden="false" customHeight="false" outlineLevel="0" collapsed="false">
      <c r="B11" s="8" t="s">
        <v>38</v>
      </c>
      <c r="C11" s="9" t="s">
        <v>19</v>
      </c>
      <c r="D11" s="9" t="n">
        <v>20</v>
      </c>
      <c r="E11" s="9" t="n">
        <f aca="false">D11*500*1.5</f>
        <v>15000</v>
      </c>
      <c r="F11" s="10"/>
      <c r="H11" s="8" t="s">
        <v>37</v>
      </c>
      <c r="I11" s="9" t="n">
        <v>0.1</v>
      </c>
      <c r="J11" s="9" t="s">
        <v>39</v>
      </c>
      <c r="K11" s="9" t="n">
        <v>0</v>
      </c>
      <c r="L11" s="9" t="s">
        <v>34</v>
      </c>
      <c r="M11" s="9" t="n">
        <v>0.2</v>
      </c>
      <c r="N11" s="9" t="n">
        <f aca="false">I11+K11+M11</f>
        <v>0.3</v>
      </c>
      <c r="O11" s="10" t="n">
        <v>5</v>
      </c>
    </row>
    <row r="12" customFormat="false" ht="14.4" hidden="false" customHeight="false" outlineLevel="0" collapsed="false">
      <c r="B12" s="8" t="s">
        <v>30</v>
      </c>
      <c r="C12" s="9" t="s">
        <v>19</v>
      </c>
      <c r="D12" s="9" t="n">
        <f aca="false">280</f>
        <v>280</v>
      </c>
      <c r="E12" s="9" t="n">
        <f aca="false">D12*500*1.5</f>
        <v>210000</v>
      </c>
      <c r="F12" s="10"/>
      <c r="H12" s="14"/>
      <c r="I12" s="15"/>
      <c r="J12" s="15"/>
      <c r="K12" s="15"/>
      <c r="L12" s="15"/>
      <c r="M12" s="15"/>
      <c r="N12" s="15"/>
      <c r="O12" s="16"/>
    </row>
    <row r="13" customFormat="false" ht="14.4" hidden="false" customHeight="false" outlineLevel="0" collapsed="false">
      <c r="B13" s="8" t="s">
        <v>40</v>
      </c>
      <c r="C13" s="9" t="s">
        <v>19</v>
      </c>
      <c r="D13" s="9" t="n">
        <v>16</v>
      </c>
      <c r="E13" s="9" t="n">
        <f aca="false">D13*500*1.5</f>
        <v>12000</v>
      </c>
      <c r="F13" s="10" t="s">
        <v>41</v>
      </c>
      <c r="H13" s="14"/>
      <c r="I13" s="15"/>
      <c r="J13" s="15"/>
      <c r="K13" s="15"/>
      <c r="L13" s="15"/>
      <c r="M13" s="15"/>
      <c r="N13" s="15"/>
      <c r="O13" s="16"/>
    </row>
    <row r="14" customFormat="false" ht="14.4" hidden="false" customHeight="false" outlineLevel="0" collapsed="false">
      <c r="B14" s="8" t="s">
        <v>42</v>
      </c>
      <c r="C14" s="9" t="s">
        <v>19</v>
      </c>
      <c r="D14" s="9" t="n">
        <v>40</v>
      </c>
      <c r="E14" s="9" t="n">
        <f aca="false">D14*500*1.5</f>
        <v>30000</v>
      </c>
      <c r="F14" s="10"/>
      <c r="H14" s="14"/>
      <c r="I14" s="15"/>
      <c r="J14" s="15"/>
      <c r="K14" s="15"/>
      <c r="L14" s="15"/>
      <c r="M14" s="15"/>
      <c r="N14" s="15"/>
      <c r="O14" s="16"/>
    </row>
    <row r="15" customFormat="false" ht="14.4" hidden="false" customHeight="false" outlineLevel="0" collapsed="false">
      <c r="B15" s="8" t="s">
        <v>43</v>
      </c>
      <c r="C15" s="9" t="s">
        <v>13</v>
      </c>
      <c r="D15" s="9" t="n">
        <v>8</v>
      </c>
      <c r="E15" s="9" t="n">
        <f aca="false">D15*1600*1.5</f>
        <v>19200</v>
      </c>
      <c r="F15" s="10" t="s">
        <v>44</v>
      </c>
      <c r="H15" s="14"/>
      <c r="I15" s="15"/>
      <c r="J15" s="15"/>
      <c r="K15" s="15"/>
      <c r="L15" s="15"/>
      <c r="M15" s="15"/>
      <c r="N15" s="15"/>
      <c r="O15" s="16"/>
    </row>
    <row r="16" customFormat="false" ht="14.4" hidden="false" customHeight="false" outlineLevel="0" collapsed="false">
      <c r="B16" s="8" t="s">
        <v>45</v>
      </c>
      <c r="C16" s="9" t="s">
        <v>13</v>
      </c>
      <c r="D16" s="9" t="n">
        <v>8</v>
      </c>
      <c r="E16" s="9" t="n">
        <f aca="false">D16*1600*1.5</f>
        <v>19200</v>
      </c>
      <c r="F16" s="10" t="s">
        <v>46</v>
      </c>
      <c r="H16" s="14"/>
      <c r="I16" s="15"/>
      <c r="J16" s="15"/>
      <c r="K16" s="15"/>
      <c r="L16" s="15"/>
      <c r="M16" s="15"/>
      <c r="N16" s="15"/>
      <c r="O16" s="16"/>
    </row>
    <row r="17" customFormat="false" ht="14.4" hidden="false" customHeight="false" outlineLevel="0" collapsed="false">
      <c r="B17" s="8" t="s">
        <v>47</v>
      </c>
      <c r="C17" s="9" t="s">
        <v>13</v>
      </c>
      <c r="D17" s="9" t="n">
        <v>8</v>
      </c>
      <c r="E17" s="9" t="n">
        <f aca="false">D17*1600*1.5</f>
        <v>19200</v>
      </c>
      <c r="F17" s="10" t="s">
        <v>48</v>
      </c>
      <c r="H17" s="14"/>
      <c r="I17" s="15"/>
      <c r="J17" s="15"/>
      <c r="K17" s="15"/>
      <c r="L17" s="15"/>
      <c r="M17" s="15"/>
      <c r="N17" s="15"/>
      <c r="O17" s="16"/>
    </row>
    <row r="18" customFormat="false" ht="14.4" hidden="false" customHeight="false" outlineLevel="0" collapsed="false">
      <c r="B18" s="8" t="s">
        <v>36</v>
      </c>
      <c r="C18" s="9" t="s">
        <v>19</v>
      </c>
      <c r="D18" s="9" t="n">
        <v>4</v>
      </c>
      <c r="E18" s="9" t="n">
        <f aca="false">D18*500*1.5</f>
        <v>3000</v>
      </c>
      <c r="F18" s="10"/>
      <c r="H18" s="14"/>
      <c r="I18" s="15"/>
      <c r="J18" s="15"/>
      <c r="K18" s="15"/>
      <c r="L18" s="15"/>
      <c r="M18" s="15"/>
      <c r="N18" s="15"/>
      <c r="O18" s="16"/>
    </row>
    <row r="19" customFormat="false" ht="15" hidden="false" customHeight="false" outlineLevel="0" collapsed="false">
      <c r="B19" s="17" t="s">
        <v>49</v>
      </c>
      <c r="C19" s="18" t="s">
        <v>19</v>
      </c>
      <c r="D19" s="18" t="n">
        <v>8</v>
      </c>
      <c r="E19" s="18" t="n">
        <f aca="false">D19*500*1.5</f>
        <v>6000</v>
      </c>
      <c r="F19" s="19"/>
      <c r="H19" s="20"/>
      <c r="I19" s="21"/>
      <c r="J19" s="21"/>
      <c r="K19" s="21"/>
      <c r="L19" s="21"/>
      <c r="M19" s="21"/>
      <c r="N19" s="21"/>
      <c r="O19" s="22"/>
    </row>
    <row r="20" customFormat="false" ht="15" hidden="false" customHeight="false" outlineLevel="0" collapsed="false">
      <c r="B20" s="23" t="s">
        <v>50</v>
      </c>
      <c r="C20" s="24" t="s">
        <v>19</v>
      </c>
      <c r="D20" s="24" t="n">
        <v>1</v>
      </c>
      <c r="E20" s="24" t="n">
        <f aca="false">D20*500*1.5</f>
        <v>750</v>
      </c>
      <c r="F20" s="25"/>
      <c r="H20" s="26"/>
      <c r="I20" s="27"/>
      <c r="J20" s="27"/>
      <c r="K20" s="27"/>
      <c r="L20" s="27"/>
      <c r="M20" s="27"/>
      <c r="N20" s="27"/>
      <c r="O20" s="28"/>
    </row>
    <row r="21" customFormat="false" ht="15" hidden="false" customHeight="false" outlineLevel="0" collapsed="false">
      <c r="B21" s="29" t="s">
        <v>51</v>
      </c>
      <c r="C21" s="30"/>
      <c r="D21" s="30" t="n">
        <f aca="false">SUM(D4:D20)</f>
        <v>541</v>
      </c>
      <c r="E21" s="30" t="n">
        <f aca="false">SUM(E4:E19)</f>
        <v>467700</v>
      </c>
      <c r="F21" s="31"/>
      <c r="H21" s="32" t="s">
        <v>52</v>
      </c>
      <c r="I21" s="33"/>
      <c r="J21" s="33"/>
      <c r="K21" s="33"/>
      <c r="L21" s="33"/>
      <c r="M21" s="33"/>
      <c r="N21" s="33" t="n">
        <f aca="false">SUM(N4:N12)</f>
        <v>11.6</v>
      </c>
      <c r="O21" s="34"/>
    </row>
    <row r="22" customFormat="false" ht="14.4" hidden="false" customHeight="false" outlineLevel="0" collapsed="false">
      <c r="H22" s="35" t="s">
        <v>53</v>
      </c>
      <c r="I22" s="35"/>
    </row>
    <row r="23" customFormat="false" ht="15" hidden="false" customHeight="false" outlineLevel="0" collapsed="false"/>
    <row r="24" customFormat="false" ht="14.4" hidden="false" customHeight="true" outlineLevel="0" collapsed="false">
      <c r="B24" s="3" t="s">
        <v>0</v>
      </c>
      <c r="C24" s="3" t="s">
        <v>1</v>
      </c>
      <c r="D24" s="3" t="s">
        <v>2</v>
      </c>
      <c r="E24" s="3" t="s">
        <v>3</v>
      </c>
      <c r="F24" s="3" t="s">
        <v>4</v>
      </c>
      <c r="H24" s="3" t="s">
        <v>5</v>
      </c>
      <c r="I24" s="4" t="s">
        <v>6</v>
      </c>
      <c r="J24" s="4" t="s">
        <v>7</v>
      </c>
      <c r="K24" s="4" t="s">
        <v>6</v>
      </c>
      <c r="L24" s="3" t="s">
        <v>8</v>
      </c>
      <c r="M24" s="4" t="s">
        <v>9</v>
      </c>
      <c r="N24" s="4" t="s">
        <v>10</v>
      </c>
      <c r="O24" s="4" t="s">
        <v>11</v>
      </c>
    </row>
    <row r="25" customFormat="false" ht="15" hidden="false" customHeight="false" outlineLevel="0" collapsed="false">
      <c r="B25" s="3"/>
      <c r="C25" s="3"/>
      <c r="D25" s="3"/>
      <c r="E25" s="3"/>
      <c r="F25" s="3"/>
      <c r="H25" s="3"/>
      <c r="I25" s="3"/>
      <c r="J25" s="3"/>
      <c r="K25" s="3"/>
      <c r="L25" s="3"/>
      <c r="M25" s="3"/>
      <c r="N25" s="3"/>
      <c r="O25" s="3"/>
    </row>
    <row r="26" customFormat="false" ht="15" hidden="false" customHeight="false" outlineLevel="0" collapsed="false">
      <c r="B26" s="5" t="s">
        <v>54</v>
      </c>
      <c r="C26" s="6" t="s">
        <v>55</v>
      </c>
      <c r="D26" s="6" t="n">
        <v>24</v>
      </c>
      <c r="E26" s="6" t="n">
        <f aca="false">(D26*500*1.5) + (1600*4*1.5)</f>
        <v>27600</v>
      </c>
      <c r="F26" s="7" t="s">
        <v>56</v>
      </c>
      <c r="H26" s="5" t="s">
        <v>26</v>
      </c>
      <c r="I26" s="6" t="n">
        <v>0.1</v>
      </c>
      <c r="J26" s="6" t="s">
        <v>57</v>
      </c>
      <c r="K26" s="6" t="n">
        <v>1.4</v>
      </c>
      <c r="L26" s="6" t="s">
        <v>58</v>
      </c>
      <c r="M26" s="6" t="n">
        <v>0.2</v>
      </c>
      <c r="N26" s="6" t="n">
        <f aca="false">I26+K26+M26</f>
        <v>1.7</v>
      </c>
      <c r="O26" s="7"/>
    </row>
    <row r="27" customFormat="false" ht="15" hidden="false" customHeight="false" outlineLevel="0" collapsed="false">
      <c r="B27" s="8" t="s">
        <v>59</v>
      </c>
      <c r="C27" s="9" t="s">
        <v>19</v>
      </c>
      <c r="D27" s="9" t="n">
        <v>80</v>
      </c>
      <c r="E27" s="9" t="n">
        <f aca="false">D27*500*1.5</f>
        <v>60000</v>
      </c>
      <c r="F27" s="10" t="s">
        <v>28</v>
      </c>
      <c r="H27" s="8" t="s">
        <v>54</v>
      </c>
      <c r="I27" s="9" t="n">
        <v>0.1</v>
      </c>
      <c r="J27" s="6" t="s">
        <v>57</v>
      </c>
      <c r="K27" s="6" t="n">
        <v>1.4</v>
      </c>
      <c r="L27" s="6" t="s">
        <v>58</v>
      </c>
      <c r="M27" s="6" t="n">
        <v>0.2</v>
      </c>
      <c r="N27" s="6" t="n">
        <f aca="false">I27+K27+M27</f>
        <v>1.7</v>
      </c>
      <c r="O27" s="10"/>
    </row>
    <row r="28" customFormat="false" ht="14.4" hidden="false" customHeight="false" outlineLevel="0" collapsed="false">
      <c r="B28" s="8" t="s">
        <v>60</v>
      </c>
      <c r="C28" s="9" t="s">
        <v>19</v>
      </c>
      <c r="D28" s="9" t="n">
        <v>20</v>
      </c>
      <c r="E28" s="9" t="n">
        <f aca="false">D28*500*1.5</f>
        <v>15000</v>
      </c>
      <c r="F28" s="10" t="s">
        <v>38</v>
      </c>
      <c r="H28" s="8" t="s">
        <v>54</v>
      </c>
      <c r="I28" s="9" t="n">
        <v>0.1</v>
      </c>
      <c r="J28" s="9" t="s">
        <v>61</v>
      </c>
      <c r="K28" s="9" t="n">
        <v>0.4</v>
      </c>
      <c r="L28" s="9" t="s">
        <v>62</v>
      </c>
      <c r="M28" s="9" t="n">
        <v>0.2</v>
      </c>
      <c r="N28" s="6" t="n">
        <f aca="false">I28+K28+M28</f>
        <v>0.7</v>
      </c>
      <c r="O28" s="10"/>
    </row>
    <row r="29" customFormat="false" ht="14.4" hidden="false" customHeight="false" outlineLevel="0" collapsed="false">
      <c r="B29" s="8" t="s">
        <v>63</v>
      </c>
      <c r="C29" s="9" t="s">
        <v>19</v>
      </c>
      <c r="D29" s="9" t="n">
        <v>4</v>
      </c>
      <c r="E29" s="9" t="n">
        <f aca="false">D29*500*1.5</f>
        <v>3000</v>
      </c>
      <c r="F29" s="10"/>
      <c r="H29" s="8"/>
      <c r="I29" s="9"/>
      <c r="J29" s="9"/>
      <c r="K29" s="9"/>
      <c r="L29" s="9"/>
      <c r="M29" s="9"/>
      <c r="N29" s="9"/>
      <c r="O29" s="10"/>
    </row>
    <row r="30" customFormat="false" ht="14.4" hidden="false" customHeight="false" outlineLevel="0" collapsed="false">
      <c r="B30" s="8" t="s">
        <v>64</v>
      </c>
      <c r="C30" s="9" t="s">
        <v>19</v>
      </c>
      <c r="D30" s="9" t="n">
        <v>16</v>
      </c>
      <c r="E30" s="9" t="n">
        <f aca="false">D30*500*1.5</f>
        <v>12000</v>
      </c>
      <c r="F30" s="10" t="s">
        <v>28</v>
      </c>
      <c r="H30" s="8"/>
      <c r="I30" s="9"/>
      <c r="J30" s="9"/>
      <c r="K30" s="9"/>
      <c r="L30" s="9"/>
      <c r="M30" s="9"/>
      <c r="N30" s="9"/>
      <c r="O30" s="10"/>
    </row>
    <row r="31" customFormat="false" ht="14.4" hidden="false" customHeight="false" outlineLevel="0" collapsed="false">
      <c r="B31" s="8" t="s">
        <v>65</v>
      </c>
      <c r="C31" s="9" t="s">
        <v>19</v>
      </c>
      <c r="D31" s="9" t="n">
        <v>16</v>
      </c>
      <c r="E31" s="9" t="n">
        <f aca="false">D31*500*1.5</f>
        <v>12000</v>
      </c>
      <c r="F31" s="10" t="s">
        <v>28</v>
      </c>
      <c r="H31" s="8"/>
      <c r="I31" s="9"/>
      <c r="J31" s="9"/>
      <c r="K31" s="9"/>
      <c r="L31" s="9"/>
      <c r="M31" s="9"/>
      <c r="N31" s="9"/>
      <c r="O31" s="10"/>
    </row>
    <row r="32" customFormat="false" ht="14.4" hidden="false" customHeight="false" outlineLevel="0" collapsed="false">
      <c r="B32" s="8" t="s">
        <v>66</v>
      </c>
      <c r="C32" s="9" t="s">
        <v>13</v>
      </c>
      <c r="D32" s="9" t="n">
        <v>4</v>
      </c>
      <c r="E32" s="9" t="n">
        <f aca="false">4*1600*1.5</f>
        <v>9600</v>
      </c>
      <c r="F32" s="10"/>
      <c r="H32" s="8"/>
      <c r="I32" s="9"/>
      <c r="J32" s="9"/>
      <c r="K32" s="9"/>
      <c r="L32" s="9"/>
      <c r="M32" s="9"/>
      <c r="N32" s="9"/>
      <c r="O32" s="10"/>
    </row>
    <row r="33" customFormat="false" ht="14.4" hidden="false" customHeight="false" outlineLevel="0" collapsed="false">
      <c r="B33" s="8" t="s">
        <v>67</v>
      </c>
      <c r="C33" s="9" t="s">
        <v>13</v>
      </c>
      <c r="D33" s="9" t="n">
        <v>4</v>
      </c>
      <c r="E33" s="9" t="n">
        <f aca="false">D33*1600*1.5</f>
        <v>9600</v>
      </c>
      <c r="F33" s="10"/>
      <c r="H33" s="8"/>
      <c r="I33" s="9"/>
      <c r="J33" s="9"/>
      <c r="K33" s="9"/>
      <c r="L33" s="9"/>
      <c r="M33" s="9"/>
      <c r="N33" s="9"/>
      <c r="O33" s="10"/>
    </row>
    <row r="34" customFormat="false" ht="14.4" hidden="false" customHeight="false" outlineLevel="0" collapsed="false">
      <c r="B34" s="8"/>
      <c r="C34" s="9"/>
      <c r="D34" s="9"/>
      <c r="E34" s="9"/>
      <c r="F34" s="10"/>
      <c r="H34" s="14"/>
      <c r="I34" s="15"/>
      <c r="J34" s="15"/>
      <c r="K34" s="15"/>
      <c r="L34" s="15"/>
      <c r="M34" s="15"/>
      <c r="N34" s="15"/>
      <c r="O34" s="16"/>
    </row>
    <row r="35" customFormat="false" ht="14.4" hidden="false" customHeight="false" outlineLevel="0" collapsed="false">
      <c r="B35" s="8"/>
      <c r="C35" s="9"/>
      <c r="D35" s="9"/>
      <c r="E35" s="9"/>
      <c r="F35" s="10"/>
      <c r="H35" s="14"/>
      <c r="I35" s="15"/>
      <c r="J35" s="15"/>
      <c r="K35" s="15"/>
      <c r="L35" s="15"/>
      <c r="M35" s="15"/>
      <c r="N35" s="15"/>
      <c r="O35" s="16"/>
    </row>
    <row r="36" customFormat="false" ht="14.4" hidden="false" customHeight="false" outlineLevel="0" collapsed="false">
      <c r="B36" s="8"/>
      <c r="C36" s="9"/>
      <c r="D36" s="9"/>
      <c r="E36" s="9"/>
      <c r="F36" s="10"/>
      <c r="H36" s="14"/>
      <c r="I36" s="15"/>
      <c r="J36" s="15"/>
      <c r="K36" s="15"/>
      <c r="L36" s="15"/>
      <c r="M36" s="15"/>
      <c r="N36" s="15"/>
      <c r="O36" s="16"/>
    </row>
    <row r="37" customFormat="false" ht="14.4" hidden="false" customHeight="false" outlineLevel="0" collapsed="false">
      <c r="B37" s="8"/>
      <c r="C37" s="9"/>
      <c r="D37" s="9"/>
      <c r="E37" s="9"/>
      <c r="F37" s="10"/>
      <c r="H37" s="14"/>
      <c r="I37" s="15"/>
      <c r="J37" s="15"/>
      <c r="K37" s="15"/>
      <c r="L37" s="15"/>
      <c r="M37" s="15"/>
      <c r="N37" s="15"/>
      <c r="O37" s="16"/>
    </row>
    <row r="38" customFormat="false" ht="14.4" hidden="false" customHeight="false" outlineLevel="0" collapsed="false">
      <c r="B38" s="8"/>
      <c r="C38" s="9"/>
      <c r="D38" s="9"/>
      <c r="E38" s="9"/>
      <c r="F38" s="10"/>
      <c r="H38" s="14"/>
      <c r="I38" s="15"/>
      <c r="J38" s="15"/>
      <c r="K38" s="15"/>
      <c r="L38" s="15"/>
      <c r="M38" s="15"/>
      <c r="N38" s="15"/>
      <c r="O38" s="16"/>
    </row>
    <row r="39" customFormat="false" ht="14.4" hidden="false" customHeight="false" outlineLevel="0" collapsed="false">
      <c r="B39" s="17"/>
      <c r="C39" s="18"/>
      <c r="D39" s="18"/>
      <c r="E39" s="18"/>
      <c r="F39" s="19"/>
      <c r="H39" s="14"/>
      <c r="I39" s="15"/>
      <c r="J39" s="15"/>
      <c r="K39" s="15"/>
      <c r="L39" s="15"/>
      <c r="M39" s="15"/>
      <c r="N39" s="15"/>
      <c r="O39" s="16"/>
    </row>
    <row r="40" customFormat="false" ht="14.4" hidden="false" customHeight="false" outlineLevel="0" collapsed="false">
      <c r="B40" s="8"/>
      <c r="C40" s="9"/>
      <c r="D40" s="9"/>
      <c r="E40" s="9"/>
      <c r="F40" s="10"/>
      <c r="H40" s="14"/>
      <c r="I40" s="15"/>
      <c r="J40" s="15"/>
      <c r="K40" s="15"/>
      <c r="L40" s="15"/>
      <c r="M40" s="15"/>
      <c r="N40" s="15"/>
      <c r="O40" s="16"/>
    </row>
    <row r="41" customFormat="false" ht="15" hidden="false" customHeight="false" outlineLevel="0" collapsed="false">
      <c r="B41" s="36"/>
      <c r="C41" s="37"/>
      <c r="D41" s="37"/>
      <c r="E41" s="37"/>
      <c r="F41" s="38"/>
      <c r="H41" s="20"/>
      <c r="I41" s="21"/>
      <c r="J41" s="21"/>
      <c r="K41" s="21"/>
      <c r="L41" s="21"/>
      <c r="M41" s="21"/>
      <c r="N41" s="21"/>
      <c r="O41" s="22"/>
    </row>
    <row r="42" customFormat="false" ht="15" hidden="false" customHeight="false" outlineLevel="0" collapsed="false">
      <c r="B42" s="23"/>
      <c r="C42" s="24"/>
      <c r="D42" s="24"/>
      <c r="E42" s="24"/>
      <c r="F42" s="25"/>
      <c r="H42" s="26"/>
      <c r="I42" s="27"/>
      <c r="J42" s="27"/>
      <c r="K42" s="27"/>
      <c r="L42" s="27"/>
      <c r="M42" s="27"/>
      <c r="N42" s="27"/>
      <c r="O42" s="28"/>
    </row>
    <row r="43" customFormat="false" ht="15" hidden="false" customHeight="false" outlineLevel="0" collapsed="false">
      <c r="B43" s="39" t="s">
        <v>51</v>
      </c>
      <c r="C43" s="40"/>
      <c r="D43" s="40" t="n">
        <f aca="false">SUM(D26:D42)</f>
        <v>168</v>
      </c>
      <c r="E43" s="40" t="n">
        <f aca="false">SUM(E26:E41)</f>
        <v>148800</v>
      </c>
      <c r="F43" s="41"/>
      <c r="H43" s="32" t="s">
        <v>52</v>
      </c>
      <c r="I43" s="33"/>
      <c r="J43" s="33"/>
      <c r="K43" s="33"/>
      <c r="L43" s="33"/>
      <c r="M43" s="33"/>
      <c r="N43" s="33" t="n">
        <f aca="false">SUM(N26:N34)</f>
        <v>4.1</v>
      </c>
      <c r="O43" s="34"/>
    </row>
    <row r="44" customFormat="false" ht="14.4" hidden="false" customHeight="false" outlineLevel="0" collapsed="false">
      <c r="H44" s="35" t="s">
        <v>53</v>
      </c>
      <c r="I44" s="35"/>
    </row>
    <row r="45" customFormat="false" ht="15" hidden="false" customHeight="false" outlineLevel="0" collapsed="false"/>
    <row r="46" customFormat="false" ht="14.4" hidden="false" customHeight="true" outlineLevel="0" collapsed="false">
      <c r="B46" s="1" t="s">
        <v>0</v>
      </c>
      <c r="C46" s="2" t="s">
        <v>1</v>
      </c>
      <c r="D46" s="3" t="s">
        <v>2</v>
      </c>
      <c r="E46" s="3" t="s">
        <v>3</v>
      </c>
      <c r="F46" s="3" t="s">
        <v>4</v>
      </c>
      <c r="H46" s="3" t="s">
        <v>5</v>
      </c>
      <c r="I46" s="4" t="s">
        <v>6</v>
      </c>
      <c r="J46" s="4" t="s">
        <v>7</v>
      </c>
      <c r="K46" s="4" t="s">
        <v>6</v>
      </c>
      <c r="L46" s="3" t="s">
        <v>8</v>
      </c>
      <c r="M46" s="4" t="s">
        <v>9</v>
      </c>
      <c r="N46" s="4" t="s">
        <v>10</v>
      </c>
      <c r="O46" s="4" t="s">
        <v>11</v>
      </c>
    </row>
    <row r="47" customFormat="false" ht="15" hidden="false" customHeight="false" outlineLevel="0" collapsed="false">
      <c r="B47" s="1"/>
      <c r="C47" s="2"/>
      <c r="D47" s="3"/>
      <c r="E47" s="3"/>
      <c r="F47" s="3"/>
      <c r="H47" s="3"/>
      <c r="I47" s="3"/>
      <c r="J47" s="3"/>
      <c r="K47" s="3"/>
      <c r="L47" s="3"/>
      <c r="M47" s="3"/>
      <c r="N47" s="3"/>
      <c r="O47" s="3"/>
    </row>
    <row r="48" customFormat="false" ht="14.4" hidden="false" customHeight="false" outlineLevel="0" collapsed="false">
      <c r="B48" s="5" t="s">
        <v>12</v>
      </c>
      <c r="C48" s="6" t="s">
        <v>13</v>
      </c>
      <c r="D48" s="6" t="n">
        <v>5</v>
      </c>
      <c r="E48" s="6" t="n">
        <f aca="false">D48*1600*1.5</f>
        <v>12000</v>
      </c>
      <c r="F48" s="7" t="s">
        <v>68</v>
      </c>
      <c r="H48" s="5"/>
      <c r="I48" s="6"/>
      <c r="J48" s="42"/>
      <c r="K48" s="42"/>
      <c r="L48" s="42"/>
      <c r="M48" s="42"/>
      <c r="N48" s="42"/>
      <c r="O48" s="7"/>
    </row>
    <row r="49" customFormat="false" ht="14.4" hidden="false" customHeight="false" outlineLevel="0" collapsed="false">
      <c r="B49" s="8" t="s">
        <v>18</v>
      </c>
      <c r="C49" s="9" t="s">
        <v>19</v>
      </c>
      <c r="D49" s="9" t="n">
        <v>75</v>
      </c>
      <c r="E49" s="9" t="n">
        <f aca="false">D49*500*1.5</f>
        <v>56250</v>
      </c>
      <c r="F49" s="10"/>
      <c r="H49" s="8"/>
      <c r="I49" s="9"/>
      <c r="J49" s="9"/>
      <c r="K49" s="9"/>
      <c r="L49" s="9"/>
      <c r="M49" s="9"/>
      <c r="N49" s="9"/>
      <c r="O49" s="10"/>
    </row>
    <row r="50" customFormat="false" ht="14.4" hidden="false" customHeight="false" outlineLevel="0" collapsed="false">
      <c r="B50" s="8" t="s">
        <v>21</v>
      </c>
      <c r="C50" s="9" t="s">
        <v>19</v>
      </c>
      <c r="D50" s="9" t="n">
        <v>100</v>
      </c>
      <c r="E50" s="9" t="n">
        <f aca="false">D50*500*1.5</f>
        <v>75000</v>
      </c>
      <c r="F50" s="10" t="s">
        <v>69</v>
      </c>
      <c r="H50" s="8"/>
      <c r="I50" s="9"/>
      <c r="J50" s="37"/>
      <c r="K50" s="37"/>
      <c r="L50" s="37"/>
      <c r="M50" s="37"/>
      <c r="N50" s="37"/>
      <c r="O50" s="10"/>
    </row>
    <row r="51" customFormat="false" ht="14.4" hidden="false" customHeight="false" outlineLevel="0" collapsed="false">
      <c r="B51" s="8" t="s">
        <v>70</v>
      </c>
      <c r="C51" s="9" t="s">
        <v>55</v>
      </c>
      <c r="D51" s="9" t="n">
        <v>36</v>
      </c>
      <c r="E51" s="9" t="n">
        <f aca="false">(30*500*1.5) + (6*1600*1.5)</f>
        <v>36900</v>
      </c>
      <c r="F51" s="10" t="s">
        <v>71</v>
      </c>
      <c r="H51" s="8"/>
      <c r="I51" s="9"/>
      <c r="J51" s="9"/>
      <c r="K51" s="9"/>
      <c r="L51" s="9"/>
      <c r="M51" s="9"/>
      <c r="N51" s="9"/>
      <c r="O51" s="10"/>
    </row>
    <row r="52" customFormat="false" ht="14.4" hidden="false" customHeight="false" outlineLevel="0" collapsed="false">
      <c r="B52" s="8" t="s">
        <v>72</v>
      </c>
      <c r="C52" s="9" t="s">
        <v>55</v>
      </c>
      <c r="D52" s="9" t="n">
        <v>24</v>
      </c>
      <c r="E52" s="9" t="n">
        <f aca="false">(20*500*1.5) + (4*1600*1.5)</f>
        <v>24600</v>
      </c>
      <c r="F52" s="10" t="s">
        <v>73</v>
      </c>
      <c r="H52" s="8"/>
      <c r="I52" s="9"/>
      <c r="J52" s="9"/>
      <c r="K52" s="9"/>
      <c r="L52" s="9"/>
      <c r="M52" s="9"/>
      <c r="N52" s="9"/>
      <c r="O52" s="10"/>
    </row>
    <row r="53" customFormat="false" ht="14.4" hidden="false" customHeight="false" outlineLevel="0" collapsed="false">
      <c r="B53" s="8" t="s">
        <v>74</v>
      </c>
      <c r="C53" s="9" t="s">
        <v>55</v>
      </c>
      <c r="D53" s="9" t="n">
        <v>18</v>
      </c>
      <c r="E53" s="9" t="n">
        <f aca="false">(15*500*1.5) + (3*1600*1.5)</f>
        <v>18450</v>
      </c>
      <c r="F53" s="10" t="s">
        <v>75</v>
      </c>
      <c r="H53" s="8"/>
      <c r="I53" s="9"/>
      <c r="J53" s="9"/>
      <c r="K53" s="9"/>
      <c r="L53" s="9"/>
      <c r="M53" s="9"/>
      <c r="N53" s="9"/>
      <c r="O53" s="10"/>
    </row>
    <row r="54" customFormat="false" ht="14.4" hidden="false" customHeight="false" outlineLevel="0" collapsed="false">
      <c r="B54" s="8"/>
      <c r="C54" s="9"/>
      <c r="D54" s="9"/>
      <c r="E54" s="9"/>
      <c r="F54" s="10"/>
      <c r="H54" s="8"/>
      <c r="I54" s="9"/>
      <c r="J54" s="9"/>
      <c r="K54" s="9"/>
      <c r="L54" s="9"/>
      <c r="M54" s="9"/>
      <c r="N54" s="9"/>
      <c r="O54" s="10"/>
    </row>
    <row r="55" customFormat="false" ht="14.4" hidden="false" customHeight="false" outlineLevel="0" collapsed="false">
      <c r="B55" s="8"/>
      <c r="C55" s="9"/>
      <c r="D55" s="9"/>
      <c r="E55" s="9"/>
      <c r="F55" s="10"/>
      <c r="H55" s="8"/>
      <c r="I55" s="9"/>
      <c r="J55" s="9"/>
      <c r="K55" s="9"/>
      <c r="L55" s="9"/>
      <c r="M55" s="9"/>
      <c r="N55" s="9"/>
      <c r="O55" s="10"/>
    </row>
    <row r="56" customFormat="false" ht="14.4" hidden="false" customHeight="false" outlineLevel="0" collapsed="false">
      <c r="B56" s="8"/>
      <c r="C56" s="9"/>
      <c r="D56" s="9"/>
      <c r="E56" s="9"/>
      <c r="F56" s="10"/>
      <c r="H56" s="14"/>
      <c r="I56" s="15"/>
      <c r="J56" s="15"/>
      <c r="K56" s="15"/>
      <c r="L56" s="15"/>
      <c r="M56" s="15"/>
      <c r="N56" s="15"/>
      <c r="O56" s="16"/>
    </row>
    <row r="57" customFormat="false" ht="14.4" hidden="false" customHeight="false" outlineLevel="0" collapsed="false">
      <c r="B57" s="8"/>
      <c r="C57" s="9"/>
      <c r="D57" s="9"/>
      <c r="E57" s="9"/>
      <c r="F57" s="10"/>
      <c r="H57" s="14"/>
      <c r="I57" s="15"/>
      <c r="J57" s="15"/>
      <c r="K57" s="15"/>
      <c r="L57" s="15"/>
      <c r="M57" s="15"/>
      <c r="N57" s="15"/>
      <c r="O57" s="16"/>
    </row>
    <row r="58" customFormat="false" ht="14.4" hidden="false" customHeight="false" outlineLevel="0" collapsed="false">
      <c r="B58" s="8"/>
      <c r="C58" s="9"/>
      <c r="D58" s="9"/>
      <c r="E58" s="9"/>
      <c r="F58" s="10"/>
      <c r="H58" s="14"/>
      <c r="I58" s="15"/>
      <c r="J58" s="15"/>
      <c r="K58" s="15"/>
      <c r="L58" s="15"/>
      <c r="M58" s="15"/>
      <c r="N58" s="15"/>
      <c r="O58" s="16"/>
    </row>
    <row r="59" customFormat="false" ht="14.4" hidden="false" customHeight="false" outlineLevel="0" collapsed="false">
      <c r="B59" s="8"/>
      <c r="C59" s="9"/>
      <c r="D59" s="9"/>
      <c r="E59" s="9"/>
      <c r="F59" s="10"/>
      <c r="H59" s="14"/>
      <c r="I59" s="15"/>
      <c r="J59" s="15"/>
      <c r="K59" s="15"/>
      <c r="L59" s="15"/>
      <c r="M59" s="15"/>
      <c r="N59" s="15"/>
      <c r="O59" s="16"/>
    </row>
    <row r="60" customFormat="false" ht="14.4" hidden="false" customHeight="false" outlineLevel="0" collapsed="false">
      <c r="B60" s="8"/>
      <c r="C60" s="9"/>
      <c r="D60" s="9"/>
      <c r="E60" s="9"/>
      <c r="F60" s="10"/>
      <c r="H60" s="14"/>
      <c r="I60" s="15"/>
      <c r="J60" s="15"/>
      <c r="K60" s="15"/>
      <c r="L60" s="15"/>
      <c r="M60" s="15"/>
      <c r="N60" s="15"/>
      <c r="O60" s="16"/>
    </row>
    <row r="61" customFormat="false" ht="14.4" hidden="false" customHeight="false" outlineLevel="0" collapsed="false">
      <c r="B61" s="8"/>
      <c r="C61" s="9"/>
      <c r="D61" s="9"/>
      <c r="E61" s="9"/>
      <c r="F61" s="10"/>
      <c r="H61" s="14"/>
      <c r="I61" s="15"/>
      <c r="J61" s="15"/>
      <c r="K61" s="15"/>
      <c r="L61" s="15"/>
      <c r="M61" s="15"/>
      <c r="N61" s="15"/>
      <c r="O61" s="16"/>
    </row>
    <row r="62" customFormat="false" ht="14.4" hidden="false" customHeight="false" outlineLevel="0" collapsed="false">
      <c r="B62" s="8"/>
      <c r="C62" s="9"/>
      <c r="D62" s="9"/>
      <c r="E62" s="9"/>
      <c r="F62" s="10"/>
      <c r="H62" s="14"/>
      <c r="I62" s="15"/>
      <c r="J62" s="15"/>
      <c r="K62" s="15"/>
      <c r="L62" s="15"/>
      <c r="M62" s="15"/>
      <c r="N62" s="15"/>
      <c r="O62" s="16"/>
    </row>
    <row r="63" customFormat="false" ht="14.4" hidden="false" customHeight="false" outlineLevel="0" collapsed="false">
      <c r="B63" s="17"/>
      <c r="C63" s="18"/>
      <c r="D63" s="18"/>
      <c r="E63" s="18"/>
      <c r="F63" s="19"/>
      <c r="H63" s="14"/>
      <c r="I63" s="15"/>
      <c r="J63" s="15"/>
      <c r="K63" s="15"/>
      <c r="L63" s="15"/>
      <c r="M63" s="15"/>
      <c r="N63" s="15"/>
      <c r="O63" s="16"/>
    </row>
    <row r="64" customFormat="false" ht="15" hidden="false" customHeight="false" outlineLevel="0" collapsed="false">
      <c r="B64" s="23"/>
      <c r="C64" s="24"/>
      <c r="D64" s="24"/>
      <c r="E64" s="24"/>
      <c r="F64" s="25"/>
      <c r="H64" s="26"/>
      <c r="I64" s="27"/>
      <c r="J64" s="27"/>
      <c r="K64" s="27"/>
      <c r="L64" s="27"/>
      <c r="M64" s="27"/>
      <c r="N64" s="27"/>
      <c r="O64" s="28"/>
    </row>
    <row r="65" customFormat="false" ht="15" hidden="false" customHeight="false" outlineLevel="0" collapsed="false">
      <c r="B65" s="29" t="s">
        <v>51</v>
      </c>
      <c r="C65" s="30"/>
      <c r="D65" s="30" t="n">
        <f aca="false">SUM(D48:D64)</f>
        <v>258</v>
      </c>
      <c r="E65" s="30" t="n">
        <f aca="false">SUM(E48:E63)</f>
        <v>223200</v>
      </c>
      <c r="F65" s="31"/>
      <c r="H65" s="32" t="s">
        <v>52</v>
      </c>
      <c r="I65" s="33"/>
      <c r="J65" s="33"/>
      <c r="K65" s="33"/>
      <c r="L65" s="33"/>
      <c r="M65" s="33"/>
      <c r="N65" s="33" t="n">
        <f aca="false">SUM(N48:N56)</f>
        <v>0</v>
      </c>
      <c r="O65" s="34"/>
    </row>
    <row r="66" customFormat="false" ht="14.4" hidden="false" customHeight="false" outlineLevel="0" collapsed="false">
      <c r="H66" s="35" t="s">
        <v>53</v>
      </c>
      <c r="I66" s="35"/>
    </row>
    <row r="67" customFormat="false" ht="15" hidden="false" customHeight="false" outlineLevel="0" collapsed="false"/>
    <row r="68" customFormat="false" ht="14.4" hidden="false" customHeight="true" outlineLevel="0" collapsed="false">
      <c r="B68" s="3" t="s">
        <v>0</v>
      </c>
      <c r="C68" s="2" t="s">
        <v>1</v>
      </c>
      <c r="D68" s="3" t="s">
        <v>2</v>
      </c>
      <c r="E68" s="3" t="s">
        <v>3</v>
      </c>
      <c r="F68" s="3" t="s">
        <v>4</v>
      </c>
      <c r="H68" s="3" t="s">
        <v>5</v>
      </c>
      <c r="I68" s="4" t="s">
        <v>6</v>
      </c>
      <c r="J68" s="4" t="s">
        <v>7</v>
      </c>
      <c r="K68" s="4" t="s">
        <v>6</v>
      </c>
      <c r="L68" s="3" t="s">
        <v>8</v>
      </c>
      <c r="M68" s="4" t="s">
        <v>9</v>
      </c>
      <c r="N68" s="4" t="s">
        <v>10</v>
      </c>
      <c r="O68" s="4" t="s">
        <v>11</v>
      </c>
    </row>
    <row r="69" customFormat="false" ht="15" hidden="false" customHeight="false" outlineLevel="0" collapsed="false">
      <c r="B69" s="3"/>
      <c r="C69" s="2"/>
      <c r="D69" s="3"/>
      <c r="E69" s="3"/>
      <c r="F69" s="3"/>
      <c r="H69" s="3"/>
      <c r="I69" s="3"/>
      <c r="J69" s="3"/>
      <c r="K69" s="3"/>
      <c r="L69" s="3"/>
      <c r="M69" s="3"/>
      <c r="N69" s="3"/>
      <c r="O69" s="3"/>
    </row>
    <row r="70" customFormat="false" ht="15" hidden="false" customHeight="false" outlineLevel="0" collapsed="false">
      <c r="B70" s="5" t="s">
        <v>76</v>
      </c>
      <c r="C70" s="6" t="s">
        <v>77</v>
      </c>
      <c r="D70" s="6" t="n">
        <v>8</v>
      </c>
      <c r="E70" s="6" t="n">
        <f aca="false">D70*900*1.5</f>
        <v>10800</v>
      </c>
      <c r="F70" s="7"/>
      <c r="H70" s="5" t="s">
        <v>78</v>
      </c>
      <c r="I70" s="6" t="n">
        <v>0.1</v>
      </c>
      <c r="J70" s="42" t="s">
        <v>79</v>
      </c>
      <c r="K70" s="42" t="n">
        <v>4.4</v>
      </c>
      <c r="L70" s="42" t="s">
        <v>80</v>
      </c>
      <c r="M70" s="42" t="n">
        <v>0.2</v>
      </c>
      <c r="N70" s="42" t="n">
        <f aca="false">I70+K70+M70</f>
        <v>4.7</v>
      </c>
      <c r="O70" s="7" t="n">
        <v>5</v>
      </c>
    </row>
    <row r="71" customFormat="false" ht="15" hidden="false" customHeight="false" outlineLevel="0" collapsed="false">
      <c r="B71" s="8" t="s">
        <v>81</v>
      </c>
      <c r="C71" s="9" t="s">
        <v>77</v>
      </c>
      <c r="D71" s="9" t="n">
        <v>8</v>
      </c>
      <c r="E71" s="9" t="n">
        <f aca="false">D71*900*1.5</f>
        <v>10800</v>
      </c>
      <c r="F71" s="10"/>
      <c r="H71" s="8" t="s">
        <v>80</v>
      </c>
      <c r="I71" s="9" t="n">
        <v>0.1</v>
      </c>
      <c r="J71" s="9" t="s">
        <v>82</v>
      </c>
      <c r="K71" s="9" t="n">
        <v>2</v>
      </c>
      <c r="L71" s="9" t="s">
        <v>83</v>
      </c>
      <c r="M71" s="9" t="n">
        <v>0.2</v>
      </c>
      <c r="N71" s="42" t="n">
        <f aca="false">I71+K71+M71</f>
        <v>2.3</v>
      </c>
      <c r="O71" s="10" t="n">
        <v>5</v>
      </c>
    </row>
    <row r="72" customFormat="false" ht="15" hidden="false" customHeight="false" outlineLevel="0" collapsed="false">
      <c r="B72" s="8" t="s">
        <v>84</v>
      </c>
      <c r="C72" s="9" t="s">
        <v>77</v>
      </c>
      <c r="D72" s="9" t="n">
        <v>8</v>
      </c>
      <c r="E72" s="9" t="n">
        <f aca="false">D72*900*1.5</f>
        <v>10800</v>
      </c>
      <c r="F72" s="10"/>
      <c r="H72" s="8" t="s">
        <v>83</v>
      </c>
      <c r="I72" s="9" t="n">
        <v>0.1</v>
      </c>
      <c r="J72" s="37" t="s">
        <v>85</v>
      </c>
      <c r="K72" s="37" t="n">
        <v>2.8</v>
      </c>
      <c r="L72" s="37" t="s">
        <v>86</v>
      </c>
      <c r="M72" s="37" t="n">
        <v>0.2</v>
      </c>
      <c r="N72" s="42" t="n">
        <f aca="false">I72+K72+M72</f>
        <v>3.1</v>
      </c>
      <c r="O72" s="10" t="n">
        <v>5</v>
      </c>
    </row>
    <row r="73" customFormat="false" ht="15" hidden="false" customHeight="false" outlineLevel="0" collapsed="false">
      <c r="B73" s="8" t="s">
        <v>87</v>
      </c>
      <c r="C73" s="9" t="s">
        <v>77</v>
      </c>
      <c r="D73" s="9" t="n">
        <v>8</v>
      </c>
      <c r="E73" s="9" t="n">
        <f aca="false">D73*900*1.5</f>
        <v>10800</v>
      </c>
      <c r="F73" s="10"/>
      <c r="H73" s="8" t="s">
        <v>86</v>
      </c>
      <c r="I73" s="9" t="n">
        <v>0.1</v>
      </c>
      <c r="J73" s="9" t="s">
        <v>88</v>
      </c>
      <c r="K73" s="9" t="n">
        <v>2.5</v>
      </c>
      <c r="L73" s="9" t="s">
        <v>89</v>
      </c>
      <c r="M73" s="9" t="n">
        <v>0.2</v>
      </c>
      <c r="N73" s="42" t="n">
        <f aca="false">I73+K73+M73</f>
        <v>2.8</v>
      </c>
      <c r="O73" s="10" t="n">
        <v>5</v>
      </c>
    </row>
    <row r="74" customFormat="false" ht="14.4" hidden="false" customHeight="false" outlineLevel="0" collapsed="false">
      <c r="B74" s="8" t="s">
        <v>86</v>
      </c>
      <c r="C74" s="9" t="s">
        <v>77</v>
      </c>
      <c r="D74" s="9" t="n">
        <v>16</v>
      </c>
      <c r="E74" s="9" t="n">
        <f aca="false">D74*900*1.5</f>
        <v>21600</v>
      </c>
      <c r="F74" s="10"/>
      <c r="H74" s="8" t="s">
        <v>89</v>
      </c>
      <c r="I74" s="9" t="n">
        <v>0.1</v>
      </c>
      <c r="J74" s="9" t="s">
        <v>90</v>
      </c>
      <c r="K74" s="9" t="n">
        <v>0.6</v>
      </c>
      <c r="L74" s="9" t="s">
        <v>91</v>
      </c>
      <c r="M74" s="9" t="n">
        <v>0.2</v>
      </c>
      <c r="N74" s="42" t="n">
        <f aca="false">I74+K74+M74</f>
        <v>0.9</v>
      </c>
      <c r="O74" s="10" t="n">
        <v>5</v>
      </c>
    </row>
    <row r="75" customFormat="false" ht="14.4" hidden="false" customHeight="false" outlineLevel="0" collapsed="false">
      <c r="B75" s="8" t="s">
        <v>89</v>
      </c>
      <c r="C75" s="9" t="s">
        <v>77</v>
      </c>
      <c r="D75" s="9" t="n">
        <v>4</v>
      </c>
      <c r="E75" s="9" t="n">
        <f aca="false">D75*900*1.5</f>
        <v>5400</v>
      </c>
      <c r="F75" s="10"/>
      <c r="H75" s="8"/>
      <c r="I75" s="9"/>
      <c r="J75" s="9"/>
      <c r="K75" s="9"/>
      <c r="L75" s="9"/>
      <c r="M75" s="9"/>
      <c r="N75" s="9"/>
      <c r="O75" s="10"/>
    </row>
    <row r="76" customFormat="false" ht="14.4" hidden="false" customHeight="false" outlineLevel="0" collapsed="false">
      <c r="B76" s="8" t="s">
        <v>92</v>
      </c>
      <c r="C76" s="9" t="s">
        <v>19</v>
      </c>
      <c r="D76" s="9" t="n">
        <v>68</v>
      </c>
      <c r="E76" s="9" t="n">
        <f aca="false">D76*500*1.5</f>
        <v>51000</v>
      </c>
      <c r="F76" s="10" t="s">
        <v>93</v>
      </c>
      <c r="H76" s="8"/>
      <c r="I76" s="9"/>
      <c r="J76" s="9"/>
      <c r="K76" s="9"/>
      <c r="L76" s="9"/>
      <c r="M76" s="9"/>
      <c r="N76" s="9"/>
      <c r="O76" s="10"/>
    </row>
    <row r="77" customFormat="false" ht="14.4" hidden="false" customHeight="false" outlineLevel="0" collapsed="false">
      <c r="B77" s="8" t="s">
        <v>94</v>
      </c>
      <c r="C77" s="9" t="s">
        <v>19</v>
      </c>
      <c r="D77" s="9" t="n">
        <v>68</v>
      </c>
      <c r="E77" s="9" t="n">
        <f aca="false">D77*500*1.5</f>
        <v>51000</v>
      </c>
      <c r="F77" s="10" t="s">
        <v>93</v>
      </c>
      <c r="H77" s="8"/>
      <c r="I77" s="9"/>
      <c r="J77" s="9"/>
      <c r="K77" s="9"/>
      <c r="L77" s="9"/>
      <c r="M77" s="9"/>
      <c r="N77" s="9"/>
      <c r="O77" s="10"/>
    </row>
    <row r="78" customFormat="false" ht="14.4" hidden="false" customHeight="false" outlineLevel="0" collapsed="false">
      <c r="B78" s="8" t="s">
        <v>95</v>
      </c>
      <c r="C78" s="9" t="s">
        <v>19</v>
      </c>
      <c r="D78" s="9" t="n">
        <v>68</v>
      </c>
      <c r="E78" s="9" t="n">
        <f aca="false">D78*500*1.5</f>
        <v>51000</v>
      </c>
      <c r="F78" s="10" t="s">
        <v>93</v>
      </c>
      <c r="H78" s="14"/>
      <c r="I78" s="15"/>
      <c r="J78" s="15"/>
      <c r="K78" s="15"/>
      <c r="L78" s="15"/>
      <c r="M78" s="15"/>
      <c r="N78" s="15"/>
      <c r="O78" s="16"/>
    </row>
    <row r="79" customFormat="false" ht="14.4" hidden="false" customHeight="false" outlineLevel="0" collapsed="false">
      <c r="B79" s="8" t="s">
        <v>96</v>
      </c>
      <c r="C79" s="9" t="s">
        <v>19</v>
      </c>
      <c r="D79" s="9" t="n">
        <v>68</v>
      </c>
      <c r="E79" s="9" t="n">
        <f aca="false">D79*500*1.5</f>
        <v>51000</v>
      </c>
      <c r="F79" s="10" t="s">
        <v>93</v>
      </c>
      <c r="H79" s="14"/>
      <c r="I79" s="15"/>
      <c r="J79" s="15"/>
      <c r="K79" s="15"/>
      <c r="L79" s="15"/>
      <c r="M79" s="15"/>
      <c r="N79" s="15"/>
      <c r="O79" s="16"/>
    </row>
    <row r="80" customFormat="false" ht="14.4" hidden="false" customHeight="false" outlineLevel="0" collapsed="false">
      <c r="B80" s="8" t="s">
        <v>97</v>
      </c>
      <c r="C80" s="9" t="s">
        <v>19</v>
      </c>
      <c r="D80" s="9" t="n">
        <v>55</v>
      </c>
      <c r="E80" s="9" t="n">
        <f aca="false">D80*500*1.5</f>
        <v>41250</v>
      </c>
      <c r="F80" s="10" t="s">
        <v>98</v>
      </c>
      <c r="H80" s="14"/>
      <c r="I80" s="15"/>
      <c r="J80" s="15"/>
      <c r="K80" s="15"/>
      <c r="L80" s="15"/>
      <c r="M80" s="15"/>
      <c r="N80" s="15"/>
      <c r="O80" s="16"/>
    </row>
    <row r="81" customFormat="false" ht="14.4" hidden="false" customHeight="false" outlineLevel="0" collapsed="false">
      <c r="B81" s="8" t="s">
        <v>99</v>
      </c>
      <c r="C81" s="9" t="s">
        <v>19</v>
      </c>
      <c r="D81" s="9" t="n">
        <v>55</v>
      </c>
      <c r="E81" s="9" t="n">
        <f aca="false">D81*500*1.5</f>
        <v>41250</v>
      </c>
      <c r="F81" s="10" t="s">
        <v>98</v>
      </c>
      <c r="H81" s="14"/>
      <c r="I81" s="15"/>
      <c r="J81" s="15"/>
      <c r="K81" s="15"/>
      <c r="L81" s="15"/>
      <c r="M81" s="15"/>
      <c r="N81" s="15"/>
      <c r="O81" s="16"/>
    </row>
    <row r="82" customFormat="false" ht="14.4" hidden="false" customHeight="false" outlineLevel="0" collapsed="false">
      <c r="B82" s="8" t="s">
        <v>100</v>
      </c>
      <c r="C82" s="9" t="s">
        <v>19</v>
      </c>
      <c r="D82" s="9" t="n">
        <v>55</v>
      </c>
      <c r="E82" s="9" t="n">
        <f aca="false">D82*500*1.5</f>
        <v>41250</v>
      </c>
      <c r="F82" s="10" t="s">
        <v>98</v>
      </c>
      <c r="H82" s="14"/>
      <c r="I82" s="15"/>
      <c r="J82" s="15"/>
      <c r="K82" s="15"/>
      <c r="L82" s="15"/>
      <c r="M82" s="15"/>
      <c r="N82" s="15"/>
      <c r="O82" s="16"/>
    </row>
    <row r="83" customFormat="false" ht="14.4" hidden="false" customHeight="false" outlineLevel="0" collapsed="false">
      <c r="B83" s="8" t="s">
        <v>101</v>
      </c>
      <c r="C83" s="9" t="s">
        <v>19</v>
      </c>
      <c r="D83" s="9" t="n">
        <v>136</v>
      </c>
      <c r="E83" s="9" t="n">
        <f aca="false">D83*500*1.5</f>
        <v>102000</v>
      </c>
      <c r="F83" s="10" t="s">
        <v>102</v>
      </c>
      <c r="H83" s="14"/>
      <c r="I83" s="15"/>
      <c r="J83" s="15"/>
      <c r="K83" s="15"/>
      <c r="L83" s="15"/>
      <c r="M83" s="15"/>
      <c r="N83" s="15"/>
      <c r="O83" s="16"/>
    </row>
    <row r="84" customFormat="false" ht="14.4" hidden="false" customHeight="false" outlineLevel="0" collapsed="false">
      <c r="B84" s="8" t="s">
        <v>103</v>
      </c>
      <c r="C84" s="9" t="s">
        <v>19</v>
      </c>
      <c r="D84" s="9" t="n">
        <f aca="false">4*16</f>
        <v>64</v>
      </c>
      <c r="E84" s="9" t="n">
        <f aca="false">D84*500*1.5</f>
        <v>48000</v>
      </c>
      <c r="F84" s="10"/>
      <c r="H84" s="14"/>
      <c r="I84" s="15"/>
      <c r="J84" s="15"/>
      <c r="K84" s="15"/>
      <c r="L84" s="15"/>
      <c r="M84" s="15"/>
      <c r="N84" s="15"/>
      <c r="O84" s="16"/>
    </row>
    <row r="85" customFormat="false" ht="14.4" hidden="false" customHeight="false" outlineLevel="0" collapsed="false">
      <c r="B85" s="8" t="s">
        <v>104</v>
      </c>
      <c r="C85" s="9" t="s">
        <v>19</v>
      </c>
      <c r="D85" s="9" t="n">
        <f aca="false">4*16</f>
        <v>64</v>
      </c>
      <c r="E85" s="9" t="n">
        <f aca="false">D85*500*1.5</f>
        <v>48000</v>
      </c>
      <c r="F85" s="10"/>
      <c r="H85" s="14"/>
      <c r="I85" s="15"/>
      <c r="J85" s="15"/>
      <c r="K85" s="15"/>
      <c r="L85" s="15"/>
      <c r="M85" s="15"/>
      <c r="N85" s="15"/>
      <c r="O85" s="16"/>
    </row>
    <row r="86" customFormat="false" ht="14.4" hidden="false" customHeight="false" outlineLevel="0" collapsed="false">
      <c r="B86" s="8" t="s">
        <v>105</v>
      </c>
      <c r="C86" s="9" t="s">
        <v>19</v>
      </c>
      <c r="D86" s="9" t="n">
        <v>78</v>
      </c>
      <c r="E86" s="9" t="n">
        <f aca="false">D86*500*1.5</f>
        <v>58500</v>
      </c>
      <c r="F86" s="10" t="s">
        <v>106</v>
      </c>
      <c r="H86" s="43"/>
      <c r="I86" s="44"/>
      <c r="J86" s="44"/>
      <c r="K86" s="44"/>
      <c r="L86" s="44"/>
      <c r="M86" s="44"/>
      <c r="N86" s="44"/>
      <c r="O86" s="45"/>
    </row>
    <row r="87" customFormat="false" ht="14.4" hidden="false" customHeight="false" outlineLevel="0" collapsed="false">
      <c r="B87" s="8" t="s">
        <v>107</v>
      </c>
      <c r="C87" s="9" t="s">
        <v>19</v>
      </c>
      <c r="D87" s="9" t="n">
        <v>42</v>
      </c>
      <c r="E87" s="9" t="n">
        <f aca="false">D87*500*1.5</f>
        <v>31500</v>
      </c>
      <c r="F87" s="10"/>
      <c r="H87" s="43"/>
      <c r="I87" s="44"/>
      <c r="J87" s="44"/>
      <c r="K87" s="44"/>
      <c r="L87" s="44"/>
      <c r="M87" s="44"/>
      <c r="N87" s="44"/>
      <c r="O87" s="45"/>
    </row>
    <row r="88" customFormat="false" ht="14.4" hidden="false" customHeight="false" outlineLevel="0" collapsed="false">
      <c r="B88" s="8" t="s">
        <v>108</v>
      </c>
      <c r="C88" s="9" t="s">
        <v>19</v>
      </c>
      <c r="D88" s="9" t="n">
        <f aca="false">256</f>
        <v>256</v>
      </c>
      <c r="E88" s="9" t="n">
        <f aca="false">D88*500*1.5</f>
        <v>192000</v>
      </c>
      <c r="F88" s="10" t="s">
        <v>109</v>
      </c>
      <c r="H88" s="43"/>
      <c r="I88" s="44"/>
      <c r="J88" s="44"/>
      <c r="K88" s="44"/>
      <c r="L88" s="44"/>
      <c r="M88" s="44"/>
      <c r="N88" s="44"/>
      <c r="O88" s="45"/>
    </row>
    <row r="89" customFormat="false" ht="14.4" hidden="false" customHeight="false" outlineLevel="0" collapsed="false">
      <c r="B89" s="8" t="s">
        <v>83</v>
      </c>
      <c r="C89" s="9" t="s">
        <v>77</v>
      </c>
      <c r="D89" s="9" t="n">
        <v>10</v>
      </c>
      <c r="E89" s="9" t="n">
        <f aca="false">D89*900*1.5</f>
        <v>13500</v>
      </c>
      <c r="F89" s="10"/>
      <c r="H89" s="43"/>
      <c r="I89" s="44"/>
      <c r="J89" s="44"/>
      <c r="K89" s="44"/>
      <c r="L89" s="44"/>
      <c r="M89" s="44"/>
      <c r="N89" s="44"/>
      <c r="O89" s="45"/>
    </row>
    <row r="90" customFormat="false" ht="15" hidden="false" customHeight="false" outlineLevel="0" collapsed="false">
      <c r="B90" s="23"/>
      <c r="C90" s="24"/>
      <c r="D90" s="24"/>
      <c r="E90" s="24"/>
      <c r="F90" s="25"/>
      <c r="H90" s="26"/>
      <c r="I90" s="27"/>
      <c r="J90" s="27"/>
      <c r="K90" s="27"/>
      <c r="L90" s="27"/>
      <c r="M90" s="27"/>
      <c r="N90" s="27"/>
      <c r="O90" s="28"/>
    </row>
    <row r="91" customFormat="false" ht="15" hidden="false" customHeight="false" outlineLevel="0" collapsed="false">
      <c r="B91" s="39" t="s">
        <v>51</v>
      </c>
      <c r="C91" s="40"/>
      <c r="D91" s="40" t="n">
        <f aca="false">SUM(D70:D90)</f>
        <v>1139</v>
      </c>
      <c r="E91" s="40" t="n">
        <f aca="false">SUM(E70:E89)</f>
        <v>891450</v>
      </c>
      <c r="F91" s="41"/>
      <c r="H91" s="32" t="s">
        <v>52</v>
      </c>
      <c r="I91" s="33"/>
      <c r="J91" s="33"/>
      <c r="K91" s="33"/>
      <c r="L91" s="33"/>
      <c r="M91" s="33"/>
      <c r="N91" s="33" t="n">
        <f aca="false">SUM(N70:N78)</f>
        <v>13.8</v>
      </c>
      <c r="O91" s="34"/>
    </row>
    <row r="92" customFormat="false" ht="14.4" hidden="false" customHeight="false" outlineLevel="0" collapsed="false">
      <c r="H92" s="35" t="s">
        <v>53</v>
      </c>
      <c r="I92" s="35"/>
    </row>
    <row r="94" customFormat="false" ht="13.8" hidden="false" customHeight="true" outlineLevel="0" collapsed="false">
      <c r="B94" s="3" t="s">
        <v>0</v>
      </c>
      <c r="C94" s="2" t="s">
        <v>1</v>
      </c>
      <c r="D94" s="3" t="s">
        <v>2</v>
      </c>
      <c r="E94" s="3" t="s">
        <v>3</v>
      </c>
      <c r="F94" s="3" t="s">
        <v>4</v>
      </c>
      <c r="H94" s="3" t="s">
        <v>5</v>
      </c>
      <c r="I94" s="4" t="s">
        <v>6</v>
      </c>
      <c r="J94" s="4" t="s">
        <v>7</v>
      </c>
      <c r="K94" s="4" t="s">
        <v>6</v>
      </c>
      <c r="L94" s="3" t="s">
        <v>8</v>
      </c>
      <c r="M94" s="4" t="s">
        <v>9</v>
      </c>
      <c r="N94" s="4" t="s">
        <v>10</v>
      </c>
      <c r="O94" s="4" t="s">
        <v>11</v>
      </c>
    </row>
    <row r="95" customFormat="false" ht="13.8" hidden="false" customHeight="false" outlineLevel="0" collapsed="false">
      <c r="B95" s="3"/>
      <c r="C95" s="2"/>
      <c r="D95" s="3"/>
      <c r="E95" s="3"/>
      <c r="F95" s="3"/>
      <c r="H95" s="3"/>
      <c r="I95" s="3"/>
      <c r="J95" s="3"/>
      <c r="K95" s="3"/>
      <c r="L95" s="3"/>
      <c r="M95" s="3"/>
      <c r="N95" s="3"/>
      <c r="O95" s="3"/>
    </row>
    <row r="96" customFormat="false" ht="13.8" hidden="false" customHeight="false" outlineLevel="0" collapsed="false">
      <c r="B96" s="46" t="s">
        <v>110</v>
      </c>
      <c r="C96" s="47" t="s">
        <v>111</v>
      </c>
      <c r="D96" s="47" t="n">
        <v>2</v>
      </c>
      <c r="E96" s="48" t="n">
        <f aca="false">D96*1600*1.5</f>
        <v>4800</v>
      </c>
      <c r="F96" s="49" t="s">
        <v>112</v>
      </c>
      <c r="H96" s="8" t="s">
        <v>113</v>
      </c>
      <c r="I96" s="9" t="n">
        <v>0.1</v>
      </c>
      <c r="J96" s="9" t="s">
        <v>114</v>
      </c>
      <c r="K96" s="9" t="n">
        <v>0.8</v>
      </c>
      <c r="L96" s="9" t="s">
        <v>113</v>
      </c>
      <c r="M96" s="9" t="n">
        <v>0.2</v>
      </c>
      <c r="N96" s="9" t="n">
        <f aca="false">I96+K96+M96</f>
        <v>1.1</v>
      </c>
      <c r="O96" s="10" t="n">
        <v>5</v>
      </c>
    </row>
    <row r="97" customFormat="false" ht="13.8" hidden="false" customHeight="false" outlineLevel="0" collapsed="false">
      <c r="B97" s="50" t="s">
        <v>115</v>
      </c>
      <c r="C97" s="51" t="s">
        <v>111</v>
      </c>
      <c r="D97" s="51" t="n">
        <v>4</v>
      </c>
      <c r="E97" s="48" t="n">
        <f aca="false">D97*1600*1.5</f>
        <v>9600</v>
      </c>
      <c r="F97" s="52"/>
      <c r="H97" s="8" t="s">
        <v>116</v>
      </c>
      <c r="I97" s="9" t="n">
        <v>0.1</v>
      </c>
      <c r="J97" s="9" t="s">
        <v>117</v>
      </c>
      <c r="K97" s="9" t="n">
        <v>0.4</v>
      </c>
      <c r="L97" s="9" t="s">
        <v>91</v>
      </c>
      <c r="M97" s="9" t="n">
        <v>0.2</v>
      </c>
      <c r="N97" s="42" t="n">
        <v>0.7</v>
      </c>
      <c r="O97" s="10" t="n">
        <v>5</v>
      </c>
    </row>
    <row r="98" customFormat="false" ht="13.8" hidden="false" customHeight="false" outlineLevel="0" collapsed="false">
      <c r="B98" s="50" t="s">
        <v>118</v>
      </c>
      <c r="C98" s="51" t="s">
        <v>55</v>
      </c>
      <c r="D98" s="51" t="n">
        <v>25</v>
      </c>
      <c r="E98" s="53" t="n">
        <f aca="false">20*500*1.5 + 5*1600*1.5</f>
        <v>27000</v>
      </c>
      <c r="F98" s="52"/>
      <c r="H98" s="8"/>
      <c r="I98" s="9"/>
      <c r="J98" s="37"/>
      <c r="K98" s="37"/>
      <c r="L98" s="37"/>
      <c r="M98" s="37"/>
      <c r="N98" s="42"/>
      <c r="O98" s="10"/>
    </row>
    <row r="99" customFormat="false" ht="13.8" hidden="false" customHeight="false" outlineLevel="0" collapsed="false">
      <c r="B99" s="50" t="s">
        <v>119</v>
      </c>
      <c r="C99" s="51" t="s">
        <v>55</v>
      </c>
      <c r="D99" s="51" t="n">
        <v>50</v>
      </c>
      <c r="E99" s="53" t="n">
        <f aca="false">40*500*1.5+10*1600*1.5</f>
        <v>54000</v>
      </c>
      <c r="F99" s="52"/>
      <c r="H99" s="8"/>
      <c r="I99" s="9"/>
      <c r="J99" s="9"/>
      <c r="K99" s="9"/>
      <c r="L99" s="9"/>
      <c r="M99" s="9"/>
      <c r="N99" s="42"/>
      <c r="O99" s="10"/>
    </row>
    <row r="100" customFormat="false" ht="13.8" hidden="false" customHeight="false" outlineLevel="0" collapsed="false">
      <c r="B100" s="50" t="s">
        <v>120</v>
      </c>
      <c r="C100" s="51" t="s">
        <v>19</v>
      </c>
      <c r="D100" s="51" t="n">
        <v>4</v>
      </c>
      <c r="E100" s="53" t="n">
        <f aca="false">IF(C100="Combinational",D100*500*1.5,IF(C100="Reg. w/ Reset",D100*1600*1.5,IF(C100="Reg. w/o Reset",D100*900*1.5,IF(C100="On-chip SRAM",D100*50*1.5,"N/A"))))</f>
        <v>3000</v>
      </c>
      <c r="F100" s="52"/>
      <c r="H100" s="8"/>
      <c r="I100" s="9"/>
      <c r="J100" s="9"/>
      <c r="K100" s="9"/>
      <c r="L100" s="9"/>
      <c r="M100" s="9"/>
      <c r="N100" s="42"/>
      <c r="O100" s="10"/>
    </row>
    <row r="101" customFormat="false" ht="13.8" hidden="false" customHeight="false" outlineLevel="0" collapsed="false">
      <c r="B101" s="50" t="s">
        <v>121</v>
      </c>
      <c r="C101" s="51" t="s">
        <v>111</v>
      </c>
      <c r="D101" s="51" t="n">
        <v>1</v>
      </c>
      <c r="E101" s="53" t="n">
        <f aca="false">IF(C101="Combinational",D101*500*1.5,IF(C101="Reg. w/ Reset",D101*1600*1.5,IF(C101="Reg. w/o Reset",D101*900*1.5,IF(C101="On-chip SRAM",D101*50*1.5,"N/A"))))</f>
        <v>2400</v>
      </c>
      <c r="F101" s="52"/>
      <c r="H101" s="8"/>
      <c r="I101" s="9"/>
      <c r="J101" s="9"/>
      <c r="K101" s="9"/>
      <c r="L101" s="9"/>
      <c r="M101" s="9"/>
      <c r="N101" s="9"/>
      <c r="O101" s="10"/>
    </row>
    <row r="102" customFormat="false" ht="13.8" hidden="false" customHeight="false" outlineLevel="0" collapsed="false">
      <c r="B102" s="50" t="s">
        <v>122</v>
      </c>
      <c r="C102" s="51" t="s">
        <v>111</v>
      </c>
      <c r="D102" s="51" t="n">
        <v>3</v>
      </c>
      <c r="E102" s="53" t="n">
        <f aca="false">IF(C102="Combinational",D102*500*1.5,IF(C102="Reg. w/ Reset",D102*1600*1.5,IF(C102="Reg. w/o Reset",D102*900*1.5,IF(C102="On-chip SRAM",D102*50*1.5,"N/A"))))</f>
        <v>7200</v>
      </c>
      <c r="F102" s="52"/>
      <c r="H102" s="8"/>
      <c r="I102" s="9"/>
      <c r="J102" s="9"/>
      <c r="K102" s="9"/>
      <c r="L102" s="9"/>
      <c r="M102" s="9"/>
      <c r="N102" s="9"/>
      <c r="O102" s="10"/>
    </row>
    <row r="103" customFormat="false" ht="13.8" hidden="false" customHeight="false" outlineLevel="0" collapsed="false">
      <c r="B103" s="50" t="s">
        <v>116</v>
      </c>
      <c r="C103" s="51" t="s">
        <v>123</v>
      </c>
      <c r="D103" s="51" t="n">
        <v>8</v>
      </c>
      <c r="E103" s="53" t="n">
        <f aca="false">IF(C103="Combinational",D103*500*1.5,IF(C103="Reg. w/ Reset",D103*1600*1.5,IF(C103="Reg. w/o Reset",D103*900*1.5,IF(C103="On-chip SRAM",D103*50*1.5,"N/A"))))</f>
        <v>10800</v>
      </c>
      <c r="F103" s="52"/>
      <c r="H103" s="8"/>
      <c r="I103" s="9"/>
      <c r="J103" s="9"/>
      <c r="K103" s="9"/>
      <c r="L103" s="9"/>
      <c r="M103" s="9"/>
      <c r="N103" s="9"/>
      <c r="O103" s="10"/>
    </row>
    <row r="104" customFormat="false" ht="13.8" hidden="false" customHeight="false" outlineLevel="0" collapsed="false">
      <c r="B104" s="50" t="s">
        <v>124</v>
      </c>
      <c r="C104" s="51" t="s">
        <v>19</v>
      </c>
      <c r="D104" s="51" t="n">
        <v>30</v>
      </c>
      <c r="E104" s="53" t="n">
        <f aca="false">IF(C104="Combinational",D104*500*1.5,IF(C104="Reg. w/ Reset",D104*1600*1.5,IF(C104="Reg. w/o Reset",D104*900*1.5,IF(C104="On-chip SRAM",D104*50*1.5,"N/A"))))</f>
        <v>22500</v>
      </c>
      <c r="F104" s="52"/>
      <c r="H104" s="14"/>
      <c r="I104" s="15"/>
      <c r="J104" s="15"/>
      <c r="K104" s="15"/>
      <c r="L104" s="15"/>
      <c r="M104" s="15"/>
      <c r="N104" s="15"/>
      <c r="O104" s="16"/>
    </row>
    <row r="105" customFormat="false" ht="13.8" hidden="false" customHeight="false" outlineLevel="0" collapsed="false">
      <c r="B105" s="50" t="s">
        <v>21</v>
      </c>
      <c r="C105" s="51" t="s">
        <v>19</v>
      </c>
      <c r="D105" s="51" t="n">
        <v>6</v>
      </c>
      <c r="E105" s="53" t="n">
        <f aca="false">IF(C105="Combinational",D105*500*1.5,IF(C105="Reg. w/ Reset",D105*1600*1.5,IF(C105="Reg. w/o Reset",D105*900*1.5,IF(C105="On-chip SRAM",D105*50*1.5,"N/A"))))</f>
        <v>4500</v>
      </c>
      <c r="F105" s="52"/>
      <c r="H105" s="14"/>
      <c r="I105" s="15"/>
      <c r="J105" s="15"/>
      <c r="K105" s="15"/>
      <c r="L105" s="15"/>
      <c r="M105" s="15"/>
      <c r="N105" s="15"/>
      <c r="O105" s="16"/>
    </row>
    <row r="106" customFormat="false" ht="13.8" hidden="false" customHeight="false" outlineLevel="0" collapsed="false">
      <c r="B106" s="50" t="s">
        <v>18</v>
      </c>
      <c r="C106" s="51" t="s">
        <v>19</v>
      </c>
      <c r="D106" s="51" t="n">
        <v>10</v>
      </c>
      <c r="E106" s="53" t="n">
        <f aca="false">IF(C106="Combinational",D106*500*1.5,IF(C106="Reg. w/ Reset",D106*1600*1.5,IF(C106="Reg. w/o Reset",D106*900*1.5,IF(C106="On-chip SRAM",D106*50*1.5,"N/A"))))</f>
        <v>7500</v>
      </c>
      <c r="F106" s="52"/>
      <c r="H106" s="14"/>
      <c r="I106" s="15"/>
      <c r="J106" s="15"/>
      <c r="K106" s="15"/>
      <c r="L106" s="15"/>
      <c r="M106" s="15"/>
      <c r="N106" s="15"/>
      <c r="O106" s="16"/>
    </row>
    <row r="107" customFormat="false" ht="13.8" hidden="false" customHeight="false" outlineLevel="0" collapsed="false">
      <c r="B107" s="50" t="s">
        <v>122</v>
      </c>
      <c r="C107" s="51" t="s">
        <v>111</v>
      </c>
      <c r="D107" s="51" t="n">
        <v>3</v>
      </c>
      <c r="E107" s="53" t="n">
        <f aca="false">IF(C107="Combinational",D107*500*1.5,IF(C107="Reg. w/ Reset",D107*1600*1.5,IF(C107="Reg. w/o Reset",D107*900*1.5,IF(C107="On-chip SRAM",D107*50*1.5,"N/A"))))</f>
        <v>7200</v>
      </c>
      <c r="F107" s="52" t="s">
        <v>125</v>
      </c>
      <c r="H107" s="14"/>
      <c r="I107" s="15"/>
      <c r="J107" s="15"/>
      <c r="K107" s="15"/>
      <c r="L107" s="15"/>
      <c r="M107" s="15"/>
      <c r="N107" s="15"/>
      <c r="O107" s="16"/>
    </row>
    <row r="108" customFormat="false" ht="13.8" hidden="false" customHeight="false" outlineLevel="0" collapsed="false">
      <c r="B108" s="50" t="s">
        <v>126</v>
      </c>
      <c r="C108" s="51" t="s">
        <v>111</v>
      </c>
      <c r="D108" s="51" t="n">
        <v>10</v>
      </c>
      <c r="E108" s="53" t="n">
        <f aca="false">IF(C108="Combinational",D108*500*1.5,IF(C108="Reg. w/ Reset",D108*1600*1.5,IF(C108="Reg. w/o Reset",D108*900*1.5,IF(C108="On-chip SRAM",D108*50*1.5,"N/A"))))</f>
        <v>24000</v>
      </c>
      <c r="F108" s="52"/>
      <c r="H108" s="14"/>
      <c r="I108" s="15"/>
      <c r="J108" s="15"/>
      <c r="K108" s="15"/>
      <c r="L108" s="15"/>
      <c r="M108" s="15"/>
      <c r="N108" s="15"/>
      <c r="O108" s="16"/>
    </row>
    <row r="109" customFormat="false" ht="13.8" hidden="false" customHeight="false" outlineLevel="0" collapsed="false">
      <c r="B109" s="50" t="s">
        <v>127</v>
      </c>
      <c r="C109" s="51" t="s">
        <v>19</v>
      </c>
      <c r="D109" s="51" t="n">
        <v>1</v>
      </c>
      <c r="E109" s="53" t="n">
        <f aca="false">IF(C109="Combinational",D109*500*1.5,IF(C109="Reg. w/ Reset",D109*1600*1.5,IF(C109="Reg. w/o Reset",D109*900*1.5,IF(C109="On-chip SRAM",D109*50*1.5,"N/A"))))</f>
        <v>750</v>
      </c>
      <c r="F109" s="52"/>
      <c r="H109" s="14"/>
      <c r="I109" s="15"/>
      <c r="J109" s="15"/>
      <c r="K109" s="15"/>
      <c r="L109" s="15"/>
      <c r="M109" s="15"/>
      <c r="N109" s="15"/>
      <c r="O109" s="16"/>
    </row>
    <row r="110" customFormat="false" ht="13.8" hidden="false" customHeight="false" outlineLevel="0" collapsed="false">
      <c r="B110" s="50" t="s">
        <v>128</v>
      </c>
      <c r="C110" s="51" t="s">
        <v>19</v>
      </c>
      <c r="D110" s="51" t="n">
        <v>1</v>
      </c>
      <c r="E110" s="53" t="n">
        <f aca="false">IF(C110="Combinational",D110*500*1.5,IF(C110="Reg. w/ Reset",D110*1600*1.5,IF(C110="Reg. w/o Reset",D110*900*1.5,IF(C110="On-chip SRAM",D110*50*1.5,"N/A"))))</f>
        <v>750</v>
      </c>
      <c r="F110" s="52"/>
      <c r="H110" s="14"/>
      <c r="I110" s="15"/>
      <c r="J110" s="15"/>
      <c r="K110" s="15"/>
      <c r="L110" s="15"/>
      <c r="M110" s="15"/>
      <c r="N110" s="15"/>
      <c r="O110" s="16"/>
    </row>
    <row r="111" customFormat="false" ht="13.8" hidden="false" customHeight="false" outlineLevel="0" collapsed="false">
      <c r="B111" s="50" t="s">
        <v>21</v>
      </c>
      <c r="C111" s="51" t="s">
        <v>19</v>
      </c>
      <c r="D111" s="51" t="n">
        <v>30</v>
      </c>
      <c r="E111" s="53" t="n">
        <f aca="false">IF(C111="Combinational",D111*500*1.5,IF(C111="Reg. w/ Reset",D111*1600*1.5,IF(C111="Reg. w/o Reset",D111*900*1.5,IF(C111="On-chip SRAM",D111*50*1.5,"N/A"))))</f>
        <v>22500</v>
      </c>
      <c r="F111" s="52"/>
      <c r="H111" s="14"/>
      <c r="I111" s="15"/>
      <c r="J111" s="15"/>
      <c r="K111" s="15"/>
      <c r="L111" s="15"/>
      <c r="M111" s="15"/>
      <c r="N111" s="15"/>
      <c r="O111" s="16"/>
    </row>
    <row r="112" customFormat="false" ht="13.8" hidden="false" customHeight="false" outlineLevel="0" collapsed="false">
      <c r="B112" s="50" t="s">
        <v>129</v>
      </c>
      <c r="C112" s="51" t="s">
        <v>19</v>
      </c>
      <c r="D112" s="51" t="n">
        <v>20</v>
      </c>
      <c r="E112" s="53" t="n">
        <f aca="false">IF(C112="Combinational",D112*500*1.5,IF(C112="Reg. w/ Reset",D112*1600*1.5,IF(C112="Reg. w/o Reset",D112*900*1.5,IF(C112="On-chip SRAM",D112*50*1.5,"N/A"))))</f>
        <v>15000</v>
      </c>
      <c r="F112" s="52"/>
      <c r="H112" s="43"/>
      <c r="I112" s="44"/>
      <c r="J112" s="44"/>
      <c r="K112" s="44"/>
      <c r="L112" s="44"/>
      <c r="M112" s="44"/>
      <c r="N112" s="44"/>
      <c r="O112" s="45"/>
    </row>
    <row r="113" customFormat="false" ht="13.8" hidden="false" customHeight="false" outlineLevel="0" collapsed="false">
      <c r="B113" s="8"/>
      <c r="C113" s="9"/>
      <c r="D113" s="9"/>
      <c r="E113" s="9"/>
      <c r="F113" s="10"/>
      <c r="H113" s="43"/>
      <c r="I113" s="44"/>
      <c r="J113" s="44"/>
      <c r="K113" s="44"/>
      <c r="L113" s="44"/>
      <c r="M113" s="44"/>
      <c r="N113" s="44"/>
      <c r="O113" s="45"/>
    </row>
    <row r="114" customFormat="false" ht="13.8" hidden="false" customHeight="false" outlineLevel="0" collapsed="false">
      <c r="B114" s="8"/>
      <c r="C114" s="9"/>
      <c r="D114" s="9"/>
      <c r="E114" s="9"/>
      <c r="F114" s="10"/>
      <c r="H114" s="43"/>
      <c r="I114" s="44"/>
      <c r="J114" s="44"/>
      <c r="K114" s="44"/>
      <c r="L114" s="44"/>
      <c r="M114" s="44"/>
      <c r="N114" s="44"/>
      <c r="O114" s="45"/>
    </row>
    <row r="115" customFormat="false" ht="13.8" hidden="false" customHeight="false" outlineLevel="0" collapsed="false">
      <c r="B115" s="8"/>
      <c r="C115" s="9"/>
      <c r="D115" s="9"/>
      <c r="E115" s="9"/>
      <c r="F115" s="10"/>
      <c r="H115" s="43"/>
      <c r="I115" s="44"/>
      <c r="J115" s="44"/>
      <c r="K115" s="44"/>
      <c r="L115" s="44"/>
      <c r="M115" s="44"/>
      <c r="N115" s="44"/>
      <c r="O115" s="45"/>
    </row>
    <row r="116" customFormat="false" ht="13.8" hidden="false" customHeight="false" outlineLevel="0" collapsed="false">
      <c r="B116" s="23"/>
      <c r="C116" s="24"/>
      <c r="D116" s="24"/>
      <c r="E116" s="24"/>
      <c r="F116" s="25"/>
      <c r="H116" s="26"/>
      <c r="I116" s="27"/>
      <c r="J116" s="27"/>
      <c r="K116" s="27"/>
      <c r="L116" s="27"/>
      <c r="M116" s="27"/>
      <c r="N116" s="27"/>
      <c r="O116" s="28"/>
    </row>
    <row r="117" customFormat="false" ht="13.8" hidden="false" customHeight="false" outlineLevel="0" collapsed="false">
      <c r="B117" s="39" t="s">
        <v>51</v>
      </c>
      <c r="C117" s="40"/>
      <c r="D117" s="40" t="n">
        <f aca="false">SUM(D96:D112)</f>
        <v>208</v>
      </c>
      <c r="E117" s="40" t="n">
        <f aca="false">SUM(E96:E112)</f>
        <v>223500</v>
      </c>
      <c r="F117" s="41"/>
      <c r="H117" s="32" t="s">
        <v>52</v>
      </c>
      <c r="I117" s="33"/>
      <c r="J117" s="33"/>
      <c r="K117" s="33"/>
      <c r="L117" s="33"/>
      <c r="M117" s="33"/>
      <c r="N117" s="33" t="n">
        <f aca="false">SUM(N96:N104)</f>
        <v>1.8</v>
      </c>
      <c r="O117" s="34"/>
    </row>
    <row r="118" customFormat="false" ht="13.8" hidden="false" customHeight="false" outlineLevel="0" collapsed="false">
      <c r="H118" s="35" t="s">
        <v>53</v>
      </c>
      <c r="I118" s="35"/>
    </row>
    <row r="120" customFormat="false" ht="13.8" hidden="false" customHeight="true" outlineLevel="0" collapsed="false">
      <c r="B120" s="1" t="s">
        <v>0</v>
      </c>
      <c r="C120" s="2" t="s">
        <v>1</v>
      </c>
      <c r="D120" s="3" t="s">
        <v>2</v>
      </c>
      <c r="E120" s="3" t="s">
        <v>3</v>
      </c>
      <c r="F120" s="3" t="s">
        <v>4</v>
      </c>
      <c r="H120" s="3" t="s">
        <v>5</v>
      </c>
      <c r="I120" s="4" t="s">
        <v>6</v>
      </c>
      <c r="J120" s="4" t="s">
        <v>7</v>
      </c>
      <c r="K120" s="4" t="s">
        <v>6</v>
      </c>
      <c r="L120" s="3" t="s">
        <v>8</v>
      </c>
      <c r="M120" s="4" t="s">
        <v>9</v>
      </c>
      <c r="N120" s="4" t="s">
        <v>10</v>
      </c>
      <c r="O120" s="4" t="s">
        <v>11</v>
      </c>
    </row>
    <row r="121" customFormat="false" ht="13.8" hidden="false" customHeight="false" outlineLevel="0" collapsed="false">
      <c r="B121" s="1"/>
      <c r="C121" s="2"/>
      <c r="D121" s="3"/>
      <c r="E121" s="3"/>
      <c r="F121" s="3"/>
      <c r="H121" s="3"/>
      <c r="I121" s="3"/>
      <c r="J121" s="3"/>
      <c r="K121" s="3"/>
      <c r="L121" s="3"/>
      <c r="M121" s="3"/>
      <c r="N121" s="3"/>
      <c r="O121" s="3"/>
    </row>
    <row r="122" customFormat="false" ht="13.8" hidden="false" customHeight="false" outlineLevel="0" collapsed="false">
      <c r="B122" s="46" t="s">
        <v>130</v>
      </c>
      <c r="C122" s="47" t="s">
        <v>19</v>
      </c>
      <c r="D122" s="47" t="n">
        <v>20</v>
      </c>
      <c r="E122" s="54" t="n">
        <f aca="false">IF(C122="Combinational",D122*500*1.5,IF(C122="Reg. w/ Reset",D122*1600*1.5,IF(C122="Reg. w/o Reset",D122*900*1.5,IF(C122="On-chip SRAM",D122*50*1.5,"N/A"))))</f>
        <v>15000</v>
      </c>
      <c r="F122" s="55"/>
      <c r="H122" s="8" t="s">
        <v>131</v>
      </c>
      <c r="I122" s="9" t="n">
        <v>0.1</v>
      </c>
      <c r="J122" s="9" t="s">
        <v>132</v>
      </c>
      <c r="K122" s="9" t="n">
        <v>0.4</v>
      </c>
      <c r="L122" s="9" t="s">
        <v>18</v>
      </c>
      <c r="M122" s="9" t="n">
        <v>0.2</v>
      </c>
      <c r="N122" s="9" t="n">
        <f aca="false">I122+K122+M122</f>
        <v>0.7</v>
      </c>
      <c r="O122" s="10" t="n">
        <v>5</v>
      </c>
    </row>
    <row r="123" customFormat="false" ht="13.8" hidden="false" customHeight="false" outlineLevel="0" collapsed="false">
      <c r="B123" s="50" t="s">
        <v>133</v>
      </c>
      <c r="C123" s="51" t="s">
        <v>111</v>
      </c>
      <c r="D123" s="56" t="n">
        <v>5</v>
      </c>
      <c r="E123" s="54" t="n">
        <f aca="false">IF(C123="Combinational",D123*500*1.5,IF(C123="Reg. w/ Reset",D123*1600*1.5,IF(C123="Reg. w/o Reset",D123*900*1.5,IF(C123="On-chip SRAM",D123*50*1.5,"N/A"))))</f>
        <v>12000</v>
      </c>
      <c r="F123" s="57" t="s">
        <v>134</v>
      </c>
      <c r="H123" s="8"/>
      <c r="I123" s="9"/>
      <c r="J123" s="9"/>
      <c r="K123" s="9"/>
      <c r="L123" s="9"/>
      <c r="M123" s="9"/>
      <c r="N123" s="9"/>
      <c r="O123" s="10"/>
    </row>
    <row r="124" customFormat="false" ht="13.8" hidden="false" customHeight="false" outlineLevel="0" collapsed="false">
      <c r="B124" s="50" t="s">
        <v>135</v>
      </c>
      <c r="C124" s="56" t="s">
        <v>19</v>
      </c>
      <c r="D124" s="56" t="n">
        <v>20</v>
      </c>
      <c r="E124" s="54" t="n">
        <f aca="false">IF(C124="Combinational",D124*500*1.5,IF(C124="Reg. w/ Reset",D124*1600*1.5,IF(C124="Reg. w/o Reset",D124*900*1.5,IF(C124="On-chip SRAM",D124*50*1.5,"N/A"))))</f>
        <v>15000</v>
      </c>
      <c r="F124" s="57"/>
      <c r="H124" s="8"/>
      <c r="I124" s="9"/>
      <c r="J124" s="37"/>
      <c r="K124" s="37"/>
      <c r="L124" s="37"/>
      <c r="M124" s="37"/>
      <c r="N124" s="37"/>
      <c r="O124" s="10"/>
    </row>
    <row r="125" customFormat="false" ht="13.8" hidden="false" customHeight="false" outlineLevel="0" collapsed="false">
      <c r="B125" s="50" t="s">
        <v>136</v>
      </c>
      <c r="C125" s="56" t="s">
        <v>55</v>
      </c>
      <c r="D125" s="56" t="n">
        <v>25</v>
      </c>
      <c r="E125" s="54" t="n">
        <f aca="false">500*20*1.5 +5*1600*1.5</f>
        <v>27000</v>
      </c>
      <c r="F125" s="57"/>
      <c r="H125" s="8"/>
      <c r="I125" s="9"/>
      <c r="J125" s="9"/>
      <c r="K125" s="9"/>
      <c r="L125" s="9"/>
      <c r="M125" s="9"/>
      <c r="N125" s="9"/>
      <c r="O125" s="10"/>
    </row>
    <row r="126" customFormat="false" ht="13.8" hidden="false" customHeight="false" outlineLevel="0" collapsed="false">
      <c r="B126" s="50" t="s">
        <v>137</v>
      </c>
      <c r="C126" s="56" t="s">
        <v>19</v>
      </c>
      <c r="D126" s="56" t="n">
        <v>21</v>
      </c>
      <c r="E126" s="54" t="n">
        <f aca="false">IF(C126="Combinational",D126*500*1.5,IF(C126="Reg. w/ Reset",D126*1600*1.5,IF(C126="Reg. w/o Reset",D126*900*1.5,IF(C126="On-chip SRAM",D126*50*1.5,"N/A"))))</f>
        <v>15750</v>
      </c>
      <c r="F126" s="57"/>
      <c r="H126" s="8"/>
      <c r="I126" s="9"/>
      <c r="J126" s="9"/>
      <c r="K126" s="9"/>
      <c r="L126" s="9"/>
      <c r="M126" s="9"/>
      <c r="N126" s="9"/>
      <c r="O126" s="10"/>
    </row>
    <row r="127" customFormat="false" ht="13.8" hidden="false" customHeight="false" outlineLevel="0" collapsed="false">
      <c r="B127" s="50" t="s">
        <v>138</v>
      </c>
      <c r="C127" s="51" t="s">
        <v>111</v>
      </c>
      <c r="D127" s="56" t="n">
        <v>16</v>
      </c>
      <c r="E127" s="54" t="n">
        <f aca="false">IF(C127="Combinational",D127*500*1.5,IF(C127="Reg. w/ Reset",D127*1600*1.5,IF(C127="Reg. w/o Reset",D127*900*1.5,IF(C127="On-chip SRAM",D127*50*1.5,"N/A"))))</f>
        <v>38400</v>
      </c>
      <c r="F127" s="57"/>
      <c r="H127" s="8"/>
      <c r="I127" s="9"/>
      <c r="J127" s="9"/>
      <c r="K127" s="9"/>
      <c r="L127" s="9"/>
      <c r="M127" s="9"/>
      <c r="N127" s="9"/>
      <c r="O127" s="10"/>
    </row>
    <row r="128" customFormat="false" ht="13.8" hidden="false" customHeight="false" outlineLevel="0" collapsed="false">
      <c r="B128" s="50" t="s">
        <v>139</v>
      </c>
      <c r="C128" s="56" t="s">
        <v>19</v>
      </c>
      <c r="D128" s="56" t="n">
        <v>21</v>
      </c>
      <c r="E128" s="54" t="n">
        <f aca="false">IF(C128="Combinational",D128*500*1.5,IF(C128="Reg. w/ Reset",D128*1600*1.5,IF(C128="Reg. w/o Reset",D128*900*1.5,IF(C128="On-chip SRAM",D128*50*1.5,"N/A"))))</f>
        <v>15750</v>
      </c>
      <c r="F128" s="57"/>
      <c r="H128" s="8"/>
      <c r="I128" s="9"/>
      <c r="J128" s="9"/>
      <c r="K128" s="9"/>
      <c r="L128" s="9"/>
      <c r="M128" s="9"/>
      <c r="N128" s="9"/>
      <c r="O128" s="10"/>
    </row>
    <row r="129" customFormat="false" ht="13.8" hidden="false" customHeight="false" outlineLevel="0" collapsed="false">
      <c r="B129" s="50" t="s">
        <v>140</v>
      </c>
      <c r="C129" s="51" t="s">
        <v>111</v>
      </c>
      <c r="D129" s="56" t="n">
        <v>16</v>
      </c>
      <c r="E129" s="54" t="n">
        <f aca="false">IF(C129="Combinational",D129*500*1.5,IF(C129="Reg. w/ Reset",D129*1600*1.5,IF(C129="Reg. w/o Reset",D129*900*1.5,IF(C129="On-chip SRAM",D129*50*1.5,"N/A"))))</f>
        <v>38400</v>
      </c>
      <c r="F129" s="57"/>
      <c r="H129" s="8"/>
      <c r="I129" s="9"/>
      <c r="J129" s="9"/>
      <c r="K129" s="9"/>
      <c r="L129" s="9"/>
      <c r="M129" s="9"/>
      <c r="N129" s="9"/>
      <c r="O129" s="10"/>
    </row>
    <row r="130" customFormat="false" ht="13.8" hidden="false" customHeight="false" outlineLevel="0" collapsed="false">
      <c r="B130" s="8"/>
      <c r="C130" s="9"/>
      <c r="D130" s="9"/>
      <c r="E130" s="9"/>
      <c r="F130" s="10"/>
      <c r="H130" s="14"/>
      <c r="I130" s="15"/>
      <c r="J130" s="15"/>
      <c r="K130" s="15"/>
      <c r="L130" s="15"/>
      <c r="M130" s="15"/>
      <c r="N130" s="15"/>
      <c r="O130" s="16"/>
    </row>
    <row r="131" customFormat="false" ht="13.8" hidden="false" customHeight="false" outlineLevel="0" collapsed="false">
      <c r="B131" s="8"/>
      <c r="C131" s="9"/>
      <c r="D131" s="9"/>
      <c r="E131" s="9"/>
      <c r="F131" s="10"/>
      <c r="H131" s="14"/>
      <c r="I131" s="15"/>
      <c r="J131" s="15"/>
      <c r="K131" s="15"/>
      <c r="L131" s="15"/>
      <c r="M131" s="15"/>
      <c r="N131" s="15"/>
      <c r="O131" s="16"/>
    </row>
    <row r="132" customFormat="false" ht="13.8" hidden="false" customHeight="false" outlineLevel="0" collapsed="false">
      <c r="B132" s="8"/>
      <c r="C132" s="9"/>
      <c r="D132" s="9"/>
      <c r="E132" s="9"/>
      <c r="F132" s="10"/>
      <c r="H132" s="14"/>
      <c r="I132" s="15"/>
      <c r="J132" s="15"/>
      <c r="K132" s="15"/>
      <c r="L132" s="15"/>
      <c r="M132" s="15"/>
      <c r="N132" s="15"/>
      <c r="O132" s="16"/>
    </row>
    <row r="133" customFormat="false" ht="13.8" hidden="false" customHeight="false" outlineLevel="0" collapsed="false">
      <c r="B133" s="8"/>
      <c r="C133" s="9"/>
      <c r="D133" s="9"/>
      <c r="E133" s="9"/>
      <c r="F133" s="10"/>
      <c r="H133" s="14"/>
      <c r="I133" s="15"/>
      <c r="J133" s="15"/>
      <c r="K133" s="15"/>
      <c r="L133" s="15"/>
      <c r="M133" s="15"/>
      <c r="N133" s="15"/>
      <c r="O133" s="16"/>
    </row>
    <row r="134" customFormat="false" ht="13.8" hidden="false" customHeight="false" outlineLevel="0" collapsed="false">
      <c r="B134" s="8"/>
      <c r="C134" s="9"/>
      <c r="D134" s="9"/>
      <c r="E134" s="9"/>
      <c r="F134" s="10"/>
      <c r="H134" s="14"/>
      <c r="I134" s="15"/>
      <c r="J134" s="15"/>
      <c r="K134" s="15"/>
      <c r="L134" s="15"/>
      <c r="M134" s="15"/>
      <c r="N134" s="15"/>
      <c r="O134" s="16"/>
    </row>
    <row r="135" customFormat="false" ht="13.8" hidden="false" customHeight="false" outlineLevel="0" collapsed="false">
      <c r="B135" s="8"/>
      <c r="C135" s="9"/>
      <c r="D135" s="9"/>
      <c r="E135" s="9"/>
      <c r="F135" s="10"/>
      <c r="H135" s="14"/>
      <c r="I135" s="15"/>
      <c r="J135" s="15"/>
      <c r="K135" s="15"/>
      <c r="L135" s="15"/>
      <c r="M135" s="15"/>
      <c r="N135" s="15"/>
      <c r="O135" s="16"/>
    </row>
    <row r="136" customFormat="false" ht="13.8" hidden="false" customHeight="false" outlineLevel="0" collapsed="false">
      <c r="B136" s="8"/>
      <c r="C136" s="9"/>
      <c r="D136" s="9"/>
      <c r="E136" s="9"/>
      <c r="F136" s="10"/>
      <c r="H136" s="14"/>
      <c r="I136" s="15"/>
      <c r="J136" s="15"/>
      <c r="K136" s="15"/>
      <c r="L136" s="15"/>
      <c r="M136" s="15"/>
      <c r="N136" s="15"/>
      <c r="O136" s="16"/>
    </row>
    <row r="137" customFormat="false" ht="13.8" hidden="false" customHeight="false" outlineLevel="0" collapsed="false">
      <c r="B137" s="17"/>
      <c r="C137" s="18"/>
      <c r="D137" s="18"/>
      <c r="E137" s="18"/>
      <c r="F137" s="19"/>
      <c r="H137" s="14"/>
      <c r="I137" s="15"/>
      <c r="J137" s="15"/>
      <c r="K137" s="15"/>
      <c r="L137" s="15"/>
      <c r="M137" s="15"/>
      <c r="N137" s="15"/>
      <c r="O137" s="16"/>
    </row>
    <row r="138" customFormat="false" ht="13.8" hidden="false" customHeight="false" outlineLevel="0" collapsed="false">
      <c r="B138" s="23"/>
      <c r="C138" s="24"/>
      <c r="D138" s="24"/>
      <c r="E138" s="24"/>
      <c r="F138" s="25"/>
      <c r="H138" s="26"/>
      <c r="I138" s="27"/>
      <c r="J138" s="27"/>
      <c r="K138" s="27"/>
      <c r="L138" s="27"/>
      <c r="M138" s="27"/>
      <c r="N138" s="27"/>
      <c r="O138" s="28"/>
    </row>
    <row r="139" customFormat="false" ht="13.8" hidden="false" customHeight="false" outlineLevel="0" collapsed="false">
      <c r="B139" s="29" t="s">
        <v>51</v>
      </c>
      <c r="C139" s="30"/>
      <c r="D139" s="30" t="n">
        <f aca="false">SUM(D122:D138)</f>
        <v>144</v>
      </c>
      <c r="E139" s="30" t="n">
        <f aca="false">SUM(E122:E137)</f>
        <v>177300</v>
      </c>
      <c r="F139" s="31"/>
      <c r="H139" s="32" t="s">
        <v>52</v>
      </c>
      <c r="I139" s="33"/>
      <c r="J139" s="33"/>
      <c r="K139" s="33"/>
      <c r="L139" s="33"/>
      <c r="M139" s="33"/>
      <c r="N139" s="33" t="n">
        <f aca="false">SUM(N122:N130)</f>
        <v>0.7</v>
      </c>
      <c r="O139" s="34"/>
    </row>
    <row r="140" customFormat="false" ht="13.8" hidden="false" customHeight="false" outlineLevel="0" collapsed="false">
      <c r="H140" s="35" t="s">
        <v>53</v>
      </c>
      <c r="I140" s="35"/>
    </row>
  </sheetData>
  <mergeCells count="84">
    <mergeCell ref="B2:B3"/>
    <mergeCell ref="C2:C3"/>
    <mergeCell ref="D2:D3"/>
    <mergeCell ref="E2:E3"/>
    <mergeCell ref="F2:F3"/>
    <mergeCell ref="H2:H3"/>
    <mergeCell ref="I2:I3"/>
    <mergeCell ref="J2:J3"/>
    <mergeCell ref="K2:K3"/>
    <mergeCell ref="L2:L3"/>
    <mergeCell ref="M2:M3"/>
    <mergeCell ref="N2:N3"/>
    <mergeCell ref="O2:O3"/>
    <mergeCell ref="H22:I22"/>
    <mergeCell ref="B24:B25"/>
    <mergeCell ref="C24:C25"/>
    <mergeCell ref="D24:D25"/>
    <mergeCell ref="E24:E25"/>
    <mergeCell ref="F24:F25"/>
    <mergeCell ref="H24:H25"/>
    <mergeCell ref="I24:I25"/>
    <mergeCell ref="J24:J25"/>
    <mergeCell ref="K24:K25"/>
    <mergeCell ref="L24:L25"/>
    <mergeCell ref="M24:M25"/>
    <mergeCell ref="N24:N25"/>
    <mergeCell ref="O24:O25"/>
    <mergeCell ref="H44:I44"/>
    <mergeCell ref="B46:B47"/>
    <mergeCell ref="C46:C47"/>
    <mergeCell ref="D46:D47"/>
    <mergeCell ref="E46:E47"/>
    <mergeCell ref="F46:F47"/>
    <mergeCell ref="H46:H47"/>
    <mergeCell ref="I46:I47"/>
    <mergeCell ref="J46:J47"/>
    <mergeCell ref="K46:K47"/>
    <mergeCell ref="L46:L47"/>
    <mergeCell ref="M46:M47"/>
    <mergeCell ref="N46:N47"/>
    <mergeCell ref="O46:O47"/>
    <mergeCell ref="H66:I66"/>
    <mergeCell ref="B68:B69"/>
    <mergeCell ref="C68:C69"/>
    <mergeCell ref="D68:D69"/>
    <mergeCell ref="E68:E69"/>
    <mergeCell ref="F68:F69"/>
    <mergeCell ref="H68:H69"/>
    <mergeCell ref="I68:I69"/>
    <mergeCell ref="J68:J69"/>
    <mergeCell ref="K68:K69"/>
    <mergeCell ref="L68:L69"/>
    <mergeCell ref="M68:M69"/>
    <mergeCell ref="N68:N69"/>
    <mergeCell ref="O68:O69"/>
    <mergeCell ref="H92:I92"/>
    <mergeCell ref="B94:B95"/>
    <mergeCell ref="C94:C95"/>
    <mergeCell ref="D94:D95"/>
    <mergeCell ref="E94:E95"/>
    <mergeCell ref="F94:F95"/>
    <mergeCell ref="H94:H95"/>
    <mergeCell ref="I94:I95"/>
    <mergeCell ref="J94:J95"/>
    <mergeCell ref="K94:K95"/>
    <mergeCell ref="L94:L95"/>
    <mergeCell ref="M94:M95"/>
    <mergeCell ref="N94:N95"/>
    <mergeCell ref="O94:O95"/>
    <mergeCell ref="H118:I118"/>
    <mergeCell ref="B120:B121"/>
    <mergeCell ref="C120:C121"/>
    <mergeCell ref="D120:D121"/>
    <mergeCell ref="E120:E121"/>
    <mergeCell ref="F120:F121"/>
    <mergeCell ref="H120:H121"/>
    <mergeCell ref="I120:I121"/>
    <mergeCell ref="J120:J121"/>
    <mergeCell ref="K120:K121"/>
    <mergeCell ref="L120:L121"/>
    <mergeCell ref="M120:M121"/>
    <mergeCell ref="N120:N121"/>
    <mergeCell ref="O120:O121"/>
    <mergeCell ref="H140:I1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LibreOffice/6.0.2.1.0$Linux_X86_64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2018-03-27T21:02:24Z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