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isonlmuller/Desktop/Bootcamp Class/Module 1 Excel/Challenge 1/"/>
    </mc:Choice>
  </mc:AlternateContent>
  <xr:revisionPtr revIDLastSave="0" documentId="13_ncr:1_{7D335770-229D-F04A-813F-BC3F05D2F837}" xr6:coauthVersionLast="47" xr6:coauthVersionMax="47" xr10:uidLastSave="{00000000-0000-0000-0000-000000000000}"/>
  <bookViews>
    <workbookView xWindow="580" yWindow="2140" windowWidth="24280" windowHeight="18100" firstSheet="3" activeTab="8" xr2:uid="{00000000-000D-0000-FFFF-FFFF00000000}"/>
  </bookViews>
  <sheets>
    <sheet name="Crowdfunding-Original dataset" sheetId="1" r:id="rId1"/>
    <sheet name="Work" sheetId="2" r:id="rId2"/>
    <sheet name="Pivot Table 1 Campaign Count" sheetId="6" r:id="rId3"/>
    <sheet name="Pivot Table 2 Sub-Cat Count" sheetId="11" r:id="rId4"/>
    <sheet name="Pivot Table 3 Date &amp; Outcome" sheetId="16" r:id="rId5"/>
    <sheet name="Pivot Table Goals Analysis" sheetId="20" r:id="rId6"/>
    <sheet name="Goal Analysis" sheetId="18" r:id="rId7"/>
    <sheet name="Backers" sheetId="19" r:id="rId8"/>
    <sheet name="Sheet6" sheetId="15" r:id="rId9"/>
    <sheet name="Sheet3" sheetId="5" r:id="rId10"/>
  </sheets>
  <definedNames>
    <definedName name="_xlnm._FilterDatabase" localSheetId="0" hidden="1">'Crowdfunding-Original dataset'!$A$1:$N$1002</definedName>
    <definedName name="_xlnm._FilterDatabase" localSheetId="9" hidden="1">Sheet3!$A$1:$R$1001</definedName>
    <definedName name="_xlnm._FilterDatabase" localSheetId="1" hidden="1">Work!$A$1:$Y$1001</definedName>
  </definedNames>
  <calcPr calcId="191029"/>
  <pivotCaches>
    <pivotCache cacheId="0" r:id="rId11"/>
    <pivotCache cacheId="1" r:id="rId12"/>
    <pivotCache cacheId="2" r:id="rId13"/>
    <pivotCache cacheId="7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8" l="1"/>
  <c r="E12" i="18"/>
  <c r="E11" i="18"/>
  <c r="E10" i="18"/>
  <c r="E9" i="18"/>
  <c r="E8" i="18"/>
  <c r="E7" i="18"/>
  <c r="E6" i="18"/>
  <c r="E5" i="18"/>
  <c r="E4" i="18"/>
  <c r="E3" i="18"/>
  <c r="E2" i="18"/>
  <c r="D13" i="18"/>
  <c r="D12" i="18"/>
  <c r="D11" i="18"/>
  <c r="D10" i="18"/>
  <c r="D9" i="18"/>
  <c r="D8" i="18"/>
  <c r="D7" i="18"/>
  <c r="D6" i="18"/>
  <c r="D5" i="18"/>
  <c r="D4" i="18"/>
  <c r="D3" i="18"/>
  <c r="D2" i="18"/>
  <c r="C13" i="18"/>
  <c r="C12" i="18"/>
  <c r="C11" i="18"/>
  <c r="C10" i="18"/>
  <c r="C9" i="18"/>
  <c r="C8" i="18"/>
  <c r="C7" i="18"/>
  <c r="C6" i="18"/>
  <c r="C5" i="18"/>
  <c r="C4" i="18"/>
  <c r="C3" i="18"/>
  <c r="C2" i="18"/>
  <c r="B12" i="18"/>
  <c r="B11" i="18"/>
  <c r="B10" i="18"/>
  <c r="B9" i="18"/>
  <c r="B8" i="18"/>
  <c r="B7" i="18"/>
  <c r="B6" i="18"/>
  <c r="B5" i="18"/>
  <c r="B4" i="18"/>
  <c r="B3" i="18"/>
  <c r="B13" i="18"/>
  <c r="B2" i="18"/>
  <c r="J6" i="19"/>
  <c r="D6" i="19"/>
  <c r="J7" i="19"/>
  <c r="J4" i="19"/>
  <c r="J3" i="19"/>
  <c r="J2" i="19"/>
  <c r="J5" i="19"/>
  <c r="D7" i="19"/>
  <c r="D5" i="19"/>
  <c r="D4" i="19"/>
  <c r="D3" i="19"/>
  <c r="D2" i="19"/>
  <c r="V1001" i="15"/>
  <c r="S1001" i="15"/>
  <c r="Q1001" i="15"/>
  <c r="O1001" i="15"/>
  <c r="K1001" i="15"/>
  <c r="J1001" i="15"/>
  <c r="H1001" i="15"/>
  <c r="F1001" i="15"/>
  <c r="V1000" i="15"/>
  <c r="S1000" i="15"/>
  <c r="Q1000" i="15"/>
  <c r="O1000" i="15"/>
  <c r="K1000" i="15"/>
  <c r="J1000" i="15"/>
  <c r="H1000" i="15"/>
  <c r="F1000" i="15"/>
  <c r="V999" i="15"/>
  <c r="S999" i="15"/>
  <c r="Q999" i="15"/>
  <c r="O999" i="15"/>
  <c r="K999" i="15"/>
  <c r="J999" i="15"/>
  <c r="H999" i="15"/>
  <c r="F999" i="15"/>
  <c r="V998" i="15"/>
  <c r="S998" i="15"/>
  <c r="Q998" i="15"/>
  <c r="O998" i="15"/>
  <c r="K998" i="15"/>
  <c r="J998" i="15"/>
  <c r="H998" i="15"/>
  <c r="F998" i="15"/>
  <c r="V997" i="15"/>
  <c r="S997" i="15"/>
  <c r="Q997" i="15"/>
  <c r="O997" i="15"/>
  <c r="K997" i="15"/>
  <c r="J997" i="15"/>
  <c r="H997" i="15"/>
  <c r="F997" i="15"/>
  <c r="V996" i="15"/>
  <c r="S996" i="15"/>
  <c r="Q996" i="15"/>
  <c r="O996" i="15"/>
  <c r="K996" i="15"/>
  <c r="J996" i="15"/>
  <c r="H996" i="15"/>
  <c r="F996" i="15"/>
  <c r="V995" i="15"/>
  <c r="S995" i="15"/>
  <c r="Q995" i="15"/>
  <c r="O995" i="15"/>
  <c r="K995" i="15"/>
  <c r="J995" i="15"/>
  <c r="H995" i="15"/>
  <c r="F995" i="15"/>
  <c r="V994" i="15"/>
  <c r="S994" i="15"/>
  <c r="Q994" i="15"/>
  <c r="O994" i="15"/>
  <c r="K994" i="15"/>
  <c r="J994" i="15"/>
  <c r="H994" i="15"/>
  <c r="F994" i="15"/>
  <c r="V993" i="15"/>
  <c r="S993" i="15"/>
  <c r="Q993" i="15"/>
  <c r="O993" i="15"/>
  <c r="K993" i="15"/>
  <c r="J993" i="15"/>
  <c r="H993" i="15"/>
  <c r="F993" i="15"/>
  <c r="V992" i="15"/>
  <c r="S992" i="15"/>
  <c r="Q992" i="15"/>
  <c r="O992" i="15"/>
  <c r="K992" i="15"/>
  <c r="J992" i="15"/>
  <c r="H992" i="15"/>
  <c r="F992" i="15"/>
  <c r="V991" i="15"/>
  <c r="S991" i="15"/>
  <c r="Q991" i="15"/>
  <c r="O991" i="15"/>
  <c r="K991" i="15"/>
  <c r="J991" i="15"/>
  <c r="H991" i="15"/>
  <c r="F991" i="15"/>
  <c r="V990" i="15"/>
  <c r="S990" i="15"/>
  <c r="Q990" i="15"/>
  <c r="O990" i="15"/>
  <c r="K990" i="15"/>
  <c r="J990" i="15"/>
  <c r="H990" i="15"/>
  <c r="F990" i="15"/>
  <c r="V989" i="15"/>
  <c r="S989" i="15"/>
  <c r="Q989" i="15"/>
  <c r="O989" i="15"/>
  <c r="K989" i="15"/>
  <c r="J989" i="15"/>
  <c r="H989" i="15"/>
  <c r="F989" i="15"/>
  <c r="V988" i="15"/>
  <c r="S988" i="15"/>
  <c r="Q988" i="15"/>
  <c r="O988" i="15"/>
  <c r="K988" i="15"/>
  <c r="J988" i="15"/>
  <c r="H988" i="15"/>
  <c r="F988" i="15"/>
  <c r="V987" i="15"/>
  <c r="S987" i="15"/>
  <c r="Q987" i="15"/>
  <c r="O987" i="15"/>
  <c r="K987" i="15"/>
  <c r="J987" i="15"/>
  <c r="H987" i="15"/>
  <c r="F987" i="15"/>
  <c r="V986" i="15"/>
  <c r="S986" i="15"/>
  <c r="Q986" i="15"/>
  <c r="O986" i="15"/>
  <c r="K986" i="15"/>
  <c r="J986" i="15"/>
  <c r="H986" i="15"/>
  <c r="F986" i="15"/>
  <c r="V985" i="15"/>
  <c r="S985" i="15"/>
  <c r="Q985" i="15"/>
  <c r="O985" i="15"/>
  <c r="K985" i="15"/>
  <c r="J985" i="15"/>
  <c r="H985" i="15"/>
  <c r="F985" i="15"/>
  <c r="V984" i="15"/>
  <c r="S984" i="15"/>
  <c r="Q984" i="15"/>
  <c r="O984" i="15"/>
  <c r="K984" i="15"/>
  <c r="J984" i="15"/>
  <c r="H984" i="15"/>
  <c r="F984" i="15"/>
  <c r="V983" i="15"/>
  <c r="S983" i="15"/>
  <c r="Q983" i="15"/>
  <c r="O983" i="15"/>
  <c r="K983" i="15"/>
  <c r="J983" i="15"/>
  <c r="H983" i="15"/>
  <c r="F983" i="15"/>
  <c r="V982" i="15"/>
  <c r="S982" i="15"/>
  <c r="Q982" i="15"/>
  <c r="O982" i="15"/>
  <c r="K982" i="15"/>
  <c r="J982" i="15"/>
  <c r="H982" i="15"/>
  <c r="F982" i="15"/>
  <c r="V981" i="15"/>
  <c r="S981" i="15"/>
  <c r="Q981" i="15"/>
  <c r="O981" i="15"/>
  <c r="K981" i="15"/>
  <c r="J981" i="15"/>
  <c r="H981" i="15"/>
  <c r="F981" i="15"/>
  <c r="V980" i="15"/>
  <c r="S980" i="15"/>
  <c r="Q980" i="15"/>
  <c r="O980" i="15"/>
  <c r="K980" i="15"/>
  <c r="J980" i="15"/>
  <c r="H980" i="15"/>
  <c r="F980" i="15"/>
  <c r="V979" i="15"/>
  <c r="S979" i="15"/>
  <c r="Q979" i="15"/>
  <c r="O979" i="15"/>
  <c r="K979" i="15"/>
  <c r="J979" i="15"/>
  <c r="H979" i="15"/>
  <c r="F979" i="15"/>
  <c r="V978" i="15"/>
  <c r="S978" i="15"/>
  <c r="Q978" i="15"/>
  <c r="O978" i="15"/>
  <c r="K978" i="15"/>
  <c r="J978" i="15"/>
  <c r="H978" i="15"/>
  <c r="F978" i="15"/>
  <c r="V977" i="15"/>
  <c r="S977" i="15"/>
  <c r="Q977" i="15"/>
  <c r="O977" i="15"/>
  <c r="K977" i="15"/>
  <c r="J977" i="15"/>
  <c r="H977" i="15"/>
  <c r="F977" i="15"/>
  <c r="V976" i="15"/>
  <c r="S976" i="15"/>
  <c r="Q976" i="15"/>
  <c r="O976" i="15"/>
  <c r="K976" i="15"/>
  <c r="J976" i="15"/>
  <c r="H976" i="15"/>
  <c r="F976" i="15"/>
  <c r="V975" i="15"/>
  <c r="S975" i="15"/>
  <c r="Q975" i="15"/>
  <c r="O975" i="15"/>
  <c r="K975" i="15"/>
  <c r="J975" i="15"/>
  <c r="H975" i="15"/>
  <c r="F975" i="15"/>
  <c r="V974" i="15"/>
  <c r="S974" i="15"/>
  <c r="Q974" i="15"/>
  <c r="O974" i="15"/>
  <c r="K974" i="15"/>
  <c r="J974" i="15"/>
  <c r="H974" i="15"/>
  <c r="F974" i="15"/>
  <c r="V973" i="15"/>
  <c r="S973" i="15"/>
  <c r="Q973" i="15"/>
  <c r="O973" i="15"/>
  <c r="K973" i="15"/>
  <c r="J973" i="15"/>
  <c r="H973" i="15"/>
  <c r="F973" i="15"/>
  <c r="V972" i="15"/>
  <c r="S972" i="15"/>
  <c r="Q972" i="15"/>
  <c r="O972" i="15"/>
  <c r="K972" i="15"/>
  <c r="J972" i="15"/>
  <c r="H972" i="15"/>
  <c r="F972" i="15"/>
  <c r="V971" i="15"/>
  <c r="S971" i="15"/>
  <c r="Q971" i="15"/>
  <c r="O971" i="15"/>
  <c r="K971" i="15"/>
  <c r="J971" i="15"/>
  <c r="H971" i="15"/>
  <c r="F971" i="15"/>
  <c r="V970" i="15"/>
  <c r="S970" i="15"/>
  <c r="Q970" i="15"/>
  <c r="O970" i="15"/>
  <c r="K970" i="15"/>
  <c r="J970" i="15"/>
  <c r="H970" i="15"/>
  <c r="F970" i="15"/>
  <c r="V969" i="15"/>
  <c r="S969" i="15"/>
  <c r="Q969" i="15"/>
  <c r="O969" i="15"/>
  <c r="K969" i="15"/>
  <c r="J969" i="15"/>
  <c r="H969" i="15"/>
  <c r="F969" i="15"/>
  <c r="V968" i="15"/>
  <c r="S968" i="15"/>
  <c r="Q968" i="15"/>
  <c r="O968" i="15"/>
  <c r="K968" i="15"/>
  <c r="J968" i="15"/>
  <c r="H968" i="15"/>
  <c r="F968" i="15"/>
  <c r="V967" i="15"/>
  <c r="S967" i="15"/>
  <c r="Q967" i="15"/>
  <c r="O967" i="15"/>
  <c r="K967" i="15"/>
  <c r="J967" i="15"/>
  <c r="H967" i="15"/>
  <c r="F967" i="15"/>
  <c r="V966" i="15"/>
  <c r="S966" i="15"/>
  <c r="Q966" i="15"/>
  <c r="O966" i="15"/>
  <c r="K966" i="15"/>
  <c r="J966" i="15"/>
  <c r="H966" i="15"/>
  <c r="F966" i="15"/>
  <c r="V965" i="15"/>
  <c r="S965" i="15"/>
  <c r="Q965" i="15"/>
  <c r="O965" i="15"/>
  <c r="K965" i="15"/>
  <c r="J965" i="15"/>
  <c r="H965" i="15"/>
  <c r="F965" i="15"/>
  <c r="V964" i="15"/>
  <c r="S964" i="15"/>
  <c r="Q964" i="15"/>
  <c r="O964" i="15"/>
  <c r="K964" i="15"/>
  <c r="J964" i="15"/>
  <c r="H964" i="15"/>
  <c r="F964" i="15"/>
  <c r="V963" i="15"/>
  <c r="S963" i="15"/>
  <c r="Q963" i="15"/>
  <c r="O963" i="15"/>
  <c r="K963" i="15"/>
  <c r="J963" i="15"/>
  <c r="H963" i="15"/>
  <c r="F963" i="15"/>
  <c r="V962" i="15"/>
  <c r="S962" i="15"/>
  <c r="Q962" i="15"/>
  <c r="O962" i="15"/>
  <c r="K962" i="15"/>
  <c r="J962" i="15"/>
  <c r="H962" i="15"/>
  <c r="F962" i="15"/>
  <c r="V961" i="15"/>
  <c r="S961" i="15"/>
  <c r="Q961" i="15"/>
  <c r="O961" i="15"/>
  <c r="K961" i="15"/>
  <c r="J961" i="15"/>
  <c r="H961" i="15"/>
  <c r="F961" i="15"/>
  <c r="V960" i="15"/>
  <c r="S960" i="15"/>
  <c r="Q960" i="15"/>
  <c r="O960" i="15"/>
  <c r="K960" i="15"/>
  <c r="J960" i="15"/>
  <c r="H960" i="15"/>
  <c r="F960" i="15"/>
  <c r="V959" i="15"/>
  <c r="S959" i="15"/>
  <c r="Q959" i="15"/>
  <c r="O959" i="15"/>
  <c r="K959" i="15"/>
  <c r="J959" i="15"/>
  <c r="H959" i="15"/>
  <c r="F959" i="15"/>
  <c r="V958" i="15"/>
  <c r="S958" i="15"/>
  <c r="Q958" i="15"/>
  <c r="O958" i="15"/>
  <c r="K958" i="15"/>
  <c r="J958" i="15"/>
  <c r="H958" i="15"/>
  <c r="F958" i="15"/>
  <c r="V957" i="15"/>
  <c r="S957" i="15"/>
  <c r="Q957" i="15"/>
  <c r="O957" i="15"/>
  <c r="K957" i="15"/>
  <c r="J957" i="15"/>
  <c r="H957" i="15"/>
  <c r="F957" i="15"/>
  <c r="V956" i="15"/>
  <c r="S956" i="15"/>
  <c r="Q956" i="15"/>
  <c r="O956" i="15"/>
  <c r="K956" i="15"/>
  <c r="J956" i="15"/>
  <c r="H956" i="15"/>
  <c r="F956" i="15"/>
  <c r="V955" i="15"/>
  <c r="S955" i="15"/>
  <c r="Q955" i="15"/>
  <c r="O955" i="15"/>
  <c r="K955" i="15"/>
  <c r="J955" i="15"/>
  <c r="H955" i="15"/>
  <c r="F955" i="15"/>
  <c r="V954" i="15"/>
  <c r="S954" i="15"/>
  <c r="Q954" i="15"/>
  <c r="O954" i="15"/>
  <c r="K954" i="15"/>
  <c r="J954" i="15"/>
  <c r="H954" i="15"/>
  <c r="F954" i="15"/>
  <c r="V953" i="15"/>
  <c r="S953" i="15"/>
  <c r="Q953" i="15"/>
  <c r="O953" i="15"/>
  <c r="K953" i="15"/>
  <c r="J953" i="15"/>
  <c r="H953" i="15"/>
  <c r="F953" i="15"/>
  <c r="V952" i="15"/>
  <c r="S952" i="15"/>
  <c r="Q952" i="15"/>
  <c r="O952" i="15"/>
  <c r="K952" i="15"/>
  <c r="J952" i="15"/>
  <c r="H952" i="15"/>
  <c r="F952" i="15"/>
  <c r="V951" i="15"/>
  <c r="S951" i="15"/>
  <c r="Q951" i="15"/>
  <c r="O951" i="15"/>
  <c r="K951" i="15"/>
  <c r="J951" i="15"/>
  <c r="H951" i="15"/>
  <c r="F951" i="15"/>
  <c r="V950" i="15"/>
  <c r="S950" i="15"/>
  <c r="Q950" i="15"/>
  <c r="O950" i="15"/>
  <c r="K950" i="15"/>
  <c r="J950" i="15"/>
  <c r="H950" i="15"/>
  <c r="F950" i="15"/>
  <c r="V949" i="15"/>
  <c r="S949" i="15"/>
  <c r="Q949" i="15"/>
  <c r="O949" i="15"/>
  <c r="K949" i="15"/>
  <c r="J949" i="15"/>
  <c r="H949" i="15"/>
  <c r="F949" i="15"/>
  <c r="V948" i="15"/>
  <c r="S948" i="15"/>
  <c r="Q948" i="15"/>
  <c r="O948" i="15"/>
  <c r="K948" i="15"/>
  <c r="J948" i="15"/>
  <c r="H948" i="15"/>
  <c r="F948" i="15"/>
  <c r="V947" i="15"/>
  <c r="S947" i="15"/>
  <c r="Q947" i="15"/>
  <c r="O947" i="15"/>
  <c r="K947" i="15"/>
  <c r="J947" i="15"/>
  <c r="H947" i="15"/>
  <c r="F947" i="15"/>
  <c r="V946" i="15"/>
  <c r="S946" i="15"/>
  <c r="Q946" i="15"/>
  <c r="O946" i="15"/>
  <c r="K946" i="15"/>
  <c r="J946" i="15"/>
  <c r="H946" i="15"/>
  <c r="F946" i="15"/>
  <c r="V945" i="15"/>
  <c r="S945" i="15"/>
  <c r="Q945" i="15"/>
  <c r="O945" i="15"/>
  <c r="K945" i="15"/>
  <c r="J945" i="15"/>
  <c r="H945" i="15"/>
  <c r="F945" i="15"/>
  <c r="V944" i="15"/>
  <c r="S944" i="15"/>
  <c r="Q944" i="15"/>
  <c r="O944" i="15"/>
  <c r="K944" i="15"/>
  <c r="J944" i="15"/>
  <c r="H944" i="15"/>
  <c r="F944" i="15"/>
  <c r="V943" i="15"/>
  <c r="S943" i="15"/>
  <c r="Q943" i="15"/>
  <c r="O943" i="15"/>
  <c r="K943" i="15"/>
  <c r="J943" i="15"/>
  <c r="H943" i="15"/>
  <c r="F943" i="15"/>
  <c r="V942" i="15"/>
  <c r="S942" i="15"/>
  <c r="Q942" i="15"/>
  <c r="O942" i="15"/>
  <c r="K942" i="15"/>
  <c r="J942" i="15"/>
  <c r="H942" i="15"/>
  <c r="F942" i="15"/>
  <c r="V941" i="15"/>
  <c r="S941" i="15"/>
  <c r="Q941" i="15"/>
  <c r="O941" i="15"/>
  <c r="K941" i="15"/>
  <c r="J941" i="15"/>
  <c r="H941" i="15"/>
  <c r="F941" i="15"/>
  <c r="V940" i="15"/>
  <c r="S940" i="15"/>
  <c r="Q940" i="15"/>
  <c r="O940" i="15"/>
  <c r="K940" i="15"/>
  <c r="J940" i="15"/>
  <c r="H940" i="15"/>
  <c r="F940" i="15"/>
  <c r="V939" i="15"/>
  <c r="S939" i="15"/>
  <c r="Q939" i="15"/>
  <c r="O939" i="15"/>
  <c r="K939" i="15"/>
  <c r="J939" i="15"/>
  <c r="H939" i="15"/>
  <c r="F939" i="15"/>
  <c r="V938" i="15"/>
  <c r="S938" i="15"/>
  <c r="Q938" i="15"/>
  <c r="O938" i="15"/>
  <c r="K938" i="15"/>
  <c r="J938" i="15"/>
  <c r="H938" i="15"/>
  <c r="F938" i="15"/>
  <c r="V937" i="15"/>
  <c r="S937" i="15"/>
  <c r="Q937" i="15"/>
  <c r="O937" i="15"/>
  <c r="K937" i="15"/>
  <c r="J937" i="15"/>
  <c r="H937" i="15"/>
  <c r="F937" i="15"/>
  <c r="V936" i="15"/>
  <c r="S936" i="15"/>
  <c r="Q936" i="15"/>
  <c r="O936" i="15"/>
  <c r="K936" i="15"/>
  <c r="J936" i="15"/>
  <c r="H936" i="15"/>
  <c r="F936" i="15"/>
  <c r="V935" i="15"/>
  <c r="S935" i="15"/>
  <c r="Q935" i="15"/>
  <c r="O935" i="15"/>
  <c r="K935" i="15"/>
  <c r="J935" i="15"/>
  <c r="H935" i="15"/>
  <c r="F935" i="15"/>
  <c r="V934" i="15"/>
  <c r="S934" i="15"/>
  <c r="Q934" i="15"/>
  <c r="O934" i="15"/>
  <c r="K934" i="15"/>
  <c r="J934" i="15"/>
  <c r="H934" i="15"/>
  <c r="F934" i="15"/>
  <c r="V933" i="15"/>
  <c r="S933" i="15"/>
  <c r="Q933" i="15"/>
  <c r="O933" i="15"/>
  <c r="K933" i="15"/>
  <c r="J933" i="15"/>
  <c r="H933" i="15"/>
  <c r="F933" i="15"/>
  <c r="V932" i="15"/>
  <c r="S932" i="15"/>
  <c r="Q932" i="15"/>
  <c r="O932" i="15"/>
  <c r="K932" i="15"/>
  <c r="J932" i="15"/>
  <c r="H932" i="15"/>
  <c r="F932" i="15"/>
  <c r="V931" i="15"/>
  <c r="S931" i="15"/>
  <c r="Q931" i="15"/>
  <c r="O931" i="15"/>
  <c r="K931" i="15"/>
  <c r="J931" i="15"/>
  <c r="H931" i="15"/>
  <c r="F931" i="15"/>
  <c r="V930" i="15"/>
  <c r="S930" i="15"/>
  <c r="Q930" i="15"/>
  <c r="O930" i="15"/>
  <c r="K930" i="15"/>
  <c r="J930" i="15"/>
  <c r="H930" i="15"/>
  <c r="F930" i="15"/>
  <c r="V929" i="15"/>
  <c r="S929" i="15"/>
  <c r="Q929" i="15"/>
  <c r="O929" i="15"/>
  <c r="K929" i="15"/>
  <c r="J929" i="15"/>
  <c r="H929" i="15"/>
  <c r="F929" i="15"/>
  <c r="V928" i="15"/>
  <c r="S928" i="15"/>
  <c r="Q928" i="15"/>
  <c r="O928" i="15"/>
  <c r="K928" i="15"/>
  <c r="J928" i="15"/>
  <c r="H928" i="15"/>
  <c r="F928" i="15"/>
  <c r="V927" i="15"/>
  <c r="S927" i="15"/>
  <c r="Q927" i="15"/>
  <c r="O927" i="15"/>
  <c r="K927" i="15"/>
  <c r="J927" i="15"/>
  <c r="H927" i="15"/>
  <c r="F927" i="15"/>
  <c r="V926" i="15"/>
  <c r="S926" i="15"/>
  <c r="Q926" i="15"/>
  <c r="O926" i="15"/>
  <c r="K926" i="15"/>
  <c r="J926" i="15"/>
  <c r="H926" i="15"/>
  <c r="F926" i="15"/>
  <c r="V925" i="15"/>
  <c r="S925" i="15"/>
  <c r="Q925" i="15"/>
  <c r="O925" i="15"/>
  <c r="K925" i="15"/>
  <c r="J925" i="15"/>
  <c r="H925" i="15"/>
  <c r="F925" i="15"/>
  <c r="V924" i="15"/>
  <c r="S924" i="15"/>
  <c r="Q924" i="15"/>
  <c r="O924" i="15"/>
  <c r="K924" i="15"/>
  <c r="J924" i="15"/>
  <c r="H924" i="15"/>
  <c r="F924" i="15"/>
  <c r="V923" i="15"/>
  <c r="S923" i="15"/>
  <c r="Q923" i="15"/>
  <c r="O923" i="15"/>
  <c r="K923" i="15"/>
  <c r="J923" i="15"/>
  <c r="H923" i="15"/>
  <c r="F923" i="15"/>
  <c r="V922" i="15"/>
  <c r="S922" i="15"/>
  <c r="Q922" i="15"/>
  <c r="O922" i="15"/>
  <c r="K922" i="15"/>
  <c r="J922" i="15"/>
  <c r="H922" i="15"/>
  <c r="F922" i="15"/>
  <c r="V921" i="15"/>
  <c r="S921" i="15"/>
  <c r="Q921" i="15"/>
  <c r="O921" i="15"/>
  <c r="K921" i="15"/>
  <c r="J921" i="15"/>
  <c r="H921" i="15"/>
  <c r="F921" i="15"/>
  <c r="V920" i="15"/>
  <c r="S920" i="15"/>
  <c r="Q920" i="15"/>
  <c r="O920" i="15"/>
  <c r="K920" i="15"/>
  <c r="J920" i="15"/>
  <c r="H920" i="15"/>
  <c r="F920" i="15"/>
  <c r="V919" i="15"/>
  <c r="S919" i="15"/>
  <c r="Q919" i="15"/>
  <c r="O919" i="15"/>
  <c r="K919" i="15"/>
  <c r="J919" i="15"/>
  <c r="H919" i="15"/>
  <c r="F919" i="15"/>
  <c r="V918" i="15"/>
  <c r="S918" i="15"/>
  <c r="Q918" i="15"/>
  <c r="O918" i="15"/>
  <c r="K918" i="15"/>
  <c r="J918" i="15"/>
  <c r="H918" i="15"/>
  <c r="F918" i="15"/>
  <c r="V917" i="15"/>
  <c r="S917" i="15"/>
  <c r="Q917" i="15"/>
  <c r="O917" i="15"/>
  <c r="K917" i="15"/>
  <c r="J917" i="15"/>
  <c r="H917" i="15"/>
  <c r="F917" i="15"/>
  <c r="V916" i="15"/>
  <c r="S916" i="15"/>
  <c r="Q916" i="15"/>
  <c r="O916" i="15"/>
  <c r="K916" i="15"/>
  <c r="J916" i="15"/>
  <c r="H916" i="15"/>
  <c r="F916" i="15"/>
  <c r="V915" i="15"/>
  <c r="S915" i="15"/>
  <c r="Q915" i="15"/>
  <c r="O915" i="15"/>
  <c r="K915" i="15"/>
  <c r="J915" i="15"/>
  <c r="H915" i="15"/>
  <c r="F915" i="15"/>
  <c r="V914" i="15"/>
  <c r="S914" i="15"/>
  <c r="Q914" i="15"/>
  <c r="O914" i="15"/>
  <c r="K914" i="15"/>
  <c r="J914" i="15"/>
  <c r="H914" i="15"/>
  <c r="F914" i="15"/>
  <c r="V913" i="15"/>
  <c r="S913" i="15"/>
  <c r="Q913" i="15"/>
  <c r="O913" i="15"/>
  <c r="K913" i="15"/>
  <c r="J913" i="15"/>
  <c r="H913" i="15"/>
  <c r="F913" i="15"/>
  <c r="V912" i="15"/>
  <c r="S912" i="15"/>
  <c r="Q912" i="15"/>
  <c r="O912" i="15"/>
  <c r="K912" i="15"/>
  <c r="J912" i="15"/>
  <c r="H912" i="15"/>
  <c r="F912" i="15"/>
  <c r="V911" i="15"/>
  <c r="S911" i="15"/>
  <c r="Q911" i="15"/>
  <c r="O911" i="15"/>
  <c r="K911" i="15"/>
  <c r="J911" i="15"/>
  <c r="H911" i="15"/>
  <c r="F911" i="15"/>
  <c r="V910" i="15"/>
  <c r="S910" i="15"/>
  <c r="Q910" i="15"/>
  <c r="O910" i="15"/>
  <c r="K910" i="15"/>
  <c r="J910" i="15"/>
  <c r="H910" i="15"/>
  <c r="F910" i="15"/>
  <c r="V909" i="15"/>
  <c r="S909" i="15"/>
  <c r="Q909" i="15"/>
  <c r="O909" i="15"/>
  <c r="K909" i="15"/>
  <c r="J909" i="15"/>
  <c r="H909" i="15"/>
  <c r="F909" i="15"/>
  <c r="V908" i="15"/>
  <c r="S908" i="15"/>
  <c r="Q908" i="15"/>
  <c r="O908" i="15"/>
  <c r="K908" i="15"/>
  <c r="J908" i="15"/>
  <c r="H908" i="15"/>
  <c r="F908" i="15"/>
  <c r="V907" i="15"/>
  <c r="S907" i="15"/>
  <c r="Q907" i="15"/>
  <c r="O907" i="15"/>
  <c r="K907" i="15"/>
  <c r="J907" i="15"/>
  <c r="H907" i="15"/>
  <c r="F907" i="15"/>
  <c r="V906" i="15"/>
  <c r="S906" i="15"/>
  <c r="Q906" i="15"/>
  <c r="O906" i="15"/>
  <c r="K906" i="15"/>
  <c r="J906" i="15"/>
  <c r="H906" i="15"/>
  <c r="F906" i="15"/>
  <c r="V905" i="15"/>
  <c r="S905" i="15"/>
  <c r="Q905" i="15"/>
  <c r="O905" i="15"/>
  <c r="K905" i="15"/>
  <c r="J905" i="15"/>
  <c r="H905" i="15"/>
  <c r="F905" i="15"/>
  <c r="V904" i="15"/>
  <c r="S904" i="15"/>
  <c r="Q904" i="15"/>
  <c r="O904" i="15"/>
  <c r="K904" i="15"/>
  <c r="J904" i="15"/>
  <c r="H904" i="15"/>
  <c r="F904" i="15"/>
  <c r="V903" i="15"/>
  <c r="S903" i="15"/>
  <c r="Q903" i="15"/>
  <c r="O903" i="15"/>
  <c r="K903" i="15"/>
  <c r="J903" i="15"/>
  <c r="H903" i="15"/>
  <c r="F903" i="15"/>
  <c r="V902" i="15"/>
  <c r="S902" i="15"/>
  <c r="Q902" i="15"/>
  <c r="O902" i="15"/>
  <c r="K902" i="15"/>
  <c r="J902" i="15"/>
  <c r="H902" i="15"/>
  <c r="F902" i="15"/>
  <c r="V901" i="15"/>
  <c r="S901" i="15"/>
  <c r="Q901" i="15"/>
  <c r="O901" i="15"/>
  <c r="K901" i="15"/>
  <c r="J901" i="15"/>
  <c r="H901" i="15"/>
  <c r="F901" i="15"/>
  <c r="V900" i="15"/>
  <c r="S900" i="15"/>
  <c r="Q900" i="15"/>
  <c r="O900" i="15"/>
  <c r="K900" i="15"/>
  <c r="J900" i="15"/>
  <c r="H900" i="15"/>
  <c r="F900" i="15"/>
  <c r="V899" i="15"/>
  <c r="S899" i="15"/>
  <c r="Q899" i="15"/>
  <c r="O899" i="15"/>
  <c r="K899" i="15"/>
  <c r="J899" i="15"/>
  <c r="H899" i="15"/>
  <c r="F899" i="15"/>
  <c r="V898" i="15"/>
  <c r="S898" i="15"/>
  <c r="Q898" i="15"/>
  <c r="O898" i="15"/>
  <c r="K898" i="15"/>
  <c r="J898" i="15"/>
  <c r="H898" i="15"/>
  <c r="F898" i="15"/>
  <c r="V897" i="15"/>
  <c r="S897" i="15"/>
  <c r="Q897" i="15"/>
  <c r="O897" i="15"/>
  <c r="K897" i="15"/>
  <c r="J897" i="15"/>
  <c r="H897" i="15"/>
  <c r="F897" i="15"/>
  <c r="V896" i="15"/>
  <c r="S896" i="15"/>
  <c r="Q896" i="15"/>
  <c r="O896" i="15"/>
  <c r="K896" i="15"/>
  <c r="J896" i="15"/>
  <c r="H896" i="15"/>
  <c r="F896" i="15"/>
  <c r="V895" i="15"/>
  <c r="S895" i="15"/>
  <c r="Q895" i="15"/>
  <c r="O895" i="15"/>
  <c r="K895" i="15"/>
  <c r="J895" i="15"/>
  <c r="H895" i="15"/>
  <c r="F895" i="15"/>
  <c r="V894" i="15"/>
  <c r="S894" i="15"/>
  <c r="Q894" i="15"/>
  <c r="O894" i="15"/>
  <c r="K894" i="15"/>
  <c r="J894" i="15"/>
  <c r="H894" i="15"/>
  <c r="F894" i="15"/>
  <c r="V893" i="15"/>
  <c r="S893" i="15"/>
  <c r="Q893" i="15"/>
  <c r="O893" i="15"/>
  <c r="K893" i="15"/>
  <c r="J893" i="15"/>
  <c r="H893" i="15"/>
  <c r="F893" i="15"/>
  <c r="V892" i="15"/>
  <c r="S892" i="15"/>
  <c r="Q892" i="15"/>
  <c r="O892" i="15"/>
  <c r="K892" i="15"/>
  <c r="J892" i="15"/>
  <c r="H892" i="15"/>
  <c r="F892" i="15"/>
  <c r="V891" i="15"/>
  <c r="S891" i="15"/>
  <c r="Q891" i="15"/>
  <c r="O891" i="15"/>
  <c r="K891" i="15"/>
  <c r="J891" i="15"/>
  <c r="H891" i="15"/>
  <c r="F891" i="15"/>
  <c r="V890" i="15"/>
  <c r="S890" i="15"/>
  <c r="Q890" i="15"/>
  <c r="O890" i="15"/>
  <c r="K890" i="15"/>
  <c r="J890" i="15"/>
  <c r="H890" i="15"/>
  <c r="F890" i="15"/>
  <c r="V889" i="15"/>
  <c r="S889" i="15"/>
  <c r="Q889" i="15"/>
  <c r="O889" i="15"/>
  <c r="K889" i="15"/>
  <c r="J889" i="15"/>
  <c r="H889" i="15"/>
  <c r="F889" i="15"/>
  <c r="V888" i="15"/>
  <c r="S888" i="15"/>
  <c r="Q888" i="15"/>
  <c r="O888" i="15"/>
  <c r="K888" i="15"/>
  <c r="J888" i="15"/>
  <c r="H888" i="15"/>
  <c r="F888" i="15"/>
  <c r="V887" i="15"/>
  <c r="S887" i="15"/>
  <c r="Q887" i="15"/>
  <c r="O887" i="15"/>
  <c r="K887" i="15"/>
  <c r="J887" i="15"/>
  <c r="H887" i="15"/>
  <c r="F887" i="15"/>
  <c r="V886" i="15"/>
  <c r="S886" i="15"/>
  <c r="Q886" i="15"/>
  <c r="O886" i="15"/>
  <c r="K886" i="15"/>
  <c r="J886" i="15"/>
  <c r="H886" i="15"/>
  <c r="F886" i="15"/>
  <c r="V885" i="15"/>
  <c r="S885" i="15"/>
  <c r="Q885" i="15"/>
  <c r="O885" i="15"/>
  <c r="K885" i="15"/>
  <c r="J885" i="15"/>
  <c r="H885" i="15"/>
  <c r="F885" i="15"/>
  <c r="V884" i="15"/>
  <c r="S884" i="15"/>
  <c r="Q884" i="15"/>
  <c r="O884" i="15"/>
  <c r="K884" i="15"/>
  <c r="J884" i="15"/>
  <c r="H884" i="15"/>
  <c r="F884" i="15"/>
  <c r="V883" i="15"/>
  <c r="S883" i="15"/>
  <c r="Q883" i="15"/>
  <c r="O883" i="15"/>
  <c r="K883" i="15"/>
  <c r="J883" i="15"/>
  <c r="H883" i="15"/>
  <c r="F883" i="15"/>
  <c r="V882" i="15"/>
  <c r="S882" i="15"/>
  <c r="Q882" i="15"/>
  <c r="O882" i="15"/>
  <c r="K882" i="15"/>
  <c r="J882" i="15"/>
  <c r="H882" i="15"/>
  <c r="F882" i="15"/>
  <c r="V881" i="15"/>
  <c r="S881" i="15"/>
  <c r="Q881" i="15"/>
  <c r="O881" i="15"/>
  <c r="K881" i="15"/>
  <c r="J881" i="15"/>
  <c r="H881" i="15"/>
  <c r="F881" i="15"/>
  <c r="V880" i="15"/>
  <c r="S880" i="15"/>
  <c r="Q880" i="15"/>
  <c r="O880" i="15"/>
  <c r="K880" i="15"/>
  <c r="J880" i="15"/>
  <c r="H880" i="15"/>
  <c r="F880" i="15"/>
  <c r="V879" i="15"/>
  <c r="S879" i="15"/>
  <c r="Q879" i="15"/>
  <c r="O879" i="15"/>
  <c r="K879" i="15"/>
  <c r="J879" i="15"/>
  <c r="H879" i="15"/>
  <c r="F879" i="15"/>
  <c r="V878" i="15"/>
  <c r="S878" i="15"/>
  <c r="Q878" i="15"/>
  <c r="O878" i="15"/>
  <c r="K878" i="15"/>
  <c r="J878" i="15"/>
  <c r="H878" i="15"/>
  <c r="F878" i="15"/>
  <c r="V877" i="15"/>
  <c r="S877" i="15"/>
  <c r="Q877" i="15"/>
  <c r="O877" i="15"/>
  <c r="K877" i="15"/>
  <c r="J877" i="15"/>
  <c r="H877" i="15"/>
  <c r="F877" i="15"/>
  <c r="V876" i="15"/>
  <c r="S876" i="15"/>
  <c r="Q876" i="15"/>
  <c r="O876" i="15"/>
  <c r="K876" i="15"/>
  <c r="J876" i="15"/>
  <c r="H876" i="15"/>
  <c r="F876" i="15"/>
  <c r="V875" i="15"/>
  <c r="S875" i="15"/>
  <c r="Q875" i="15"/>
  <c r="O875" i="15"/>
  <c r="K875" i="15"/>
  <c r="J875" i="15"/>
  <c r="H875" i="15"/>
  <c r="F875" i="15"/>
  <c r="V874" i="15"/>
  <c r="S874" i="15"/>
  <c r="Q874" i="15"/>
  <c r="O874" i="15"/>
  <c r="K874" i="15"/>
  <c r="J874" i="15"/>
  <c r="H874" i="15"/>
  <c r="F874" i="15"/>
  <c r="V873" i="15"/>
  <c r="S873" i="15"/>
  <c r="Q873" i="15"/>
  <c r="O873" i="15"/>
  <c r="K873" i="15"/>
  <c r="J873" i="15"/>
  <c r="H873" i="15"/>
  <c r="F873" i="15"/>
  <c r="V872" i="15"/>
  <c r="S872" i="15"/>
  <c r="Q872" i="15"/>
  <c r="O872" i="15"/>
  <c r="K872" i="15"/>
  <c r="J872" i="15"/>
  <c r="H872" i="15"/>
  <c r="F872" i="15"/>
  <c r="V871" i="15"/>
  <c r="S871" i="15"/>
  <c r="Q871" i="15"/>
  <c r="O871" i="15"/>
  <c r="K871" i="15"/>
  <c r="J871" i="15"/>
  <c r="H871" i="15"/>
  <c r="F871" i="15"/>
  <c r="V870" i="15"/>
  <c r="S870" i="15"/>
  <c r="Q870" i="15"/>
  <c r="O870" i="15"/>
  <c r="K870" i="15"/>
  <c r="J870" i="15"/>
  <c r="H870" i="15"/>
  <c r="F870" i="15"/>
  <c r="V869" i="15"/>
  <c r="S869" i="15"/>
  <c r="Q869" i="15"/>
  <c r="O869" i="15"/>
  <c r="K869" i="15"/>
  <c r="J869" i="15"/>
  <c r="H869" i="15"/>
  <c r="F869" i="15"/>
  <c r="V868" i="15"/>
  <c r="S868" i="15"/>
  <c r="Q868" i="15"/>
  <c r="O868" i="15"/>
  <c r="K868" i="15"/>
  <c r="J868" i="15"/>
  <c r="H868" i="15"/>
  <c r="F868" i="15"/>
  <c r="V867" i="15"/>
  <c r="S867" i="15"/>
  <c r="Q867" i="15"/>
  <c r="O867" i="15"/>
  <c r="K867" i="15"/>
  <c r="J867" i="15"/>
  <c r="H867" i="15"/>
  <c r="F867" i="15"/>
  <c r="V866" i="15"/>
  <c r="S866" i="15"/>
  <c r="Q866" i="15"/>
  <c r="O866" i="15"/>
  <c r="K866" i="15"/>
  <c r="J866" i="15"/>
  <c r="H866" i="15"/>
  <c r="F866" i="15"/>
  <c r="V865" i="15"/>
  <c r="S865" i="15"/>
  <c r="Q865" i="15"/>
  <c r="O865" i="15"/>
  <c r="K865" i="15"/>
  <c r="J865" i="15"/>
  <c r="H865" i="15"/>
  <c r="F865" i="15"/>
  <c r="V864" i="15"/>
  <c r="S864" i="15"/>
  <c r="Q864" i="15"/>
  <c r="O864" i="15"/>
  <c r="K864" i="15"/>
  <c r="J864" i="15"/>
  <c r="H864" i="15"/>
  <c r="F864" i="15"/>
  <c r="V863" i="15"/>
  <c r="S863" i="15"/>
  <c r="Q863" i="15"/>
  <c r="O863" i="15"/>
  <c r="K863" i="15"/>
  <c r="J863" i="15"/>
  <c r="H863" i="15"/>
  <c r="F863" i="15"/>
  <c r="V862" i="15"/>
  <c r="S862" i="15"/>
  <c r="Q862" i="15"/>
  <c r="O862" i="15"/>
  <c r="K862" i="15"/>
  <c r="J862" i="15"/>
  <c r="H862" i="15"/>
  <c r="F862" i="15"/>
  <c r="V861" i="15"/>
  <c r="S861" i="15"/>
  <c r="Q861" i="15"/>
  <c r="O861" i="15"/>
  <c r="K861" i="15"/>
  <c r="J861" i="15"/>
  <c r="H861" i="15"/>
  <c r="F861" i="15"/>
  <c r="V860" i="15"/>
  <c r="S860" i="15"/>
  <c r="Q860" i="15"/>
  <c r="O860" i="15"/>
  <c r="K860" i="15"/>
  <c r="J860" i="15"/>
  <c r="H860" i="15"/>
  <c r="F860" i="15"/>
  <c r="V859" i="15"/>
  <c r="S859" i="15"/>
  <c r="Q859" i="15"/>
  <c r="O859" i="15"/>
  <c r="K859" i="15"/>
  <c r="J859" i="15"/>
  <c r="H859" i="15"/>
  <c r="F859" i="15"/>
  <c r="V858" i="15"/>
  <c r="S858" i="15"/>
  <c r="Q858" i="15"/>
  <c r="O858" i="15"/>
  <c r="K858" i="15"/>
  <c r="J858" i="15"/>
  <c r="H858" i="15"/>
  <c r="F858" i="15"/>
  <c r="V857" i="15"/>
  <c r="S857" i="15"/>
  <c r="Q857" i="15"/>
  <c r="O857" i="15"/>
  <c r="K857" i="15"/>
  <c r="J857" i="15"/>
  <c r="H857" i="15"/>
  <c r="F857" i="15"/>
  <c r="V856" i="15"/>
  <c r="S856" i="15"/>
  <c r="Q856" i="15"/>
  <c r="O856" i="15"/>
  <c r="K856" i="15"/>
  <c r="J856" i="15"/>
  <c r="H856" i="15"/>
  <c r="F856" i="15"/>
  <c r="V855" i="15"/>
  <c r="S855" i="15"/>
  <c r="Q855" i="15"/>
  <c r="O855" i="15"/>
  <c r="K855" i="15"/>
  <c r="J855" i="15"/>
  <c r="H855" i="15"/>
  <c r="F855" i="15"/>
  <c r="V854" i="15"/>
  <c r="S854" i="15"/>
  <c r="Q854" i="15"/>
  <c r="O854" i="15"/>
  <c r="K854" i="15"/>
  <c r="J854" i="15"/>
  <c r="H854" i="15"/>
  <c r="F854" i="15"/>
  <c r="V853" i="15"/>
  <c r="S853" i="15"/>
  <c r="Q853" i="15"/>
  <c r="O853" i="15"/>
  <c r="K853" i="15"/>
  <c r="J853" i="15"/>
  <c r="H853" i="15"/>
  <c r="F853" i="15"/>
  <c r="V852" i="15"/>
  <c r="S852" i="15"/>
  <c r="Q852" i="15"/>
  <c r="O852" i="15"/>
  <c r="K852" i="15"/>
  <c r="J852" i="15"/>
  <c r="H852" i="15"/>
  <c r="F852" i="15"/>
  <c r="V851" i="15"/>
  <c r="S851" i="15"/>
  <c r="Q851" i="15"/>
  <c r="O851" i="15"/>
  <c r="K851" i="15"/>
  <c r="J851" i="15"/>
  <c r="H851" i="15"/>
  <c r="F851" i="15"/>
  <c r="V850" i="15"/>
  <c r="S850" i="15"/>
  <c r="Q850" i="15"/>
  <c r="O850" i="15"/>
  <c r="K850" i="15"/>
  <c r="J850" i="15"/>
  <c r="H850" i="15"/>
  <c r="F850" i="15"/>
  <c r="V849" i="15"/>
  <c r="S849" i="15"/>
  <c r="Q849" i="15"/>
  <c r="O849" i="15"/>
  <c r="K849" i="15"/>
  <c r="J849" i="15"/>
  <c r="H849" i="15"/>
  <c r="F849" i="15"/>
  <c r="V848" i="15"/>
  <c r="S848" i="15"/>
  <c r="Q848" i="15"/>
  <c r="O848" i="15"/>
  <c r="K848" i="15"/>
  <c r="J848" i="15"/>
  <c r="H848" i="15"/>
  <c r="F848" i="15"/>
  <c r="V847" i="15"/>
  <c r="S847" i="15"/>
  <c r="Q847" i="15"/>
  <c r="O847" i="15"/>
  <c r="K847" i="15"/>
  <c r="J847" i="15"/>
  <c r="H847" i="15"/>
  <c r="F847" i="15"/>
  <c r="V846" i="15"/>
  <c r="S846" i="15"/>
  <c r="Q846" i="15"/>
  <c r="O846" i="15"/>
  <c r="K846" i="15"/>
  <c r="J846" i="15"/>
  <c r="H846" i="15"/>
  <c r="F846" i="15"/>
  <c r="V845" i="15"/>
  <c r="S845" i="15"/>
  <c r="Q845" i="15"/>
  <c r="O845" i="15"/>
  <c r="K845" i="15"/>
  <c r="J845" i="15"/>
  <c r="H845" i="15"/>
  <c r="F845" i="15"/>
  <c r="V844" i="15"/>
  <c r="S844" i="15"/>
  <c r="Q844" i="15"/>
  <c r="O844" i="15"/>
  <c r="K844" i="15"/>
  <c r="J844" i="15"/>
  <c r="H844" i="15"/>
  <c r="F844" i="15"/>
  <c r="V843" i="15"/>
  <c r="S843" i="15"/>
  <c r="Q843" i="15"/>
  <c r="O843" i="15"/>
  <c r="K843" i="15"/>
  <c r="J843" i="15"/>
  <c r="H843" i="15"/>
  <c r="F843" i="15"/>
  <c r="V842" i="15"/>
  <c r="S842" i="15"/>
  <c r="Q842" i="15"/>
  <c r="O842" i="15"/>
  <c r="K842" i="15"/>
  <c r="J842" i="15"/>
  <c r="H842" i="15"/>
  <c r="F842" i="15"/>
  <c r="V841" i="15"/>
  <c r="S841" i="15"/>
  <c r="Q841" i="15"/>
  <c r="O841" i="15"/>
  <c r="K841" i="15"/>
  <c r="J841" i="15"/>
  <c r="H841" i="15"/>
  <c r="F841" i="15"/>
  <c r="V840" i="15"/>
  <c r="S840" i="15"/>
  <c r="Q840" i="15"/>
  <c r="O840" i="15"/>
  <c r="K840" i="15"/>
  <c r="J840" i="15"/>
  <c r="H840" i="15"/>
  <c r="F840" i="15"/>
  <c r="V839" i="15"/>
  <c r="S839" i="15"/>
  <c r="Q839" i="15"/>
  <c r="O839" i="15"/>
  <c r="K839" i="15"/>
  <c r="J839" i="15"/>
  <c r="H839" i="15"/>
  <c r="F839" i="15"/>
  <c r="V838" i="15"/>
  <c r="S838" i="15"/>
  <c r="Q838" i="15"/>
  <c r="O838" i="15"/>
  <c r="K838" i="15"/>
  <c r="J838" i="15"/>
  <c r="H838" i="15"/>
  <c r="F838" i="15"/>
  <c r="V837" i="15"/>
  <c r="S837" i="15"/>
  <c r="Q837" i="15"/>
  <c r="O837" i="15"/>
  <c r="K837" i="15"/>
  <c r="J837" i="15"/>
  <c r="H837" i="15"/>
  <c r="F837" i="15"/>
  <c r="V836" i="15"/>
  <c r="S836" i="15"/>
  <c r="Q836" i="15"/>
  <c r="O836" i="15"/>
  <c r="K836" i="15"/>
  <c r="J836" i="15"/>
  <c r="H836" i="15"/>
  <c r="F836" i="15"/>
  <c r="V835" i="15"/>
  <c r="S835" i="15"/>
  <c r="Q835" i="15"/>
  <c r="O835" i="15"/>
  <c r="K835" i="15"/>
  <c r="J835" i="15"/>
  <c r="H835" i="15"/>
  <c r="F835" i="15"/>
  <c r="V834" i="15"/>
  <c r="S834" i="15"/>
  <c r="Q834" i="15"/>
  <c r="O834" i="15"/>
  <c r="K834" i="15"/>
  <c r="J834" i="15"/>
  <c r="H834" i="15"/>
  <c r="F834" i="15"/>
  <c r="V833" i="15"/>
  <c r="S833" i="15"/>
  <c r="Q833" i="15"/>
  <c r="O833" i="15"/>
  <c r="K833" i="15"/>
  <c r="J833" i="15"/>
  <c r="H833" i="15"/>
  <c r="F833" i="15"/>
  <c r="V832" i="15"/>
  <c r="S832" i="15"/>
  <c r="Q832" i="15"/>
  <c r="O832" i="15"/>
  <c r="K832" i="15"/>
  <c r="J832" i="15"/>
  <c r="H832" i="15"/>
  <c r="F832" i="15"/>
  <c r="V831" i="15"/>
  <c r="S831" i="15"/>
  <c r="Q831" i="15"/>
  <c r="O831" i="15"/>
  <c r="K831" i="15"/>
  <c r="J831" i="15"/>
  <c r="H831" i="15"/>
  <c r="F831" i="15"/>
  <c r="V830" i="15"/>
  <c r="S830" i="15"/>
  <c r="Q830" i="15"/>
  <c r="O830" i="15"/>
  <c r="K830" i="15"/>
  <c r="J830" i="15"/>
  <c r="H830" i="15"/>
  <c r="F830" i="15"/>
  <c r="V829" i="15"/>
  <c r="S829" i="15"/>
  <c r="Q829" i="15"/>
  <c r="O829" i="15"/>
  <c r="K829" i="15"/>
  <c r="J829" i="15"/>
  <c r="H829" i="15"/>
  <c r="F829" i="15"/>
  <c r="V828" i="15"/>
  <c r="S828" i="15"/>
  <c r="Q828" i="15"/>
  <c r="O828" i="15"/>
  <c r="K828" i="15"/>
  <c r="J828" i="15"/>
  <c r="H828" i="15"/>
  <c r="F828" i="15"/>
  <c r="V827" i="15"/>
  <c r="S827" i="15"/>
  <c r="Q827" i="15"/>
  <c r="O827" i="15"/>
  <c r="K827" i="15"/>
  <c r="J827" i="15"/>
  <c r="H827" i="15"/>
  <c r="F827" i="15"/>
  <c r="V826" i="15"/>
  <c r="S826" i="15"/>
  <c r="Q826" i="15"/>
  <c r="O826" i="15"/>
  <c r="K826" i="15"/>
  <c r="J826" i="15"/>
  <c r="H826" i="15"/>
  <c r="F826" i="15"/>
  <c r="V825" i="15"/>
  <c r="S825" i="15"/>
  <c r="Q825" i="15"/>
  <c r="O825" i="15"/>
  <c r="K825" i="15"/>
  <c r="J825" i="15"/>
  <c r="H825" i="15"/>
  <c r="F825" i="15"/>
  <c r="V824" i="15"/>
  <c r="S824" i="15"/>
  <c r="Q824" i="15"/>
  <c r="O824" i="15"/>
  <c r="K824" i="15"/>
  <c r="J824" i="15"/>
  <c r="H824" i="15"/>
  <c r="F824" i="15"/>
  <c r="V823" i="15"/>
  <c r="S823" i="15"/>
  <c r="Q823" i="15"/>
  <c r="O823" i="15"/>
  <c r="K823" i="15"/>
  <c r="J823" i="15"/>
  <c r="H823" i="15"/>
  <c r="F823" i="15"/>
  <c r="V822" i="15"/>
  <c r="S822" i="15"/>
  <c r="Q822" i="15"/>
  <c r="O822" i="15"/>
  <c r="K822" i="15"/>
  <c r="J822" i="15"/>
  <c r="H822" i="15"/>
  <c r="F822" i="15"/>
  <c r="V821" i="15"/>
  <c r="S821" i="15"/>
  <c r="Q821" i="15"/>
  <c r="O821" i="15"/>
  <c r="K821" i="15"/>
  <c r="J821" i="15"/>
  <c r="H821" i="15"/>
  <c r="F821" i="15"/>
  <c r="V820" i="15"/>
  <c r="S820" i="15"/>
  <c r="Q820" i="15"/>
  <c r="O820" i="15"/>
  <c r="K820" i="15"/>
  <c r="J820" i="15"/>
  <c r="H820" i="15"/>
  <c r="F820" i="15"/>
  <c r="V819" i="15"/>
  <c r="S819" i="15"/>
  <c r="Q819" i="15"/>
  <c r="O819" i="15"/>
  <c r="K819" i="15"/>
  <c r="J819" i="15"/>
  <c r="H819" i="15"/>
  <c r="F819" i="15"/>
  <c r="V818" i="15"/>
  <c r="S818" i="15"/>
  <c r="Q818" i="15"/>
  <c r="O818" i="15"/>
  <c r="K818" i="15"/>
  <c r="J818" i="15"/>
  <c r="H818" i="15"/>
  <c r="F818" i="15"/>
  <c r="V817" i="15"/>
  <c r="S817" i="15"/>
  <c r="Q817" i="15"/>
  <c r="O817" i="15"/>
  <c r="K817" i="15"/>
  <c r="J817" i="15"/>
  <c r="H817" i="15"/>
  <c r="F817" i="15"/>
  <c r="V816" i="15"/>
  <c r="S816" i="15"/>
  <c r="Q816" i="15"/>
  <c r="O816" i="15"/>
  <c r="K816" i="15"/>
  <c r="J816" i="15"/>
  <c r="H816" i="15"/>
  <c r="F816" i="15"/>
  <c r="V815" i="15"/>
  <c r="S815" i="15"/>
  <c r="Q815" i="15"/>
  <c r="O815" i="15"/>
  <c r="K815" i="15"/>
  <c r="J815" i="15"/>
  <c r="H815" i="15"/>
  <c r="F815" i="15"/>
  <c r="V814" i="15"/>
  <c r="S814" i="15"/>
  <c r="Q814" i="15"/>
  <c r="O814" i="15"/>
  <c r="K814" i="15"/>
  <c r="J814" i="15"/>
  <c r="H814" i="15"/>
  <c r="F814" i="15"/>
  <c r="V813" i="15"/>
  <c r="S813" i="15"/>
  <c r="Q813" i="15"/>
  <c r="O813" i="15"/>
  <c r="K813" i="15"/>
  <c r="J813" i="15"/>
  <c r="H813" i="15"/>
  <c r="F813" i="15"/>
  <c r="V812" i="15"/>
  <c r="S812" i="15"/>
  <c r="Q812" i="15"/>
  <c r="O812" i="15"/>
  <c r="K812" i="15"/>
  <c r="J812" i="15"/>
  <c r="H812" i="15"/>
  <c r="F812" i="15"/>
  <c r="V811" i="15"/>
  <c r="S811" i="15"/>
  <c r="Q811" i="15"/>
  <c r="O811" i="15"/>
  <c r="K811" i="15"/>
  <c r="J811" i="15"/>
  <c r="H811" i="15"/>
  <c r="F811" i="15"/>
  <c r="V810" i="15"/>
  <c r="S810" i="15"/>
  <c r="Q810" i="15"/>
  <c r="O810" i="15"/>
  <c r="K810" i="15"/>
  <c r="J810" i="15"/>
  <c r="H810" i="15"/>
  <c r="F810" i="15"/>
  <c r="V809" i="15"/>
  <c r="S809" i="15"/>
  <c r="Q809" i="15"/>
  <c r="O809" i="15"/>
  <c r="K809" i="15"/>
  <c r="J809" i="15"/>
  <c r="H809" i="15"/>
  <c r="F809" i="15"/>
  <c r="V808" i="15"/>
  <c r="S808" i="15"/>
  <c r="Q808" i="15"/>
  <c r="O808" i="15"/>
  <c r="K808" i="15"/>
  <c r="J808" i="15"/>
  <c r="H808" i="15"/>
  <c r="F808" i="15"/>
  <c r="V807" i="15"/>
  <c r="S807" i="15"/>
  <c r="Q807" i="15"/>
  <c r="O807" i="15"/>
  <c r="K807" i="15"/>
  <c r="J807" i="15"/>
  <c r="H807" i="15"/>
  <c r="F807" i="15"/>
  <c r="V806" i="15"/>
  <c r="S806" i="15"/>
  <c r="Q806" i="15"/>
  <c r="O806" i="15"/>
  <c r="K806" i="15"/>
  <c r="J806" i="15"/>
  <c r="H806" i="15"/>
  <c r="F806" i="15"/>
  <c r="V805" i="15"/>
  <c r="S805" i="15"/>
  <c r="Q805" i="15"/>
  <c r="O805" i="15"/>
  <c r="K805" i="15"/>
  <c r="J805" i="15"/>
  <c r="H805" i="15"/>
  <c r="F805" i="15"/>
  <c r="V804" i="15"/>
  <c r="S804" i="15"/>
  <c r="Q804" i="15"/>
  <c r="O804" i="15"/>
  <c r="K804" i="15"/>
  <c r="J804" i="15"/>
  <c r="H804" i="15"/>
  <c r="F804" i="15"/>
  <c r="V803" i="15"/>
  <c r="S803" i="15"/>
  <c r="Q803" i="15"/>
  <c r="O803" i="15"/>
  <c r="K803" i="15"/>
  <c r="J803" i="15"/>
  <c r="H803" i="15"/>
  <c r="F803" i="15"/>
  <c r="V802" i="15"/>
  <c r="S802" i="15"/>
  <c r="Q802" i="15"/>
  <c r="O802" i="15"/>
  <c r="K802" i="15"/>
  <c r="J802" i="15"/>
  <c r="H802" i="15"/>
  <c r="F802" i="15"/>
  <c r="V801" i="15"/>
  <c r="S801" i="15"/>
  <c r="Q801" i="15"/>
  <c r="O801" i="15"/>
  <c r="K801" i="15"/>
  <c r="J801" i="15"/>
  <c r="H801" i="15"/>
  <c r="F801" i="15"/>
  <c r="V800" i="15"/>
  <c r="S800" i="15"/>
  <c r="Q800" i="15"/>
  <c r="O800" i="15"/>
  <c r="K800" i="15"/>
  <c r="J800" i="15"/>
  <c r="H800" i="15"/>
  <c r="F800" i="15"/>
  <c r="V799" i="15"/>
  <c r="S799" i="15"/>
  <c r="Q799" i="15"/>
  <c r="O799" i="15"/>
  <c r="K799" i="15"/>
  <c r="J799" i="15"/>
  <c r="H799" i="15"/>
  <c r="F799" i="15"/>
  <c r="V798" i="15"/>
  <c r="S798" i="15"/>
  <c r="Q798" i="15"/>
  <c r="O798" i="15"/>
  <c r="K798" i="15"/>
  <c r="J798" i="15"/>
  <c r="H798" i="15"/>
  <c r="F798" i="15"/>
  <c r="V797" i="15"/>
  <c r="S797" i="15"/>
  <c r="Q797" i="15"/>
  <c r="O797" i="15"/>
  <c r="K797" i="15"/>
  <c r="J797" i="15"/>
  <c r="H797" i="15"/>
  <c r="F797" i="15"/>
  <c r="V796" i="15"/>
  <c r="S796" i="15"/>
  <c r="Q796" i="15"/>
  <c r="O796" i="15"/>
  <c r="K796" i="15"/>
  <c r="J796" i="15"/>
  <c r="H796" i="15"/>
  <c r="F796" i="15"/>
  <c r="V795" i="15"/>
  <c r="S795" i="15"/>
  <c r="Q795" i="15"/>
  <c r="O795" i="15"/>
  <c r="K795" i="15"/>
  <c r="J795" i="15"/>
  <c r="H795" i="15"/>
  <c r="F795" i="15"/>
  <c r="V794" i="15"/>
  <c r="S794" i="15"/>
  <c r="Q794" i="15"/>
  <c r="O794" i="15"/>
  <c r="K794" i="15"/>
  <c r="J794" i="15"/>
  <c r="H794" i="15"/>
  <c r="F794" i="15"/>
  <c r="V793" i="15"/>
  <c r="S793" i="15"/>
  <c r="Q793" i="15"/>
  <c r="O793" i="15"/>
  <c r="K793" i="15"/>
  <c r="J793" i="15"/>
  <c r="H793" i="15"/>
  <c r="F793" i="15"/>
  <c r="V792" i="15"/>
  <c r="S792" i="15"/>
  <c r="Q792" i="15"/>
  <c r="O792" i="15"/>
  <c r="K792" i="15"/>
  <c r="J792" i="15"/>
  <c r="H792" i="15"/>
  <c r="F792" i="15"/>
  <c r="V791" i="15"/>
  <c r="S791" i="15"/>
  <c r="Q791" i="15"/>
  <c r="O791" i="15"/>
  <c r="K791" i="15"/>
  <c r="J791" i="15"/>
  <c r="H791" i="15"/>
  <c r="F791" i="15"/>
  <c r="V790" i="15"/>
  <c r="S790" i="15"/>
  <c r="Q790" i="15"/>
  <c r="O790" i="15"/>
  <c r="K790" i="15"/>
  <c r="J790" i="15"/>
  <c r="H790" i="15"/>
  <c r="F790" i="15"/>
  <c r="V789" i="15"/>
  <c r="S789" i="15"/>
  <c r="Q789" i="15"/>
  <c r="O789" i="15"/>
  <c r="K789" i="15"/>
  <c r="J789" i="15"/>
  <c r="H789" i="15"/>
  <c r="F789" i="15"/>
  <c r="V788" i="15"/>
  <c r="S788" i="15"/>
  <c r="Q788" i="15"/>
  <c r="O788" i="15"/>
  <c r="K788" i="15"/>
  <c r="J788" i="15"/>
  <c r="H788" i="15"/>
  <c r="F788" i="15"/>
  <c r="V787" i="15"/>
  <c r="S787" i="15"/>
  <c r="Q787" i="15"/>
  <c r="O787" i="15"/>
  <c r="K787" i="15"/>
  <c r="J787" i="15"/>
  <c r="H787" i="15"/>
  <c r="F787" i="15"/>
  <c r="V786" i="15"/>
  <c r="S786" i="15"/>
  <c r="Q786" i="15"/>
  <c r="O786" i="15"/>
  <c r="K786" i="15"/>
  <c r="J786" i="15"/>
  <c r="H786" i="15"/>
  <c r="F786" i="15"/>
  <c r="V785" i="15"/>
  <c r="S785" i="15"/>
  <c r="Q785" i="15"/>
  <c r="O785" i="15"/>
  <c r="K785" i="15"/>
  <c r="J785" i="15"/>
  <c r="H785" i="15"/>
  <c r="F785" i="15"/>
  <c r="V784" i="15"/>
  <c r="S784" i="15"/>
  <c r="Q784" i="15"/>
  <c r="O784" i="15"/>
  <c r="K784" i="15"/>
  <c r="J784" i="15"/>
  <c r="H784" i="15"/>
  <c r="F784" i="15"/>
  <c r="V783" i="15"/>
  <c r="S783" i="15"/>
  <c r="Q783" i="15"/>
  <c r="O783" i="15"/>
  <c r="K783" i="15"/>
  <c r="J783" i="15"/>
  <c r="H783" i="15"/>
  <c r="F783" i="15"/>
  <c r="V782" i="15"/>
  <c r="S782" i="15"/>
  <c r="Q782" i="15"/>
  <c r="O782" i="15"/>
  <c r="K782" i="15"/>
  <c r="J782" i="15"/>
  <c r="H782" i="15"/>
  <c r="F782" i="15"/>
  <c r="V781" i="15"/>
  <c r="S781" i="15"/>
  <c r="Q781" i="15"/>
  <c r="O781" i="15"/>
  <c r="K781" i="15"/>
  <c r="J781" i="15"/>
  <c r="H781" i="15"/>
  <c r="F781" i="15"/>
  <c r="V780" i="15"/>
  <c r="S780" i="15"/>
  <c r="Q780" i="15"/>
  <c r="O780" i="15"/>
  <c r="K780" i="15"/>
  <c r="J780" i="15"/>
  <c r="H780" i="15"/>
  <c r="F780" i="15"/>
  <c r="V779" i="15"/>
  <c r="S779" i="15"/>
  <c r="Q779" i="15"/>
  <c r="O779" i="15"/>
  <c r="K779" i="15"/>
  <c r="J779" i="15"/>
  <c r="H779" i="15"/>
  <c r="F779" i="15"/>
  <c r="V778" i="15"/>
  <c r="S778" i="15"/>
  <c r="Q778" i="15"/>
  <c r="O778" i="15"/>
  <c r="K778" i="15"/>
  <c r="J778" i="15"/>
  <c r="H778" i="15"/>
  <c r="F778" i="15"/>
  <c r="V777" i="15"/>
  <c r="S777" i="15"/>
  <c r="Q777" i="15"/>
  <c r="O777" i="15"/>
  <c r="K777" i="15"/>
  <c r="J777" i="15"/>
  <c r="H777" i="15"/>
  <c r="F777" i="15"/>
  <c r="V776" i="15"/>
  <c r="S776" i="15"/>
  <c r="Q776" i="15"/>
  <c r="O776" i="15"/>
  <c r="K776" i="15"/>
  <c r="J776" i="15"/>
  <c r="H776" i="15"/>
  <c r="F776" i="15"/>
  <c r="V775" i="15"/>
  <c r="S775" i="15"/>
  <c r="Q775" i="15"/>
  <c r="O775" i="15"/>
  <c r="K775" i="15"/>
  <c r="J775" i="15"/>
  <c r="H775" i="15"/>
  <c r="F775" i="15"/>
  <c r="V774" i="15"/>
  <c r="S774" i="15"/>
  <c r="Q774" i="15"/>
  <c r="O774" i="15"/>
  <c r="K774" i="15"/>
  <c r="J774" i="15"/>
  <c r="H774" i="15"/>
  <c r="F774" i="15"/>
  <c r="V773" i="15"/>
  <c r="S773" i="15"/>
  <c r="Q773" i="15"/>
  <c r="O773" i="15"/>
  <c r="K773" i="15"/>
  <c r="J773" i="15"/>
  <c r="H773" i="15"/>
  <c r="F773" i="15"/>
  <c r="V772" i="15"/>
  <c r="S772" i="15"/>
  <c r="Q772" i="15"/>
  <c r="O772" i="15"/>
  <c r="K772" i="15"/>
  <c r="J772" i="15"/>
  <c r="H772" i="15"/>
  <c r="F772" i="15"/>
  <c r="V771" i="15"/>
  <c r="S771" i="15"/>
  <c r="Q771" i="15"/>
  <c r="O771" i="15"/>
  <c r="K771" i="15"/>
  <c r="J771" i="15"/>
  <c r="H771" i="15"/>
  <c r="F771" i="15"/>
  <c r="V770" i="15"/>
  <c r="S770" i="15"/>
  <c r="Q770" i="15"/>
  <c r="O770" i="15"/>
  <c r="K770" i="15"/>
  <c r="J770" i="15"/>
  <c r="H770" i="15"/>
  <c r="F770" i="15"/>
  <c r="V769" i="15"/>
  <c r="S769" i="15"/>
  <c r="Q769" i="15"/>
  <c r="O769" i="15"/>
  <c r="K769" i="15"/>
  <c r="J769" i="15"/>
  <c r="H769" i="15"/>
  <c r="F769" i="15"/>
  <c r="V768" i="15"/>
  <c r="S768" i="15"/>
  <c r="Q768" i="15"/>
  <c r="O768" i="15"/>
  <c r="K768" i="15"/>
  <c r="J768" i="15"/>
  <c r="H768" i="15"/>
  <c r="F768" i="15"/>
  <c r="V767" i="15"/>
  <c r="S767" i="15"/>
  <c r="Q767" i="15"/>
  <c r="O767" i="15"/>
  <c r="K767" i="15"/>
  <c r="J767" i="15"/>
  <c r="H767" i="15"/>
  <c r="F767" i="15"/>
  <c r="V766" i="15"/>
  <c r="S766" i="15"/>
  <c r="Q766" i="15"/>
  <c r="O766" i="15"/>
  <c r="K766" i="15"/>
  <c r="J766" i="15"/>
  <c r="H766" i="15"/>
  <c r="F766" i="15"/>
  <c r="V765" i="15"/>
  <c r="S765" i="15"/>
  <c r="Q765" i="15"/>
  <c r="O765" i="15"/>
  <c r="K765" i="15"/>
  <c r="J765" i="15"/>
  <c r="H765" i="15"/>
  <c r="F765" i="15"/>
  <c r="V764" i="15"/>
  <c r="S764" i="15"/>
  <c r="Q764" i="15"/>
  <c r="O764" i="15"/>
  <c r="K764" i="15"/>
  <c r="J764" i="15"/>
  <c r="H764" i="15"/>
  <c r="F764" i="15"/>
  <c r="V763" i="15"/>
  <c r="S763" i="15"/>
  <c r="Q763" i="15"/>
  <c r="O763" i="15"/>
  <c r="K763" i="15"/>
  <c r="J763" i="15"/>
  <c r="H763" i="15"/>
  <c r="F763" i="15"/>
  <c r="V762" i="15"/>
  <c r="S762" i="15"/>
  <c r="Q762" i="15"/>
  <c r="O762" i="15"/>
  <c r="K762" i="15"/>
  <c r="J762" i="15"/>
  <c r="H762" i="15"/>
  <c r="F762" i="15"/>
  <c r="V761" i="15"/>
  <c r="S761" i="15"/>
  <c r="Q761" i="15"/>
  <c r="O761" i="15"/>
  <c r="K761" i="15"/>
  <c r="J761" i="15"/>
  <c r="H761" i="15"/>
  <c r="F761" i="15"/>
  <c r="V760" i="15"/>
  <c r="S760" i="15"/>
  <c r="Q760" i="15"/>
  <c r="O760" i="15"/>
  <c r="K760" i="15"/>
  <c r="J760" i="15"/>
  <c r="H760" i="15"/>
  <c r="F760" i="15"/>
  <c r="V759" i="15"/>
  <c r="S759" i="15"/>
  <c r="Q759" i="15"/>
  <c r="O759" i="15"/>
  <c r="K759" i="15"/>
  <c r="J759" i="15"/>
  <c r="H759" i="15"/>
  <c r="F759" i="15"/>
  <c r="V758" i="15"/>
  <c r="S758" i="15"/>
  <c r="Q758" i="15"/>
  <c r="O758" i="15"/>
  <c r="K758" i="15"/>
  <c r="J758" i="15"/>
  <c r="H758" i="15"/>
  <c r="F758" i="15"/>
  <c r="V757" i="15"/>
  <c r="S757" i="15"/>
  <c r="Q757" i="15"/>
  <c r="O757" i="15"/>
  <c r="K757" i="15"/>
  <c r="J757" i="15"/>
  <c r="H757" i="15"/>
  <c r="F757" i="15"/>
  <c r="V756" i="15"/>
  <c r="S756" i="15"/>
  <c r="Q756" i="15"/>
  <c r="O756" i="15"/>
  <c r="K756" i="15"/>
  <c r="J756" i="15"/>
  <c r="H756" i="15"/>
  <c r="F756" i="15"/>
  <c r="V755" i="15"/>
  <c r="S755" i="15"/>
  <c r="Q755" i="15"/>
  <c r="O755" i="15"/>
  <c r="K755" i="15"/>
  <c r="J755" i="15"/>
  <c r="H755" i="15"/>
  <c r="F755" i="15"/>
  <c r="V754" i="15"/>
  <c r="S754" i="15"/>
  <c r="Q754" i="15"/>
  <c r="O754" i="15"/>
  <c r="K754" i="15"/>
  <c r="J754" i="15"/>
  <c r="H754" i="15"/>
  <c r="F754" i="15"/>
  <c r="V753" i="15"/>
  <c r="S753" i="15"/>
  <c r="Q753" i="15"/>
  <c r="O753" i="15"/>
  <c r="K753" i="15"/>
  <c r="J753" i="15"/>
  <c r="H753" i="15"/>
  <c r="F753" i="15"/>
  <c r="V752" i="15"/>
  <c r="S752" i="15"/>
  <c r="Q752" i="15"/>
  <c r="O752" i="15"/>
  <c r="K752" i="15"/>
  <c r="J752" i="15"/>
  <c r="H752" i="15"/>
  <c r="F752" i="15"/>
  <c r="V751" i="15"/>
  <c r="S751" i="15"/>
  <c r="Q751" i="15"/>
  <c r="O751" i="15"/>
  <c r="K751" i="15"/>
  <c r="J751" i="15"/>
  <c r="H751" i="15"/>
  <c r="F751" i="15"/>
  <c r="V750" i="15"/>
  <c r="S750" i="15"/>
  <c r="Q750" i="15"/>
  <c r="O750" i="15"/>
  <c r="K750" i="15"/>
  <c r="J750" i="15"/>
  <c r="H750" i="15"/>
  <c r="F750" i="15"/>
  <c r="V749" i="15"/>
  <c r="S749" i="15"/>
  <c r="Q749" i="15"/>
  <c r="O749" i="15"/>
  <c r="K749" i="15"/>
  <c r="J749" i="15"/>
  <c r="H749" i="15"/>
  <c r="F749" i="15"/>
  <c r="V748" i="15"/>
  <c r="S748" i="15"/>
  <c r="Q748" i="15"/>
  <c r="O748" i="15"/>
  <c r="K748" i="15"/>
  <c r="J748" i="15"/>
  <c r="H748" i="15"/>
  <c r="F748" i="15"/>
  <c r="V747" i="15"/>
  <c r="S747" i="15"/>
  <c r="Q747" i="15"/>
  <c r="O747" i="15"/>
  <c r="K747" i="15"/>
  <c r="J747" i="15"/>
  <c r="H747" i="15"/>
  <c r="F747" i="15"/>
  <c r="V746" i="15"/>
  <c r="S746" i="15"/>
  <c r="Q746" i="15"/>
  <c r="O746" i="15"/>
  <c r="K746" i="15"/>
  <c r="J746" i="15"/>
  <c r="H746" i="15"/>
  <c r="F746" i="15"/>
  <c r="V745" i="15"/>
  <c r="S745" i="15"/>
  <c r="Q745" i="15"/>
  <c r="O745" i="15"/>
  <c r="K745" i="15"/>
  <c r="J745" i="15"/>
  <c r="H745" i="15"/>
  <c r="F745" i="15"/>
  <c r="V744" i="15"/>
  <c r="S744" i="15"/>
  <c r="Q744" i="15"/>
  <c r="O744" i="15"/>
  <c r="K744" i="15"/>
  <c r="J744" i="15"/>
  <c r="H744" i="15"/>
  <c r="F744" i="15"/>
  <c r="V743" i="15"/>
  <c r="S743" i="15"/>
  <c r="Q743" i="15"/>
  <c r="O743" i="15"/>
  <c r="K743" i="15"/>
  <c r="J743" i="15"/>
  <c r="H743" i="15"/>
  <c r="F743" i="15"/>
  <c r="V742" i="15"/>
  <c r="S742" i="15"/>
  <c r="Q742" i="15"/>
  <c r="O742" i="15"/>
  <c r="K742" i="15"/>
  <c r="J742" i="15"/>
  <c r="H742" i="15"/>
  <c r="F742" i="15"/>
  <c r="V741" i="15"/>
  <c r="S741" i="15"/>
  <c r="Q741" i="15"/>
  <c r="O741" i="15"/>
  <c r="K741" i="15"/>
  <c r="J741" i="15"/>
  <c r="H741" i="15"/>
  <c r="F741" i="15"/>
  <c r="V740" i="15"/>
  <c r="S740" i="15"/>
  <c r="Q740" i="15"/>
  <c r="O740" i="15"/>
  <c r="K740" i="15"/>
  <c r="J740" i="15"/>
  <c r="H740" i="15"/>
  <c r="F740" i="15"/>
  <c r="V739" i="15"/>
  <c r="S739" i="15"/>
  <c r="Q739" i="15"/>
  <c r="O739" i="15"/>
  <c r="K739" i="15"/>
  <c r="J739" i="15"/>
  <c r="H739" i="15"/>
  <c r="F739" i="15"/>
  <c r="V738" i="15"/>
  <c r="S738" i="15"/>
  <c r="Q738" i="15"/>
  <c r="O738" i="15"/>
  <c r="K738" i="15"/>
  <c r="J738" i="15"/>
  <c r="H738" i="15"/>
  <c r="F738" i="15"/>
  <c r="V737" i="15"/>
  <c r="S737" i="15"/>
  <c r="Q737" i="15"/>
  <c r="O737" i="15"/>
  <c r="K737" i="15"/>
  <c r="J737" i="15"/>
  <c r="H737" i="15"/>
  <c r="F737" i="15"/>
  <c r="V736" i="15"/>
  <c r="S736" i="15"/>
  <c r="Q736" i="15"/>
  <c r="O736" i="15"/>
  <c r="K736" i="15"/>
  <c r="J736" i="15"/>
  <c r="H736" i="15"/>
  <c r="F736" i="15"/>
  <c r="V735" i="15"/>
  <c r="S735" i="15"/>
  <c r="Q735" i="15"/>
  <c r="O735" i="15"/>
  <c r="K735" i="15"/>
  <c r="J735" i="15"/>
  <c r="H735" i="15"/>
  <c r="F735" i="15"/>
  <c r="V734" i="15"/>
  <c r="S734" i="15"/>
  <c r="Q734" i="15"/>
  <c r="O734" i="15"/>
  <c r="K734" i="15"/>
  <c r="J734" i="15"/>
  <c r="H734" i="15"/>
  <c r="F734" i="15"/>
  <c r="V733" i="15"/>
  <c r="S733" i="15"/>
  <c r="Q733" i="15"/>
  <c r="O733" i="15"/>
  <c r="K733" i="15"/>
  <c r="J733" i="15"/>
  <c r="H733" i="15"/>
  <c r="F733" i="15"/>
  <c r="V732" i="15"/>
  <c r="S732" i="15"/>
  <c r="Q732" i="15"/>
  <c r="O732" i="15"/>
  <c r="K732" i="15"/>
  <c r="J732" i="15"/>
  <c r="H732" i="15"/>
  <c r="F732" i="15"/>
  <c r="V731" i="15"/>
  <c r="S731" i="15"/>
  <c r="Q731" i="15"/>
  <c r="O731" i="15"/>
  <c r="K731" i="15"/>
  <c r="J731" i="15"/>
  <c r="H731" i="15"/>
  <c r="F731" i="15"/>
  <c r="V730" i="15"/>
  <c r="S730" i="15"/>
  <c r="Q730" i="15"/>
  <c r="O730" i="15"/>
  <c r="K730" i="15"/>
  <c r="J730" i="15"/>
  <c r="H730" i="15"/>
  <c r="F730" i="15"/>
  <c r="V729" i="15"/>
  <c r="S729" i="15"/>
  <c r="Q729" i="15"/>
  <c r="O729" i="15"/>
  <c r="K729" i="15"/>
  <c r="J729" i="15"/>
  <c r="H729" i="15"/>
  <c r="F729" i="15"/>
  <c r="V728" i="15"/>
  <c r="S728" i="15"/>
  <c r="Q728" i="15"/>
  <c r="O728" i="15"/>
  <c r="K728" i="15"/>
  <c r="J728" i="15"/>
  <c r="H728" i="15"/>
  <c r="F728" i="15"/>
  <c r="V727" i="15"/>
  <c r="S727" i="15"/>
  <c r="Q727" i="15"/>
  <c r="O727" i="15"/>
  <c r="K727" i="15"/>
  <c r="J727" i="15"/>
  <c r="H727" i="15"/>
  <c r="F727" i="15"/>
  <c r="V726" i="15"/>
  <c r="S726" i="15"/>
  <c r="Q726" i="15"/>
  <c r="O726" i="15"/>
  <c r="K726" i="15"/>
  <c r="J726" i="15"/>
  <c r="H726" i="15"/>
  <c r="F726" i="15"/>
  <c r="V725" i="15"/>
  <c r="S725" i="15"/>
  <c r="Q725" i="15"/>
  <c r="O725" i="15"/>
  <c r="K725" i="15"/>
  <c r="J725" i="15"/>
  <c r="H725" i="15"/>
  <c r="F725" i="15"/>
  <c r="V724" i="15"/>
  <c r="S724" i="15"/>
  <c r="Q724" i="15"/>
  <c r="O724" i="15"/>
  <c r="K724" i="15"/>
  <c r="J724" i="15"/>
  <c r="H724" i="15"/>
  <c r="F724" i="15"/>
  <c r="V723" i="15"/>
  <c r="S723" i="15"/>
  <c r="Q723" i="15"/>
  <c r="O723" i="15"/>
  <c r="K723" i="15"/>
  <c r="J723" i="15"/>
  <c r="H723" i="15"/>
  <c r="F723" i="15"/>
  <c r="V722" i="15"/>
  <c r="S722" i="15"/>
  <c r="Q722" i="15"/>
  <c r="O722" i="15"/>
  <c r="K722" i="15"/>
  <c r="J722" i="15"/>
  <c r="H722" i="15"/>
  <c r="F722" i="15"/>
  <c r="V721" i="15"/>
  <c r="S721" i="15"/>
  <c r="Q721" i="15"/>
  <c r="O721" i="15"/>
  <c r="K721" i="15"/>
  <c r="J721" i="15"/>
  <c r="H721" i="15"/>
  <c r="F721" i="15"/>
  <c r="V720" i="15"/>
  <c r="S720" i="15"/>
  <c r="Q720" i="15"/>
  <c r="O720" i="15"/>
  <c r="K720" i="15"/>
  <c r="J720" i="15"/>
  <c r="H720" i="15"/>
  <c r="F720" i="15"/>
  <c r="V719" i="15"/>
  <c r="S719" i="15"/>
  <c r="Q719" i="15"/>
  <c r="O719" i="15"/>
  <c r="K719" i="15"/>
  <c r="J719" i="15"/>
  <c r="H719" i="15"/>
  <c r="F719" i="15"/>
  <c r="V718" i="15"/>
  <c r="S718" i="15"/>
  <c r="Q718" i="15"/>
  <c r="O718" i="15"/>
  <c r="K718" i="15"/>
  <c r="J718" i="15"/>
  <c r="H718" i="15"/>
  <c r="F718" i="15"/>
  <c r="V717" i="15"/>
  <c r="S717" i="15"/>
  <c r="Q717" i="15"/>
  <c r="O717" i="15"/>
  <c r="K717" i="15"/>
  <c r="J717" i="15"/>
  <c r="H717" i="15"/>
  <c r="F717" i="15"/>
  <c r="V716" i="15"/>
  <c r="S716" i="15"/>
  <c r="Q716" i="15"/>
  <c r="O716" i="15"/>
  <c r="K716" i="15"/>
  <c r="J716" i="15"/>
  <c r="H716" i="15"/>
  <c r="F716" i="15"/>
  <c r="V715" i="15"/>
  <c r="S715" i="15"/>
  <c r="Q715" i="15"/>
  <c r="O715" i="15"/>
  <c r="K715" i="15"/>
  <c r="J715" i="15"/>
  <c r="H715" i="15"/>
  <c r="F715" i="15"/>
  <c r="V714" i="15"/>
  <c r="S714" i="15"/>
  <c r="Q714" i="15"/>
  <c r="O714" i="15"/>
  <c r="K714" i="15"/>
  <c r="J714" i="15"/>
  <c r="H714" i="15"/>
  <c r="F714" i="15"/>
  <c r="V713" i="15"/>
  <c r="S713" i="15"/>
  <c r="Q713" i="15"/>
  <c r="O713" i="15"/>
  <c r="K713" i="15"/>
  <c r="J713" i="15"/>
  <c r="H713" i="15"/>
  <c r="F713" i="15"/>
  <c r="V712" i="15"/>
  <c r="S712" i="15"/>
  <c r="Q712" i="15"/>
  <c r="O712" i="15"/>
  <c r="K712" i="15"/>
  <c r="J712" i="15"/>
  <c r="H712" i="15"/>
  <c r="F712" i="15"/>
  <c r="V711" i="15"/>
  <c r="S711" i="15"/>
  <c r="Q711" i="15"/>
  <c r="O711" i="15"/>
  <c r="K711" i="15"/>
  <c r="J711" i="15"/>
  <c r="H711" i="15"/>
  <c r="F711" i="15"/>
  <c r="V710" i="15"/>
  <c r="S710" i="15"/>
  <c r="Q710" i="15"/>
  <c r="O710" i="15"/>
  <c r="K710" i="15"/>
  <c r="J710" i="15"/>
  <c r="H710" i="15"/>
  <c r="F710" i="15"/>
  <c r="V709" i="15"/>
  <c r="S709" i="15"/>
  <c r="Q709" i="15"/>
  <c r="O709" i="15"/>
  <c r="K709" i="15"/>
  <c r="J709" i="15"/>
  <c r="H709" i="15"/>
  <c r="F709" i="15"/>
  <c r="V708" i="15"/>
  <c r="S708" i="15"/>
  <c r="Q708" i="15"/>
  <c r="O708" i="15"/>
  <c r="K708" i="15"/>
  <c r="J708" i="15"/>
  <c r="H708" i="15"/>
  <c r="F708" i="15"/>
  <c r="V707" i="15"/>
  <c r="S707" i="15"/>
  <c r="Q707" i="15"/>
  <c r="O707" i="15"/>
  <c r="K707" i="15"/>
  <c r="J707" i="15"/>
  <c r="H707" i="15"/>
  <c r="F707" i="15"/>
  <c r="V706" i="15"/>
  <c r="S706" i="15"/>
  <c r="Q706" i="15"/>
  <c r="O706" i="15"/>
  <c r="K706" i="15"/>
  <c r="J706" i="15"/>
  <c r="H706" i="15"/>
  <c r="F706" i="15"/>
  <c r="V705" i="15"/>
  <c r="S705" i="15"/>
  <c r="Q705" i="15"/>
  <c r="O705" i="15"/>
  <c r="K705" i="15"/>
  <c r="J705" i="15"/>
  <c r="H705" i="15"/>
  <c r="F705" i="15"/>
  <c r="V704" i="15"/>
  <c r="S704" i="15"/>
  <c r="Q704" i="15"/>
  <c r="O704" i="15"/>
  <c r="K704" i="15"/>
  <c r="J704" i="15"/>
  <c r="H704" i="15"/>
  <c r="F704" i="15"/>
  <c r="V703" i="15"/>
  <c r="S703" i="15"/>
  <c r="Q703" i="15"/>
  <c r="O703" i="15"/>
  <c r="K703" i="15"/>
  <c r="J703" i="15"/>
  <c r="H703" i="15"/>
  <c r="F703" i="15"/>
  <c r="V702" i="15"/>
  <c r="S702" i="15"/>
  <c r="Q702" i="15"/>
  <c r="O702" i="15"/>
  <c r="K702" i="15"/>
  <c r="J702" i="15"/>
  <c r="H702" i="15"/>
  <c r="F702" i="15"/>
  <c r="V701" i="15"/>
  <c r="S701" i="15"/>
  <c r="Q701" i="15"/>
  <c r="O701" i="15"/>
  <c r="K701" i="15"/>
  <c r="J701" i="15"/>
  <c r="H701" i="15"/>
  <c r="F701" i="15"/>
  <c r="V700" i="15"/>
  <c r="S700" i="15"/>
  <c r="Q700" i="15"/>
  <c r="O700" i="15"/>
  <c r="K700" i="15"/>
  <c r="J700" i="15"/>
  <c r="H700" i="15"/>
  <c r="F700" i="15"/>
  <c r="V699" i="15"/>
  <c r="S699" i="15"/>
  <c r="Q699" i="15"/>
  <c r="O699" i="15"/>
  <c r="K699" i="15"/>
  <c r="J699" i="15"/>
  <c r="H699" i="15"/>
  <c r="F699" i="15"/>
  <c r="V698" i="15"/>
  <c r="S698" i="15"/>
  <c r="Q698" i="15"/>
  <c r="O698" i="15"/>
  <c r="K698" i="15"/>
  <c r="J698" i="15"/>
  <c r="H698" i="15"/>
  <c r="F698" i="15"/>
  <c r="V697" i="15"/>
  <c r="S697" i="15"/>
  <c r="Q697" i="15"/>
  <c r="O697" i="15"/>
  <c r="K697" i="15"/>
  <c r="J697" i="15"/>
  <c r="H697" i="15"/>
  <c r="F697" i="15"/>
  <c r="V696" i="15"/>
  <c r="S696" i="15"/>
  <c r="Q696" i="15"/>
  <c r="O696" i="15"/>
  <c r="K696" i="15"/>
  <c r="J696" i="15"/>
  <c r="H696" i="15"/>
  <c r="F696" i="15"/>
  <c r="V695" i="15"/>
  <c r="S695" i="15"/>
  <c r="Q695" i="15"/>
  <c r="O695" i="15"/>
  <c r="K695" i="15"/>
  <c r="J695" i="15"/>
  <c r="H695" i="15"/>
  <c r="F695" i="15"/>
  <c r="V694" i="15"/>
  <c r="S694" i="15"/>
  <c r="Q694" i="15"/>
  <c r="O694" i="15"/>
  <c r="K694" i="15"/>
  <c r="J694" i="15"/>
  <c r="H694" i="15"/>
  <c r="F694" i="15"/>
  <c r="V693" i="15"/>
  <c r="S693" i="15"/>
  <c r="Q693" i="15"/>
  <c r="O693" i="15"/>
  <c r="K693" i="15"/>
  <c r="J693" i="15"/>
  <c r="H693" i="15"/>
  <c r="F693" i="15"/>
  <c r="V692" i="15"/>
  <c r="S692" i="15"/>
  <c r="Q692" i="15"/>
  <c r="O692" i="15"/>
  <c r="K692" i="15"/>
  <c r="J692" i="15"/>
  <c r="H692" i="15"/>
  <c r="F692" i="15"/>
  <c r="V691" i="15"/>
  <c r="S691" i="15"/>
  <c r="Q691" i="15"/>
  <c r="O691" i="15"/>
  <c r="K691" i="15"/>
  <c r="J691" i="15"/>
  <c r="H691" i="15"/>
  <c r="F691" i="15"/>
  <c r="V690" i="15"/>
  <c r="S690" i="15"/>
  <c r="Q690" i="15"/>
  <c r="O690" i="15"/>
  <c r="K690" i="15"/>
  <c r="J690" i="15"/>
  <c r="H690" i="15"/>
  <c r="F690" i="15"/>
  <c r="V689" i="15"/>
  <c r="S689" i="15"/>
  <c r="Q689" i="15"/>
  <c r="O689" i="15"/>
  <c r="K689" i="15"/>
  <c r="J689" i="15"/>
  <c r="H689" i="15"/>
  <c r="F689" i="15"/>
  <c r="V688" i="15"/>
  <c r="S688" i="15"/>
  <c r="Q688" i="15"/>
  <c r="O688" i="15"/>
  <c r="K688" i="15"/>
  <c r="J688" i="15"/>
  <c r="H688" i="15"/>
  <c r="F688" i="15"/>
  <c r="V687" i="15"/>
  <c r="S687" i="15"/>
  <c r="Q687" i="15"/>
  <c r="O687" i="15"/>
  <c r="K687" i="15"/>
  <c r="J687" i="15"/>
  <c r="H687" i="15"/>
  <c r="F687" i="15"/>
  <c r="V686" i="15"/>
  <c r="S686" i="15"/>
  <c r="Q686" i="15"/>
  <c r="O686" i="15"/>
  <c r="K686" i="15"/>
  <c r="J686" i="15"/>
  <c r="H686" i="15"/>
  <c r="F686" i="15"/>
  <c r="V685" i="15"/>
  <c r="S685" i="15"/>
  <c r="Q685" i="15"/>
  <c r="O685" i="15"/>
  <c r="K685" i="15"/>
  <c r="J685" i="15"/>
  <c r="H685" i="15"/>
  <c r="F685" i="15"/>
  <c r="V684" i="15"/>
  <c r="S684" i="15"/>
  <c r="Q684" i="15"/>
  <c r="O684" i="15"/>
  <c r="K684" i="15"/>
  <c r="J684" i="15"/>
  <c r="H684" i="15"/>
  <c r="F684" i="15"/>
  <c r="V683" i="15"/>
  <c r="S683" i="15"/>
  <c r="Q683" i="15"/>
  <c r="O683" i="15"/>
  <c r="K683" i="15"/>
  <c r="J683" i="15"/>
  <c r="H683" i="15"/>
  <c r="F683" i="15"/>
  <c r="V682" i="15"/>
  <c r="S682" i="15"/>
  <c r="Q682" i="15"/>
  <c r="O682" i="15"/>
  <c r="K682" i="15"/>
  <c r="J682" i="15"/>
  <c r="H682" i="15"/>
  <c r="F682" i="15"/>
  <c r="V681" i="15"/>
  <c r="S681" i="15"/>
  <c r="Q681" i="15"/>
  <c r="O681" i="15"/>
  <c r="K681" i="15"/>
  <c r="J681" i="15"/>
  <c r="H681" i="15"/>
  <c r="F681" i="15"/>
  <c r="V680" i="15"/>
  <c r="S680" i="15"/>
  <c r="Q680" i="15"/>
  <c r="O680" i="15"/>
  <c r="K680" i="15"/>
  <c r="J680" i="15"/>
  <c r="H680" i="15"/>
  <c r="F680" i="15"/>
  <c r="V679" i="15"/>
  <c r="S679" i="15"/>
  <c r="Q679" i="15"/>
  <c r="O679" i="15"/>
  <c r="K679" i="15"/>
  <c r="J679" i="15"/>
  <c r="H679" i="15"/>
  <c r="F679" i="15"/>
  <c r="V678" i="15"/>
  <c r="S678" i="15"/>
  <c r="Q678" i="15"/>
  <c r="O678" i="15"/>
  <c r="K678" i="15"/>
  <c r="J678" i="15"/>
  <c r="H678" i="15"/>
  <c r="F678" i="15"/>
  <c r="V677" i="15"/>
  <c r="S677" i="15"/>
  <c r="Q677" i="15"/>
  <c r="O677" i="15"/>
  <c r="K677" i="15"/>
  <c r="J677" i="15"/>
  <c r="H677" i="15"/>
  <c r="F677" i="15"/>
  <c r="V676" i="15"/>
  <c r="S676" i="15"/>
  <c r="Q676" i="15"/>
  <c r="O676" i="15"/>
  <c r="K676" i="15"/>
  <c r="J676" i="15"/>
  <c r="H676" i="15"/>
  <c r="F676" i="15"/>
  <c r="V675" i="15"/>
  <c r="S675" i="15"/>
  <c r="Q675" i="15"/>
  <c r="O675" i="15"/>
  <c r="K675" i="15"/>
  <c r="J675" i="15"/>
  <c r="H675" i="15"/>
  <c r="F675" i="15"/>
  <c r="V674" i="15"/>
  <c r="S674" i="15"/>
  <c r="Q674" i="15"/>
  <c r="O674" i="15"/>
  <c r="K674" i="15"/>
  <c r="J674" i="15"/>
  <c r="H674" i="15"/>
  <c r="F674" i="15"/>
  <c r="V673" i="15"/>
  <c r="S673" i="15"/>
  <c r="Q673" i="15"/>
  <c r="O673" i="15"/>
  <c r="K673" i="15"/>
  <c r="J673" i="15"/>
  <c r="H673" i="15"/>
  <c r="F673" i="15"/>
  <c r="V672" i="15"/>
  <c r="S672" i="15"/>
  <c r="Q672" i="15"/>
  <c r="O672" i="15"/>
  <c r="K672" i="15"/>
  <c r="J672" i="15"/>
  <c r="H672" i="15"/>
  <c r="F672" i="15"/>
  <c r="V671" i="15"/>
  <c r="S671" i="15"/>
  <c r="Q671" i="15"/>
  <c r="O671" i="15"/>
  <c r="K671" i="15"/>
  <c r="J671" i="15"/>
  <c r="H671" i="15"/>
  <c r="F671" i="15"/>
  <c r="V670" i="15"/>
  <c r="S670" i="15"/>
  <c r="Q670" i="15"/>
  <c r="O670" i="15"/>
  <c r="K670" i="15"/>
  <c r="J670" i="15"/>
  <c r="H670" i="15"/>
  <c r="F670" i="15"/>
  <c r="V669" i="15"/>
  <c r="S669" i="15"/>
  <c r="Q669" i="15"/>
  <c r="O669" i="15"/>
  <c r="K669" i="15"/>
  <c r="J669" i="15"/>
  <c r="H669" i="15"/>
  <c r="F669" i="15"/>
  <c r="V668" i="15"/>
  <c r="S668" i="15"/>
  <c r="Q668" i="15"/>
  <c r="O668" i="15"/>
  <c r="K668" i="15"/>
  <c r="J668" i="15"/>
  <c r="H668" i="15"/>
  <c r="F668" i="15"/>
  <c r="V667" i="15"/>
  <c r="S667" i="15"/>
  <c r="Q667" i="15"/>
  <c r="O667" i="15"/>
  <c r="K667" i="15"/>
  <c r="J667" i="15"/>
  <c r="H667" i="15"/>
  <c r="F667" i="15"/>
  <c r="V666" i="15"/>
  <c r="S666" i="15"/>
  <c r="Q666" i="15"/>
  <c r="O666" i="15"/>
  <c r="K666" i="15"/>
  <c r="J666" i="15"/>
  <c r="H666" i="15"/>
  <c r="F666" i="15"/>
  <c r="V665" i="15"/>
  <c r="S665" i="15"/>
  <c r="Q665" i="15"/>
  <c r="O665" i="15"/>
  <c r="K665" i="15"/>
  <c r="J665" i="15"/>
  <c r="H665" i="15"/>
  <c r="F665" i="15"/>
  <c r="V664" i="15"/>
  <c r="S664" i="15"/>
  <c r="Q664" i="15"/>
  <c r="O664" i="15"/>
  <c r="K664" i="15"/>
  <c r="J664" i="15"/>
  <c r="H664" i="15"/>
  <c r="F664" i="15"/>
  <c r="V663" i="15"/>
  <c r="S663" i="15"/>
  <c r="Q663" i="15"/>
  <c r="O663" i="15"/>
  <c r="K663" i="15"/>
  <c r="J663" i="15"/>
  <c r="H663" i="15"/>
  <c r="F663" i="15"/>
  <c r="V662" i="15"/>
  <c r="S662" i="15"/>
  <c r="Q662" i="15"/>
  <c r="O662" i="15"/>
  <c r="K662" i="15"/>
  <c r="J662" i="15"/>
  <c r="H662" i="15"/>
  <c r="F662" i="15"/>
  <c r="V661" i="15"/>
  <c r="S661" i="15"/>
  <c r="Q661" i="15"/>
  <c r="O661" i="15"/>
  <c r="K661" i="15"/>
  <c r="J661" i="15"/>
  <c r="H661" i="15"/>
  <c r="F661" i="15"/>
  <c r="V660" i="15"/>
  <c r="S660" i="15"/>
  <c r="Q660" i="15"/>
  <c r="O660" i="15"/>
  <c r="K660" i="15"/>
  <c r="J660" i="15"/>
  <c r="H660" i="15"/>
  <c r="F660" i="15"/>
  <c r="V659" i="15"/>
  <c r="S659" i="15"/>
  <c r="Q659" i="15"/>
  <c r="O659" i="15"/>
  <c r="K659" i="15"/>
  <c r="J659" i="15"/>
  <c r="H659" i="15"/>
  <c r="F659" i="15"/>
  <c r="V658" i="15"/>
  <c r="S658" i="15"/>
  <c r="Q658" i="15"/>
  <c r="O658" i="15"/>
  <c r="K658" i="15"/>
  <c r="J658" i="15"/>
  <c r="H658" i="15"/>
  <c r="F658" i="15"/>
  <c r="V657" i="15"/>
  <c r="S657" i="15"/>
  <c r="Q657" i="15"/>
  <c r="O657" i="15"/>
  <c r="K657" i="15"/>
  <c r="J657" i="15"/>
  <c r="H657" i="15"/>
  <c r="F657" i="15"/>
  <c r="V656" i="15"/>
  <c r="S656" i="15"/>
  <c r="Q656" i="15"/>
  <c r="O656" i="15"/>
  <c r="K656" i="15"/>
  <c r="J656" i="15"/>
  <c r="H656" i="15"/>
  <c r="F656" i="15"/>
  <c r="V655" i="15"/>
  <c r="S655" i="15"/>
  <c r="Q655" i="15"/>
  <c r="O655" i="15"/>
  <c r="K655" i="15"/>
  <c r="J655" i="15"/>
  <c r="H655" i="15"/>
  <c r="F655" i="15"/>
  <c r="V654" i="15"/>
  <c r="S654" i="15"/>
  <c r="Q654" i="15"/>
  <c r="O654" i="15"/>
  <c r="K654" i="15"/>
  <c r="J654" i="15"/>
  <c r="H654" i="15"/>
  <c r="F654" i="15"/>
  <c r="V653" i="15"/>
  <c r="S653" i="15"/>
  <c r="Q653" i="15"/>
  <c r="O653" i="15"/>
  <c r="K653" i="15"/>
  <c r="J653" i="15"/>
  <c r="H653" i="15"/>
  <c r="F653" i="15"/>
  <c r="V652" i="15"/>
  <c r="S652" i="15"/>
  <c r="Q652" i="15"/>
  <c r="O652" i="15"/>
  <c r="K652" i="15"/>
  <c r="J652" i="15"/>
  <c r="H652" i="15"/>
  <c r="F652" i="15"/>
  <c r="V651" i="15"/>
  <c r="S651" i="15"/>
  <c r="Q651" i="15"/>
  <c r="O651" i="15"/>
  <c r="K651" i="15"/>
  <c r="J651" i="15"/>
  <c r="H651" i="15"/>
  <c r="F651" i="15"/>
  <c r="V650" i="15"/>
  <c r="S650" i="15"/>
  <c r="Q650" i="15"/>
  <c r="O650" i="15"/>
  <c r="K650" i="15"/>
  <c r="J650" i="15"/>
  <c r="H650" i="15"/>
  <c r="F650" i="15"/>
  <c r="V649" i="15"/>
  <c r="S649" i="15"/>
  <c r="Q649" i="15"/>
  <c r="O649" i="15"/>
  <c r="K649" i="15"/>
  <c r="J649" i="15"/>
  <c r="H649" i="15"/>
  <c r="F649" i="15"/>
  <c r="V648" i="15"/>
  <c r="S648" i="15"/>
  <c r="Q648" i="15"/>
  <c r="O648" i="15"/>
  <c r="K648" i="15"/>
  <c r="J648" i="15"/>
  <c r="H648" i="15"/>
  <c r="F648" i="15"/>
  <c r="V647" i="15"/>
  <c r="S647" i="15"/>
  <c r="Q647" i="15"/>
  <c r="O647" i="15"/>
  <c r="K647" i="15"/>
  <c r="J647" i="15"/>
  <c r="H647" i="15"/>
  <c r="F647" i="15"/>
  <c r="V646" i="15"/>
  <c r="S646" i="15"/>
  <c r="Q646" i="15"/>
  <c r="O646" i="15"/>
  <c r="K646" i="15"/>
  <c r="J646" i="15"/>
  <c r="H646" i="15"/>
  <c r="F646" i="15"/>
  <c r="V645" i="15"/>
  <c r="S645" i="15"/>
  <c r="Q645" i="15"/>
  <c r="O645" i="15"/>
  <c r="K645" i="15"/>
  <c r="J645" i="15"/>
  <c r="H645" i="15"/>
  <c r="F645" i="15"/>
  <c r="V644" i="15"/>
  <c r="S644" i="15"/>
  <c r="Q644" i="15"/>
  <c r="O644" i="15"/>
  <c r="K644" i="15"/>
  <c r="J644" i="15"/>
  <c r="H644" i="15"/>
  <c r="F644" i="15"/>
  <c r="V643" i="15"/>
  <c r="S643" i="15"/>
  <c r="Q643" i="15"/>
  <c r="O643" i="15"/>
  <c r="K643" i="15"/>
  <c r="J643" i="15"/>
  <c r="H643" i="15"/>
  <c r="F643" i="15"/>
  <c r="V642" i="15"/>
  <c r="S642" i="15"/>
  <c r="Q642" i="15"/>
  <c r="O642" i="15"/>
  <c r="K642" i="15"/>
  <c r="J642" i="15"/>
  <c r="H642" i="15"/>
  <c r="F642" i="15"/>
  <c r="V641" i="15"/>
  <c r="S641" i="15"/>
  <c r="Q641" i="15"/>
  <c r="O641" i="15"/>
  <c r="K641" i="15"/>
  <c r="J641" i="15"/>
  <c r="H641" i="15"/>
  <c r="F641" i="15"/>
  <c r="V640" i="15"/>
  <c r="S640" i="15"/>
  <c r="Q640" i="15"/>
  <c r="O640" i="15"/>
  <c r="K640" i="15"/>
  <c r="J640" i="15"/>
  <c r="H640" i="15"/>
  <c r="F640" i="15"/>
  <c r="V639" i="15"/>
  <c r="S639" i="15"/>
  <c r="Q639" i="15"/>
  <c r="O639" i="15"/>
  <c r="K639" i="15"/>
  <c r="J639" i="15"/>
  <c r="H639" i="15"/>
  <c r="F639" i="15"/>
  <c r="V638" i="15"/>
  <c r="S638" i="15"/>
  <c r="Q638" i="15"/>
  <c r="O638" i="15"/>
  <c r="K638" i="15"/>
  <c r="J638" i="15"/>
  <c r="H638" i="15"/>
  <c r="F638" i="15"/>
  <c r="V637" i="15"/>
  <c r="S637" i="15"/>
  <c r="Q637" i="15"/>
  <c r="O637" i="15"/>
  <c r="K637" i="15"/>
  <c r="J637" i="15"/>
  <c r="H637" i="15"/>
  <c r="F637" i="15"/>
  <c r="V636" i="15"/>
  <c r="S636" i="15"/>
  <c r="Q636" i="15"/>
  <c r="O636" i="15"/>
  <c r="K636" i="15"/>
  <c r="J636" i="15"/>
  <c r="H636" i="15"/>
  <c r="F636" i="15"/>
  <c r="V635" i="15"/>
  <c r="S635" i="15"/>
  <c r="Q635" i="15"/>
  <c r="O635" i="15"/>
  <c r="K635" i="15"/>
  <c r="J635" i="15"/>
  <c r="H635" i="15"/>
  <c r="F635" i="15"/>
  <c r="V634" i="15"/>
  <c r="S634" i="15"/>
  <c r="Q634" i="15"/>
  <c r="O634" i="15"/>
  <c r="K634" i="15"/>
  <c r="J634" i="15"/>
  <c r="H634" i="15"/>
  <c r="F634" i="15"/>
  <c r="V633" i="15"/>
  <c r="S633" i="15"/>
  <c r="Q633" i="15"/>
  <c r="O633" i="15"/>
  <c r="K633" i="15"/>
  <c r="J633" i="15"/>
  <c r="H633" i="15"/>
  <c r="F633" i="15"/>
  <c r="V632" i="15"/>
  <c r="S632" i="15"/>
  <c r="Q632" i="15"/>
  <c r="O632" i="15"/>
  <c r="K632" i="15"/>
  <c r="J632" i="15"/>
  <c r="H632" i="15"/>
  <c r="F632" i="15"/>
  <c r="V631" i="15"/>
  <c r="S631" i="15"/>
  <c r="Q631" i="15"/>
  <c r="O631" i="15"/>
  <c r="K631" i="15"/>
  <c r="J631" i="15"/>
  <c r="H631" i="15"/>
  <c r="F631" i="15"/>
  <c r="V630" i="15"/>
  <c r="S630" i="15"/>
  <c r="Q630" i="15"/>
  <c r="O630" i="15"/>
  <c r="K630" i="15"/>
  <c r="J630" i="15"/>
  <c r="H630" i="15"/>
  <c r="F630" i="15"/>
  <c r="V629" i="15"/>
  <c r="S629" i="15"/>
  <c r="Q629" i="15"/>
  <c r="O629" i="15"/>
  <c r="K629" i="15"/>
  <c r="J629" i="15"/>
  <c r="H629" i="15"/>
  <c r="F629" i="15"/>
  <c r="V628" i="15"/>
  <c r="S628" i="15"/>
  <c r="Q628" i="15"/>
  <c r="O628" i="15"/>
  <c r="K628" i="15"/>
  <c r="J628" i="15"/>
  <c r="H628" i="15"/>
  <c r="F628" i="15"/>
  <c r="V627" i="15"/>
  <c r="S627" i="15"/>
  <c r="Q627" i="15"/>
  <c r="O627" i="15"/>
  <c r="K627" i="15"/>
  <c r="J627" i="15"/>
  <c r="H627" i="15"/>
  <c r="F627" i="15"/>
  <c r="V626" i="15"/>
  <c r="S626" i="15"/>
  <c r="Q626" i="15"/>
  <c r="O626" i="15"/>
  <c r="K626" i="15"/>
  <c r="J626" i="15"/>
  <c r="H626" i="15"/>
  <c r="F626" i="15"/>
  <c r="V625" i="15"/>
  <c r="S625" i="15"/>
  <c r="Q625" i="15"/>
  <c r="O625" i="15"/>
  <c r="K625" i="15"/>
  <c r="J625" i="15"/>
  <c r="H625" i="15"/>
  <c r="F625" i="15"/>
  <c r="V624" i="15"/>
  <c r="S624" i="15"/>
  <c r="Q624" i="15"/>
  <c r="O624" i="15"/>
  <c r="K624" i="15"/>
  <c r="J624" i="15"/>
  <c r="H624" i="15"/>
  <c r="F624" i="15"/>
  <c r="V623" i="15"/>
  <c r="S623" i="15"/>
  <c r="Q623" i="15"/>
  <c r="O623" i="15"/>
  <c r="K623" i="15"/>
  <c r="J623" i="15"/>
  <c r="H623" i="15"/>
  <c r="F623" i="15"/>
  <c r="V622" i="15"/>
  <c r="S622" i="15"/>
  <c r="Q622" i="15"/>
  <c r="O622" i="15"/>
  <c r="K622" i="15"/>
  <c r="J622" i="15"/>
  <c r="H622" i="15"/>
  <c r="F622" i="15"/>
  <c r="V621" i="15"/>
  <c r="S621" i="15"/>
  <c r="Q621" i="15"/>
  <c r="O621" i="15"/>
  <c r="K621" i="15"/>
  <c r="J621" i="15"/>
  <c r="H621" i="15"/>
  <c r="F621" i="15"/>
  <c r="V620" i="15"/>
  <c r="S620" i="15"/>
  <c r="Q620" i="15"/>
  <c r="O620" i="15"/>
  <c r="K620" i="15"/>
  <c r="J620" i="15"/>
  <c r="H620" i="15"/>
  <c r="F620" i="15"/>
  <c r="V619" i="15"/>
  <c r="S619" i="15"/>
  <c r="Q619" i="15"/>
  <c r="O619" i="15"/>
  <c r="K619" i="15"/>
  <c r="J619" i="15"/>
  <c r="H619" i="15"/>
  <c r="F619" i="15"/>
  <c r="V618" i="15"/>
  <c r="S618" i="15"/>
  <c r="Q618" i="15"/>
  <c r="O618" i="15"/>
  <c r="K618" i="15"/>
  <c r="J618" i="15"/>
  <c r="H618" i="15"/>
  <c r="F618" i="15"/>
  <c r="V617" i="15"/>
  <c r="S617" i="15"/>
  <c r="Q617" i="15"/>
  <c r="O617" i="15"/>
  <c r="K617" i="15"/>
  <c r="J617" i="15"/>
  <c r="H617" i="15"/>
  <c r="F617" i="15"/>
  <c r="V616" i="15"/>
  <c r="S616" i="15"/>
  <c r="Q616" i="15"/>
  <c r="O616" i="15"/>
  <c r="K616" i="15"/>
  <c r="J616" i="15"/>
  <c r="H616" i="15"/>
  <c r="F616" i="15"/>
  <c r="V615" i="15"/>
  <c r="S615" i="15"/>
  <c r="Q615" i="15"/>
  <c r="O615" i="15"/>
  <c r="K615" i="15"/>
  <c r="J615" i="15"/>
  <c r="H615" i="15"/>
  <c r="F615" i="15"/>
  <c r="V614" i="15"/>
  <c r="S614" i="15"/>
  <c r="Q614" i="15"/>
  <c r="O614" i="15"/>
  <c r="K614" i="15"/>
  <c r="J614" i="15"/>
  <c r="H614" i="15"/>
  <c r="F614" i="15"/>
  <c r="V613" i="15"/>
  <c r="S613" i="15"/>
  <c r="Q613" i="15"/>
  <c r="O613" i="15"/>
  <c r="K613" i="15"/>
  <c r="J613" i="15"/>
  <c r="H613" i="15"/>
  <c r="F613" i="15"/>
  <c r="V612" i="15"/>
  <c r="S612" i="15"/>
  <c r="Q612" i="15"/>
  <c r="O612" i="15"/>
  <c r="K612" i="15"/>
  <c r="J612" i="15"/>
  <c r="H612" i="15"/>
  <c r="F612" i="15"/>
  <c r="V611" i="15"/>
  <c r="S611" i="15"/>
  <c r="Q611" i="15"/>
  <c r="O611" i="15"/>
  <c r="K611" i="15"/>
  <c r="J611" i="15"/>
  <c r="H611" i="15"/>
  <c r="F611" i="15"/>
  <c r="V610" i="15"/>
  <c r="S610" i="15"/>
  <c r="Q610" i="15"/>
  <c r="O610" i="15"/>
  <c r="K610" i="15"/>
  <c r="J610" i="15"/>
  <c r="H610" i="15"/>
  <c r="F610" i="15"/>
  <c r="V609" i="15"/>
  <c r="S609" i="15"/>
  <c r="Q609" i="15"/>
  <c r="O609" i="15"/>
  <c r="K609" i="15"/>
  <c r="J609" i="15"/>
  <c r="H609" i="15"/>
  <c r="F609" i="15"/>
  <c r="V608" i="15"/>
  <c r="S608" i="15"/>
  <c r="Q608" i="15"/>
  <c r="O608" i="15"/>
  <c r="K608" i="15"/>
  <c r="J608" i="15"/>
  <c r="H608" i="15"/>
  <c r="F608" i="15"/>
  <c r="V607" i="15"/>
  <c r="S607" i="15"/>
  <c r="Q607" i="15"/>
  <c r="O607" i="15"/>
  <c r="K607" i="15"/>
  <c r="J607" i="15"/>
  <c r="H607" i="15"/>
  <c r="F607" i="15"/>
  <c r="V606" i="15"/>
  <c r="S606" i="15"/>
  <c r="Q606" i="15"/>
  <c r="O606" i="15"/>
  <c r="K606" i="15"/>
  <c r="J606" i="15"/>
  <c r="H606" i="15"/>
  <c r="F606" i="15"/>
  <c r="V605" i="15"/>
  <c r="S605" i="15"/>
  <c r="Q605" i="15"/>
  <c r="O605" i="15"/>
  <c r="K605" i="15"/>
  <c r="J605" i="15"/>
  <c r="H605" i="15"/>
  <c r="F605" i="15"/>
  <c r="V604" i="15"/>
  <c r="S604" i="15"/>
  <c r="Q604" i="15"/>
  <c r="O604" i="15"/>
  <c r="K604" i="15"/>
  <c r="J604" i="15"/>
  <c r="H604" i="15"/>
  <c r="F604" i="15"/>
  <c r="V603" i="15"/>
  <c r="S603" i="15"/>
  <c r="Q603" i="15"/>
  <c r="O603" i="15"/>
  <c r="K603" i="15"/>
  <c r="J603" i="15"/>
  <c r="H603" i="15"/>
  <c r="F603" i="15"/>
  <c r="V602" i="15"/>
  <c r="S602" i="15"/>
  <c r="Q602" i="15"/>
  <c r="O602" i="15"/>
  <c r="K602" i="15"/>
  <c r="J602" i="15"/>
  <c r="H602" i="15"/>
  <c r="F602" i="15"/>
  <c r="V601" i="15"/>
  <c r="S601" i="15"/>
  <c r="Q601" i="15"/>
  <c r="O601" i="15"/>
  <c r="K601" i="15"/>
  <c r="J601" i="15"/>
  <c r="H601" i="15"/>
  <c r="F601" i="15"/>
  <c r="V600" i="15"/>
  <c r="S600" i="15"/>
  <c r="Q600" i="15"/>
  <c r="O600" i="15"/>
  <c r="K600" i="15"/>
  <c r="J600" i="15"/>
  <c r="H600" i="15"/>
  <c r="F600" i="15"/>
  <c r="V599" i="15"/>
  <c r="S599" i="15"/>
  <c r="Q599" i="15"/>
  <c r="O599" i="15"/>
  <c r="K599" i="15"/>
  <c r="J599" i="15"/>
  <c r="H599" i="15"/>
  <c r="F599" i="15"/>
  <c r="V598" i="15"/>
  <c r="S598" i="15"/>
  <c r="Q598" i="15"/>
  <c r="O598" i="15"/>
  <c r="K598" i="15"/>
  <c r="J598" i="15"/>
  <c r="H598" i="15"/>
  <c r="F598" i="15"/>
  <c r="V597" i="15"/>
  <c r="S597" i="15"/>
  <c r="Q597" i="15"/>
  <c r="O597" i="15"/>
  <c r="K597" i="15"/>
  <c r="J597" i="15"/>
  <c r="H597" i="15"/>
  <c r="F597" i="15"/>
  <c r="V596" i="15"/>
  <c r="S596" i="15"/>
  <c r="Q596" i="15"/>
  <c r="O596" i="15"/>
  <c r="K596" i="15"/>
  <c r="J596" i="15"/>
  <c r="H596" i="15"/>
  <c r="F596" i="15"/>
  <c r="V595" i="15"/>
  <c r="S595" i="15"/>
  <c r="Q595" i="15"/>
  <c r="O595" i="15"/>
  <c r="K595" i="15"/>
  <c r="J595" i="15"/>
  <c r="H595" i="15"/>
  <c r="F595" i="15"/>
  <c r="V594" i="15"/>
  <c r="S594" i="15"/>
  <c r="Q594" i="15"/>
  <c r="O594" i="15"/>
  <c r="K594" i="15"/>
  <c r="J594" i="15"/>
  <c r="H594" i="15"/>
  <c r="F594" i="15"/>
  <c r="V593" i="15"/>
  <c r="S593" i="15"/>
  <c r="Q593" i="15"/>
  <c r="O593" i="15"/>
  <c r="K593" i="15"/>
  <c r="J593" i="15"/>
  <c r="H593" i="15"/>
  <c r="F593" i="15"/>
  <c r="V592" i="15"/>
  <c r="S592" i="15"/>
  <c r="Q592" i="15"/>
  <c r="O592" i="15"/>
  <c r="K592" i="15"/>
  <c r="J592" i="15"/>
  <c r="H592" i="15"/>
  <c r="F592" i="15"/>
  <c r="V591" i="15"/>
  <c r="S591" i="15"/>
  <c r="Q591" i="15"/>
  <c r="O591" i="15"/>
  <c r="K591" i="15"/>
  <c r="J591" i="15"/>
  <c r="H591" i="15"/>
  <c r="F591" i="15"/>
  <c r="V590" i="15"/>
  <c r="S590" i="15"/>
  <c r="Q590" i="15"/>
  <c r="O590" i="15"/>
  <c r="K590" i="15"/>
  <c r="J590" i="15"/>
  <c r="H590" i="15"/>
  <c r="F590" i="15"/>
  <c r="V589" i="15"/>
  <c r="S589" i="15"/>
  <c r="Q589" i="15"/>
  <c r="O589" i="15"/>
  <c r="K589" i="15"/>
  <c r="J589" i="15"/>
  <c r="H589" i="15"/>
  <c r="F589" i="15"/>
  <c r="V588" i="15"/>
  <c r="S588" i="15"/>
  <c r="Q588" i="15"/>
  <c r="O588" i="15"/>
  <c r="K588" i="15"/>
  <c r="J588" i="15"/>
  <c r="H588" i="15"/>
  <c r="F588" i="15"/>
  <c r="V587" i="15"/>
  <c r="S587" i="15"/>
  <c r="Q587" i="15"/>
  <c r="O587" i="15"/>
  <c r="K587" i="15"/>
  <c r="J587" i="15"/>
  <c r="H587" i="15"/>
  <c r="F587" i="15"/>
  <c r="V586" i="15"/>
  <c r="S586" i="15"/>
  <c r="Q586" i="15"/>
  <c r="O586" i="15"/>
  <c r="K586" i="15"/>
  <c r="J586" i="15"/>
  <c r="H586" i="15"/>
  <c r="F586" i="15"/>
  <c r="V585" i="15"/>
  <c r="S585" i="15"/>
  <c r="Q585" i="15"/>
  <c r="O585" i="15"/>
  <c r="K585" i="15"/>
  <c r="J585" i="15"/>
  <c r="H585" i="15"/>
  <c r="F585" i="15"/>
  <c r="V584" i="15"/>
  <c r="S584" i="15"/>
  <c r="Q584" i="15"/>
  <c r="O584" i="15"/>
  <c r="K584" i="15"/>
  <c r="J584" i="15"/>
  <c r="H584" i="15"/>
  <c r="F584" i="15"/>
  <c r="V583" i="15"/>
  <c r="S583" i="15"/>
  <c r="Q583" i="15"/>
  <c r="O583" i="15"/>
  <c r="K583" i="15"/>
  <c r="J583" i="15"/>
  <c r="H583" i="15"/>
  <c r="F583" i="15"/>
  <c r="V582" i="15"/>
  <c r="S582" i="15"/>
  <c r="Q582" i="15"/>
  <c r="O582" i="15"/>
  <c r="K582" i="15"/>
  <c r="J582" i="15"/>
  <c r="H582" i="15"/>
  <c r="F582" i="15"/>
  <c r="V581" i="15"/>
  <c r="S581" i="15"/>
  <c r="Q581" i="15"/>
  <c r="O581" i="15"/>
  <c r="K581" i="15"/>
  <c r="J581" i="15"/>
  <c r="H581" i="15"/>
  <c r="F581" i="15"/>
  <c r="V580" i="15"/>
  <c r="S580" i="15"/>
  <c r="Q580" i="15"/>
  <c r="O580" i="15"/>
  <c r="K580" i="15"/>
  <c r="J580" i="15"/>
  <c r="H580" i="15"/>
  <c r="F580" i="15"/>
  <c r="V579" i="15"/>
  <c r="S579" i="15"/>
  <c r="Q579" i="15"/>
  <c r="O579" i="15"/>
  <c r="K579" i="15"/>
  <c r="J579" i="15"/>
  <c r="H579" i="15"/>
  <c r="F579" i="15"/>
  <c r="V578" i="15"/>
  <c r="S578" i="15"/>
  <c r="Q578" i="15"/>
  <c r="O578" i="15"/>
  <c r="K578" i="15"/>
  <c r="J578" i="15"/>
  <c r="H578" i="15"/>
  <c r="F578" i="15"/>
  <c r="V577" i="15"/>
  <c r="S577" i="15"/>
  <c r="Q577" i="15"/>
  <c r="O577" i="15"/>
  <c r="K577" i="15"/>
  <c r="J577" i="15"/>
  <c r="H577" i="15"/>
  <c r="F577" i="15"/>
  <c r="V576" i="15"/>
  <c r="S576" i="15"/>
  <c r="Q576" i="15"/>
  <c r="O576" i="15"/>
  <c r="K576" i="15"/>
  <c r="J576" i="15"/>
  <c r="H576" i="15"/>
  <c r="F576" i="15"/>
  <c r="V575" i="15"/>
  <c r="S575" i="15"/>
  <c r="Q575" i="15"/>
  <c r="O575" i="15"/>
  <c r="K575" i="15"/>
  <c r="J575" i="15"/>
  <c r="H575" i="15"/>
  <c r="F575" i="15"/>
  <c r="V574" i="15"/>
  <c r="S574" i="15"/>
  <c r="Q574" i="15"/>
  <c r="O574" i="15"/>
  <c r="K574" i="15"/>
  <c r="J574" i="15"/>
  <c r="H574" i="15"/>
  <c r="F574" i="15"/>
  <c r="V573" i="15"/>
  <c r="S573" i="15"/>
  <c r="Q573" i="15"/>
  <c r="O573" i="15"/>
  <c r="K573" i="15"/>
  <c r="J573" i="15"/>
  <c r="H573" i="15"/>
  <c r="F573" i="15"/>
  <c r="V572" i="15"/>
  <c r="S572" i="15"/>
  <c r="Q572" i="15"/>
  <c r="O572" i="15"/>
  <c r="K572" i="15"/>
  <c r="J572" i="15"/>
  <c r="H572" i="15"/>
  <c r="F572" i="15"/>
  <c r="V571" i="15"/>
  <c r="S571" i="15"/>
  <c r="Q571" i="15"/>
  <c r="O571" i="15"/>
  <c r="K571" i="15"/>
  <c r="J571" i="15"/>
  <c r="H571" i="15"/>
  <c r="F571" i="15"/>
  <c r="V570" i="15"/>
  <c r="S570" i="15"/>
  <c r="Q570" i="15"/>
  <c r="O570" i="15"/>
  <c r="K570" i="15"/>
  <c r="J570" i="15"/>
  <c r="H570" i="15"/>
  <c r="F570" i="15"/>
  <c r="V569" i="15"/>
  <c r="S569" i="15"/>
  <c r="Q569" i="15"/>
  <c r="O569" i="15"/>
  <c r="K569" i="15"/>
  <c r="J569" i="15"/>
  <c r="H569" i="15"/>
  <c r="F569" i="15"/>
  <c r="V568" i="15"/>
  <c r="S568" i="15"/>
  <c r="Q568" i="15"/>
  <c r="O568" i="15"/>
  <c r="K568" i="15"/>
  <c r="J568" i="15"/>
  <c r="H568" i="15"/>
  <c r="F568" i="15"/>
  <c r="V567" i="15"/>
  <c r="S567" i="15"/>
  <c r="Q567" i="15"/>
  <c r="O567" i="15"/>
  <c r="K567" i="15"/>
  <c r="J567" i="15"/>
  <c r="H567" i="15"/>
  <c r="F567" i="15"/>
  <c r="V566" i="15"/>
  <c r="S566" i="15"/>
  <c r="Q566" i="15"/>
  <c r="O566" i="15"/>
  <c r="K566" i="15"/>
  <c r="J566" i="15"/>
  <c r="H566" i="15"/>
  <c r="F566" i="15"/>
  <c r="V565" i="15"/>
  <c r="S565" i="15"/>
  <c r="Q565" i="15"/>
  <c r="O565" i="15"/>
  <c r="K565" i="15"/>
  <c r="J565" i="15"/>
  <c r="H565" i="15"/>
  <c r="F565" i="15"/>
  <c r="V564" i="15"/>
  <c r="S564" i="15"/>
  <c r="Q564" i="15"/>
  <c r="O564" i="15"/>
  <c r="K564" i="15"/>
  <c r="J564" i="15"/>
  <c r="H564" i="15"/>
  <c r="F564" i="15"/>
  <c r="V563" i="15"/>
  <c r="S563" i="15"/>
  <c r="Q563" i="15"/>
  <c r="O563" i="15"/>
  <c r="K563" i="15"/>
  <c r="J563" i="15"/>
  <c r="H563" i="15"/>
  <c r="F563" i="15"/>
  <c r="V562" i="15"/>
  <c r="S562" i="15"/>
  <c r="Q562" i="15"/>
  <c r="O562" i="15"/>
  <c r="K562" i="15"/>
  <c r="J562" i="15"/>
  <c r="H562" i="15"/>
  <c r="F562" i="15"/>
  <c r="V561" i="15"/>
  <c r="S561" i="15"/>
  <c r="Q561" i="15"/>
  <c r="O561" i="15"/>
  <c r="K561" i="15"/>
  <c r="J561" i="15"/>
  <c r="H561" i="15"/>
  <c r="F561" i="15"/>
  <c r="V560" i="15"/>
  <c r="S560" i="15"/>
  <c r="Q560" i="15"/>
  <c r="O560" i="15"/>
  <c r="K560" i="15"/>
  <c r="J560" i="15"/>
  <c r="H560" i="15"/>
  <c r="F560" i="15"/>
  <c r="V559" i="15"/>
  <c r="S559" i="15"/>
  <c r="Q559" i="15"/>
  <c r="O559" i="15"/>
  <c r="K559" i="15"/>
  <c r="J559" i="15"/>
  <c r="H559" i="15"/>
  <c r="F559" i="15"/>
  <c r="V558" i="15"/>
  <c r="S558" i="15"/>
  <c r="Q558" i="15"/>
  <c r="O558" i="15"/>
  <c r="K558" i="15"/>
  <c r="J558" i="15"/>
  <c r="H558" i="15"/>
  <c r="F558" i="15"/>
  <c r="V557" i="15"/>
  <c r="S557" i="15"/>
  <c r="Q557" i="15"/>
  <c r="O557" i="15"/>
  <c r="K557" i="15"/>
  <c r="J557" i="15"/>
  <c r="H557" i="15"/>
  <c r="F557" i="15"/>
  <c r="V556" i="15"/>
  <c r="S556" i="15"/>
  <c r="Q556" i="15"/>
  <c r="O556" i="15"/>
  <c r="K556" i="15"/>
  <c r="J556" i="15"/>
  <c r="H556" i="15"/>
  <c r="F556" i="15"/>
  <c r="V555" i="15"/>
  <c r="S555" i="15"/>
  <c r="Q555" i="15"/>
  <c r="O555" i="15"/>
  <c r="K555" i="15"/>
  <c r="J555" i="15"/>
  <c r="H555" i="15"/>
  <c r="F555" i="15"/>
  <c r="V554" i="15"/>
  <c r="S554" i="15"/>
  <c r="Q554" i="15"/>
  <c r="O554" i="15"/>
  <c r="K554" i="15"/>
  <c r="J554" i="15"/>
  <c r="H554" i="15"/>
  <c r="F554" i="15"/>
  <c r="V553" i="15"/>
  <c r="S553" i="15"/>
  <c r="Q553" i="15"/>
  <c r="O553" i="15"/>
  <c r="K553" i="15"/>
  <c r="J553" i="15"/>
  <c r="H553" i="15"/>
  <c r="F553" i="15"/>
  <c r="V552" i="15"/>
  <c r="S552" i="15"/>
  <c r="Q552" i="15"/>
  <c r="O552" i="15"/>
  <c r="K552" i="15"/>
  <c r="J552" i="15"/>
  <c r="H552" i="15"/>
  <c r="F552" i="15"/>
  <c r="V551" i="15"/>
  <c r="S551" i="15"/>
  <c r="Q551" i="15"/>
  <c r="O551" i="15"/>
  <c r="K551" i="15"/>
  <c r="J551" i="15"/>
  <c r="H551" i="15"/>
  <c r="F551" i="15"/>
  <c r="V550" i="15"/>
  <c r="S550" i="15"/>
  <c r="Q550" i="15"/>
  <c r="O550" i="15"/>
  <c r="K550" i="15"/>
  <c r="J550" i="15"/>
  <c r="H550" i="15"/>
  <c r="F550" i="15"/>
  <c r="V549" i="15"/>
  <c r="S549" i="15"/>
  <c r="Q549" i="15"/>
  <c r="O549" i="15"/>
  <c r="K549" i="15"/>
  <c r="J549" i="15"/>
  <c r="H549" i="15"/>
  <c r="F549" i="15"/>
  <c r="V548" i="15"/>
  <c r="S548" i="15"/>
  <c r="Q548" i="15"/>
  <c r="O548" i="15"/>
  <c r="K548" i="15"/>
  <c r="J548" i="15"/>
  <c r="H548" i="15"/>
  <c r="F548" i="15"/>
  <c r="V547" i="15"/>
  <c r="S547" i="15"/>
  <c r="Q547" i="15"/>
  <c r="O547" i="15"/>
  <c r="K547" i="15"/>
  <c r="J547" i="15"/>
  <c r="H547" i="15"/>
  <c r="F547" i="15"/>
  <c r="V546" i="15"/>
  <c r="S546" i="15"/>
  <c r="Q546" i="15"/>
  <c r="O546" i="15"/>
  <c r="K546" i="15"/>
  <c r="J546" i="15"/>
  <c r="H546" i="15"/>
  <c r="F546" i="15"/>
  <c r="V545" i="15"/>
  <c r="S545" i="15"/>
  <c r="Q545" i="15"/>
  <c r="O545" i="15"/>
  <c r="K545" i="15"/>
  <c r="J545" i="15"/>
  <c r="H545" i="15"/>
  <c r="F545" i="15"/>
  <c r="V544" i="15"/>
  <c r="S544" i="15"/>
  <c r="Q544" i="15"/>
  <c r="O544" i="15"/>
  <c r="K544" i="15"/>
  <c r="J544" i="15"/>
  <c r="H544" i="15"/>
  <c r="F544" i="15"/>
  <c r="V543" i="15"/>
  <c r="S543" i="15"/>
  <c r="Q543" i="15"/>
  <c r="O543" i="15"/>
  <c r="K543" i="15"/>
  <c r="J543" i="15"/>
  <c r="H543" i="15"/>
  <c r="F543" i="15"/>
  <c r="V542" i="15"/>
  <c r="S542" i="15"/>
  <c r="Q542" i="15"/>
  <c r="O542" i="15"/>
  <c r="K542" i="15"/>
  <c r="J542" i="15"/>
  <c r="H542" i="15"/>
  <c r="F542" i="15"/>
  <c r="V541" i="15"/>
  <c r="S541" i="15"/>
  <c r="Q541" i="15"/>
  <c r="O541" i="15"/>
  <c r="K541" i="15"/>
  <c r="J541" i="15"/>
  <c r="H541" i="15"/>
  <c r="F541" i="15"/>
  <c r="V540" i="15"/>
  <c r="S540" i="15"/>
  <c r="Q540" i="15"/>
  <c r="O540" i="15"/>
  <c r="K540" i="15"/>
  <c r="J540" i="15"/>
  <c r="H540" i="15"/>
  <c r="F540" i="15"/>
  <c r="V539" i="15"/>
  <c r="S539" i="15"/>
  <c r="Q539" i="15"/>
  <c r="O539" i="15"/>
  <c r="K539" i="15"/>
  <c r="J539" i="15"/>
  <c r="H539" i="15"/>
  <c r="F539" i="15"/>
  <c r="V538" i="15"/>
  <c r="S538" i="15"/>
  <c r="Q538" i="15"/>
  <c r="O538" i="15"/>
  <c r="K538" i="15"/>
  <c r="J538" i="15"/>
  <c r="H538" i="15"/>
  <c r="F538" i="15"/>
  <c r="V537" i="15"/>
  <c r="S537" i="15"/>
  <c r="Q537" i="15"/>
  <c r="O537" i="15"/>
  <c r="K537" i="15"/>
  <c r="J537" i="15"/>
  <c r="H537" i="15"/>
  <c r="F537" i="15"/>
  <c r="V536" i="15"/>
  <c r="S536" i="15"/>
  <c r="Q536" i="15"/>
  <c r="O536" i="15"/>
  <c r="K536" i="15"/>
  <c r="J536" i="15"/>
  <c r="H536" i="15"/>
  <c r="F536" i="15"/>
  <c r="V535" i="15"/>
  <c r="S535" i="15"/>
  <c r="Q535" i="15"/>
  <c r="O535" i="15"/>
  <c r="K535" i="15"/>
  <c r="J535" i="15"/>
  <c r="H535" i="15"/>
  <c r="F535" i="15"/>
  <c r="V534" i="15"/>
  <c r="S534" i="15"/>
  <c r="Q534" i="15"/>
  <c r="O534" i="15"/>
  <c r="K534" i="15"/>
  <c r="J534" i="15"/>
  <c r="H534" i="15"/>
  <c r="F534" i="15"/>
  <c r="V533" i="15"/>
  <c r="S533" i="15"/>
  <c r="Q533" i="15"/>
  <c r="O533" i="15"/>
  <c r="K533" i="15"/>
  <c r="J533" i="15"/>
  <c r="H533" i="15"/>
  <c r="F533" i="15"/>
  <c r="V532" i="15"/>
  <c r="S532" i="15"/>
  <c r="Q532" i="15"/>
  <c r="O532" i="15"/>
  <c r="K532" i="15"/>
  <c r="J532" i="15"/>
  <c r="H532" i="15"/>
  <c r="F532" i="15"/>
  <c r="V531" i="15"/>
  <c r="S531" i="15"/>
  <c r="Q531" i="15"/>
  <c r="O531" i="15"/>
  <c r="K531" i="15"/>
  <c r="J531" i="15"/>
  <c r="H531" i="15"/>
  <c r="F531" i="15"/>
  <c r="V530" i="15"/>
  <c r="S530" i="15"/>
  <c r="Q530" i="15"/>
  <c r="O530" i="15"/>
  <c r="K530" i="15"/>
  <c r="J530" i="15"/>
  <c r="H530" i="15"/>
  <c r="F530" i="15"/>
  <c r="V529" i="15"/>
  <c r="S529" i="15"/>
  <c r="Q529" i="15"/>
  <c r="O529" i="15"/>
  <c r="K529" i="15"/>
  <c r="J529" i="15"/>
  <c r="H529" i="15"/>
  <c r="F529" i="15"/>
  <c r="V528" i="15"/>
  <c r="S528" i="15"/>
  <c r="Q528" i="15"/>
  <c r="O528" i="15"/>
  <c r="K528" i="15"/>
  <c r="J528" i="15"/>
  <c r="H528" i="15"/>
  <c r="F528" i="15"/>
  <c r="V527" i="15"/>
  <c r="S527" i="15"/>
  <c r="Q527" i="15"/>
  <c r="O527" i="15"/>
  <c r="K527" i="15"/>
  <c r="J527" i="15"/>
  <c r="H527" i="15"/>
  <c r="F527" i="15"/>
  <c r="V526" i="15"/>
  <c r="S526" i="15"/>
  <c r="Q526" i="15"/>
  <c r="O526" i="15"/>
  <c r="K526" i="15"/>
  <c r="J526" i="15"/>
  <c r="H526" i="15"/>
  <c r="F526" i="15"/>
  <c r="V525" i="15"/>
  <c r="S525" i="15"/>
  <c r="Q525" i="15"/>
  <c r="O525" i="15"/>
  <c r="K525" i="15"/>
  <c r="J525" i="15"/>
  <c r="H525" i="15"/>
  <c r="F525" i="15"/>
  <c r="V524" i="15"/>
  <c r="S524" i="15"/>
  <c r="Q524" i="15"/>
  <c r="O524" i="15"/>
  <c r="K524" i="15"/>
  <c r="J524" i="15"/>
  <c r="H524" i="15"/>
  <c r="F524" i="15"/>
  <c r="V523" i="15"/>
  <c r="S523" i="15"/>
  <c r="Q523" i="15"/>
  <c r="O523" i="15"/>
  <c r="K523" i="15"/>
  <c r="J523" i="15"/>
  <c r="H523" i="15"/>
  <c r="F523" i="15"/>
  <c r="V522" i="15"/>
  <c r="S522" i="15"/>
  <c r="Q522" i="15"/>
  <c r="O522" i="15"/>
  <c r="K522" i="15"/>
  <c r="J522" i="15"/>
  <c r="H522" i="15"/>
  <c r="F522" i="15"/>
  <c r="V521" i="15"/>
  <c r="S521" i="15"/>
  <c r="Q521" i="15"/>
  <c r="O521" i="15"/>
  <c r="K521" i="15"/>
  <c r="J521" i="15"/>
  <c r="H521" i="15"/>
  <c r="F521" i="15"/>
  <c r="V520" i="15"/>
  <c r="S520" i="15"/>
  <c r="Q520" i="15"/>
  <c r="O520" i="15"/>
  <c r="K520" i="15"/>
  <c r="J520" i="15"/>
  <c r="H520" i="15"/>
  <c r="F520" i="15"/>
  <c r="V519" i="15"/>
  <c r="S519" i="15"/>
  <c r="Q519" i="15"/>
  <c r="O519" i="15"/>
  <c r="K519" i="15"/>
  <c r="J519" i="15"/>
  <c r="H519" i="15"/>
  <c r="F519" i="15"/>
  <c r="V518" i="15"/>
  <c r="S518" i="15"/>
  <c r="Q518" i="15"/>
  <c r="O518" i="15"/>
  <c r="K518" i="15"/>
  <c r="J518" i="15"/>
  <c r="H518" i="15"/>
  <c r="F518" i="15"/>
  <c r="V517" i="15"/>
  <c r="S517" i="15"/>
  <c r="Q517" i="15"/>
  <c r="O517" i="15"/>
  <c r="K517" i="15"/>
  <c r="J517" i="15"/>
  <c r="H517" i="15"/>
  <c r="F517" i="15"/>
  <c r="V516" i="15"/>
  <c r="S516" i="15"/>
  <c r="Q516" i="15"/>
  <c r="O516" i="15"/>
  <c r="K516" i="15"/>
  <c r="J516" i="15"/>
  <c r="H516" i="15"/>
  <c r="F516" i="15"/>
  <c r="V515" i="15"/>
  <c r="S515" i="15"/>
  <c r="Q515" i="15"/>
  <c r="O515" i="15"/>
  <c r="K515" i="15"/>
  <c r="J515" i="15"/>
  <c r="H515" i="15"/>
  <c r="F515" i="15"/>
  <c r="V514" i="15"/>
  <c r="S514" i="15"/>
  <c r="Q514" i="15"/>
  <c r="O514" i="15"/>
  <c r="K514" i="15"/>
  <c r="J514" i="15"/>
  <c r="H514" i="15"/>
  <c r="F514" i="15"/>
  <c r="V513" i="15"/>
  <c r="S513" i="15"/>
  <c r="Q513" i="15"/>
  <c r="O513" i="15"/>
  <c r="K513" i="15"/>
  <c r="J513" i="15"/>
  <c r="H513" i="15"/>
  <c r="F513" i="15"/>
  <c r="V512" i="15"/>
  <c r="S512" i="15"/>
  <c r="Q512" i="15"/>
  <c r="O512" i="15"/>
  <c r="K512" i="15"/>
  <c r="J512" i="15"/>
  <c r="H512" i="15"/>
  <c r="F512" i="15"/>
  <c r="V511" i="15"/>
  <c r="S511" i="15"/>
  <c r="Q511" i="15"/>
  <c r="O511" i="15"/>
  <c r="K511" i="15"/>
  <c r="J511" i="15"/>
  <c r="H511" i="15"/>
  <c r="F511" i="15"/>
  <c r="V510" i="15"/>
  <c r="S510" i="15"/>
  <c r="Q510" i="15"/>
  <c r="O510" i="15"/>
  <c r="K510" i="15"/>
  <c r="J510" i="15"/>
  <c r="H510" i="15"/>
  <c r="F510" i="15"/>
  <c r="V509" i="15"/>
  <c r="S509" i="15"/>
  <c r="Q509" i="15"/>
  <c r="O509" i="15"/>
  <c r="K509" i="15"/>
  <c r="J509" i="15"/>
  <c r="H509" i="15"/>
  <c r="F509" i="15"/>
  <c r="V508" i="15"/>
  <c r="S508" i="15"/>
  <c r="Q508" i="15"/>
  <c r="O508" i="15"/>
  <c r="K508" i="15"/>
  <c r="J508" i="15"/>
  <c r="H508" i="15"/>
  <c r="F508" i="15"/>
  <c r="V507" i="15"/>
  <c r="S507" i="15"/>
  <c r="Q507" i="15"/>
  <c r="O507" i="15"/>
  <c r="K507" i="15"/>
  <c r="J507" i="15"/>
  <c r="H507" i="15"/>
  <c r="F507" i="15"/>
  <c r="V506" i="15"/>
  <c r="S506" i="15"/>
  <c r="Q506" i="15"/>
  <c r="O506" i="15"/>
  <c r="K506" i="15"/>
  <c r="J506" i="15"/>
  <c r="H506" i="15"/>
  <c r="F506" i="15"/>
  <c r="V505" i="15"/>
  <c r="S505" i="15"/>
  <c r="Q505" i="15"/>
  <c r="O505" i="15"/>
  <c r="K505" i="15"/>
  <c r="J505" i="15"/>
  <c r="H505" i="15"/>
  <c r="F505" i="15"/>
  <c r="V504" i="15"/>
  <c r="S504" i="15"/>
  <c r="Q504" i="15"/>
  <c r="O504" i="15"/>
  <c r="K504" i="15"/>
  <c r="J504" i="15"/>
  <c r="H504" i="15"/>
  <c r="F504" i="15"/>
  <c r="V503" i="15"/>
  <c r="S503" i="15"/>
  <c r="Q503" i="15"/>
  <c r="O503" i="15"/>
  <c r="K503" i="15"/>
  <c r="J503" i="15"/>
  <c r="H503" i="15"/>
  <c r="F503" i="15"/>
  <c r="V502" i="15"/>
  <c r="S502" i="15"/>
  <c r="Q502" i="15"/>
  <c r="O502" i="15"/>
  <c r="K502" i="15"/>
  <c r="J502" i="15"/>
  <c r="H502" i="15"/>
  <c r="F502" i="15"/>
  <c r="V501" i="15"/>
  <c r="S501" i="15"/>
  <c r="Q501" i="15"/>
  <c r="O501" i="15"/>
  <c r="K501" i="15"/>
  <c r="J501" i="15"/>
  <c r="H501" i="15"/>
  <c r="F501" i="15"/>
  <c r="V500" i="15"/>
  <c r="S500" i="15"/>
  <c r="Q500" i="15"/>
  <c r="O500" i="15"/>
  <c r="K500" i="15"/>
  <c r="J500" i="15"/>
  <c r="H500" i="15"/>
  <c r="F500" i="15"/>
  <c r="V499" i="15"/>
  <c r="S499" i="15"/>
  <c r="Q499" i="15"/>
  <c r="O499" i="15"/>
  <c r="K499" i="15"/>
  <c r="J499" i="15"/>
  <c r="H499" i="15"/>
  <c r="F499" i="15"/>
  <c r="V498" i="15"/>
  <c r="S498" i="15"/>
  <c r="Q498" i="15"/>
  <c r="O498" i="15"/>
  <c r="K498" i="15"/>
  <c r="J498" i="15"/>
  <c r="H498" i="15"/>
  <c r="F498" i="15"/>
  <c r="V497" i="15"/>
  <c r="S497" i="15"/>
  <c r="Q497" i="15"/>
  <c r="O497" i="15"/>
  <c r="K497" i="15"/>
  <c r="J497" i="15"/>
  <c r="H497" i="15"/>
  <c r="F497" i="15"/>
  <c r="V496" i="15"/>
  <c r="S496" i="15"/>
  <c r="Q496" i="15"/>
  <c r="O496" i="15"/>
  <c r="K496" i="15"/>
  <c r="J496" i="15"/>
  <c r="H496" i="15"/>
  <c r="F496" i="15"/>
  <c r="V495" i="15"/>
  <c r="S495" i="15"/>
  <c r="Q495" i="15"/>
  <c r="O495" i="15"/>
  <c r="K495" i="15"/>
  <c r="J495" i="15"/>
  <c r="H495" i="15"/>
  <c r="F495" i="15"/>
  <c r="V494" i="15"/>
  <c r="S494" i="15"/>
  <c r="Q494" i="15"/>
  <c r="O494" i="15"/>
  <c r="K494" i="15"/>
  <c r="J494" i="15"/>
  <c r="H494" i="15"/>
  <c r="F494" i="15"/>
  <c r="V493" i="15"/>
  <c r="S493" i="15"/>
  <c r="Q493" i="15"/>
  <c r="O493" i="15"/>
  <c r="K493" i="15"/>
  <c r="J493" i="15"/>
  <c r="H493" i="15"/>
  <c r="F493" i="15"/>
  <c r="V492" i="15"/>
  <c r="S492" i="15"/>
  <c r="Q492" i="15"/>
  <c r="O492" i="15"/>
  <c r="K492" i="15"/>
  <c r="J492" i="15"/>
  <c r="H492" i="15"/>
  <c r="F492" i="15"/>
  <c r="V491" i="15"/>
  <c r="S491" i="15"/>
  <c r="Q491" i="15"/>
  <c r="O491" i="15"/>
  <c r="K491" i="15"/>
  <c r="J491" i="15"/>
  <c r="H491" i="15"/>
  <c r="F491" i="15"/>
  <c r="V490" i="15"/>
  <c r="S490" i="15"/>
  <c r="Q490" i="15"/>
  <c r="O490" i="15"/>
  <c r="K490" i="15"/>
  <c r="J490" i="15"/>
  <c r="H490" i="15"/>
  <c r="F490" i="15"/>
  <c r="V489" i="15"/>
  <c r="S489" i="15"/>
  <c r="Q489" i="15"/>
  <c r="O489" i="15"/>
  <c r="K489" i="15"/>
  <c r="J489" i="15"/>
  <c r="H489" i="15"/>
  <c r="F489" i="15"/>
  <c r="V488" i="15"/>
  <c r="S488" i="15"/>
  <c r="Q488" i="15"/>
  <c r="O488" i="15"/>
  <c r="K488" i="15"/>
  <c r="J488" i="15"/>
  <c r="H488" i="15"/>
  <c r="F488" i="15"/>
  <c r="V487" i="15"/>
  <c r="S487" i="15"/>
  <c r="Q487" i="15"/>
  <c r="O487" i="15"/>
  <c r="K487" i="15"/>
  <c r="J487" i="15"/>
  <c r="H487" i="15"/>
  <c r="F487" i="15"/>
  <c r="V486" i="15"/>
  <c r="S486" i="15"/>
  <c r="Q486" i="15"/>
  <c r="O486" i="15"/>
  <c r="K486" i="15"/>
  <c r="J486" i="15"/>
  <c r="H486" i="15"/>
  <c r="F486" i="15"/>
  <c r="V485" i="15"/>
  <c r="S485" i="15"/>
  <c r="Q485" i="15"/>
  <c r="O485" i="15"/>
  <c r="K485" i="15"/>
  <c r="J485" i="15"/>
  <c r="H485" i="15"/>
  <c r="F485" i="15"/>
  <c r="V484" i="15"/>
  <c r="S484" i="15"/>
  <c r="Q484" i="15"/>
  <c r="O484" i="15"/>
  <c r="K484" i="15"/>
  <c r="J484" i="15"/>
  <c r="H484" i="15"/>
  <c r="F484" i="15"/>
  <c r="V483" i="15"/>
  <c r="S483" i="15"/>
  <c r="Q483" i="15"/>
  <c r="O483" i="15"/>
  <c r="K483" i="15"/>
  <c r="J483" i="15"/>
  <c r="H483" i="15"/>
  <c r="F483" i="15"/>
  <c r="V482" i="15"/>
  <c r="S482" i="15"/>
  <c r="Q482" i="15"/>
  <c r="O482" i="15"/>
  <c r="K482" i="15"/>
  <c r="J482" i="15"/>
  <c r="H482" i="15"/>
  <c r="F482" i="15"/>
  <c r="V481" i="15"/>
  <c r="S481" i="15"/>
  <c r="Q481" i="15"/>
  <c r="O481" i="15"/>
  <c r="K481" i="15"/>
  <c r="J481" i="15"/>
  <c r="H481" i="15"/>
  <c r="F481" i="15"/>
  <c r="V480" i="15"/>
  <c r="S480" i="15"/>
  <c r="Q480" i="15"/>
  <c r="O480" i="15"/>
  <c r="K480" i="15"/>
  <c r="J480" i="15"/>
  <c r="H480" i="15"/>
  <c r="F480" i="15"/>
  <c r="V479" i="15"/>
  <c r="S479" i="15"/>
  <c r="Q479" i="15"/>
  <c r="O479" i="15"/>
  <c r="K479" i="15"/>
  <c r="J479" i="15"/>
  <c r="H479" i="15"/>
  <c r="F479" i="15"/>
  <c r="V478" i="15"/>
  <c r="S478" i="15"/>
  <c r="Q478" i="15"/>
  <c r="O478" i="15"/>
  <c r="K478" i="15"/>
  <c r="J478" i="15"/>
  <c r="H478" i="15"/>
  <c r="F478" i="15"/>
  <c r="V477" i="15"/>
  <c r="S477" i="15"/>
  <c r="Q477" i="15"/>
  <c r="O477" i="15"/>
  <c r="K477" i="15"/>
  <c r="J477" i="15"/>
  <c r="H477" i="15"/>
  <c r="F477" i="15"/>
  <c r="V476" i="15"/>
  <c r="S476" i="15"/>
  <c r="Q476" i="15"/>
  <c r="O476" i="15"/>
  <c r="K476" i="15"/>
  <c r="J476" i="15"/>
  <c r="H476" i="15"/>
  <c r="F476" i="15"/>
  <c r="V475" i="15"/>
  <c r="S475" i="15"/>
  <c r="Q475" i="15"/>
  <c r="O475" i="15"/>
  <c r="K475" i="15"/>
  <c r="J475" i="15"/>
  <c r="H475" i="15"/>
  <c r="F475" i="15"/>
  <c r="V474" i="15"/>
  <c r="S474" i="15"/>
  <c r="Q474" i="15"/>
  <c r="O474" i="15"/>
  <c r="K474" i="15"/>
  <c r="J474" i="15"/>
  <c r="H474" i="15"/>
  <c r="F474" i="15"/>
  <c r="V473" i="15"/>
  <c r="S473" i="15"/>
  <c r="Q473" i="15"/>
  <c r="O473" i="15"/>
  <c r="K473" i="15"/>
  <c r="J473" i="15"/>
  <c r="H473" i="15"/>
  <c r="F473" i="15"/>
  <c r="V472" i="15"/>
  <c r="S472" i="15"/>
  <c r="Q472" i="15"/>
  <c r="O472" i="15"/>
  <c r="K472" i="15"/>
  <c r="J472" i="15"/>
  <c r="H472" i="15"/>
  <c r="F472" i="15"/>
  <c r="V471" i="15"/>
  <c r="S471" i="15"/>
  <c r="Q471" i="15"/>
  <c r="O471" i="15"/>
  <c r="K471" i="15"/>
  <c r="J471" i="15"/>
  <c r="H471" i="15"/>
  <c r="F471" i="15"/>
  <c r="V470" i="15"/>
  <c r="S470" i="15"/>
  <c r="Q470" i="15"/>
  <c r="O470" i="15"/>
  <c r="K470" i="15"/>
  <c r="J470" i="15"/>
  <c r="H470" i="15"/>
  <c r="F470" i="15"/>
  <c r="V469" i="15"/>
  <c r="S469" i="15"/>
  <c r="Q469" i="15"/>
  <c r="O469" i="15"/>
  <c r="K469" i="15"/>
  <c r="J469" i="15"/>
  <c r="H469" i="15"/>
  <c r="F469" i="15"/>
  <c r="V468" i="15"/>
  <c r="S468" i="15"/>
  <c r="Q468" i="15"/>
  <c r="O468" i="15"/>
  <c r="K468" i="15"/>
  <c r="J468" i="15"/>
  <c r="H468" i="15"/>
  <c r="F468" i="15"/>
  <c r="V467" i="15"/>
  <c r="S467" i="15"/>
  <c r="Q467" i="15"/>
  <c r="O467" i="15"/>
  <c r="K467" i="15"/>
  <c r="J467" i="15"/>
  <c r="H467" i="15"/>
  <c r="F467" i="15"/>
  <c r="V466" i="15"/>
  <c r="S466" i="15"/>
  <c r="Q466" i="15"/>
  <c r="O466" i="15"/>
  <c r="K466" i="15"/>
  <c r="J466" i="15"/>
  <c r="H466" i="15"/>
  <c r="F466" i="15"/>
  <c r="V465" i="15"/>
  <c r="S465" i="15"/>
  <c r="Q465" i="15"/>
  <c r="O465" i="15"/>
  <c r="K465" i="15"/>
  <c r="J465" i="15"/>
  <c r="H465" i="15"/>
  <c r="F465" i="15"/>
  <c r="V464" i="15"/>
  <c r="S464" i="15"/>
  <c r="Q464" i="15"/>
  <c r="O464" i="15"/>
  <c r="K464" i="15"/>
  <c r="J464" i="15"/>
  <c r="H464" i="15"/>
  <c r="F464" i="15"/>
  <c r="V463" i="15"/>
  <c r="S463" i="15"/>
  <c r="Q463" i="15"/>
  <c r="O463" i="15"/>
  <c r="K463" i="15"/>
  <c r="J463" i="15"/>
  <c r="H463" i="15"/>
  <c r="F463" i="15"/>
  <c r="V462" i="15"/>
  <c r="S462" i="15"/>
  <c r="Q462" i="15"/>
  <c r="O462" i="15"/>
  <c r="K462" i="15"/>
  <c r="J462" i="15"/>
  <c r="H462" i="15"/>
  <c r="F462" i="15"/>
  <c r="V461" i="15"/>
  <c r="S461" i="15"/>
  <c r="Q461" i="15"/>
  <c r="O461" i="15"/>
  <c r="K461" i="15"/>
  <c r="J461" i="15"/>
  <c r="H461" i="15"/>
  <c r="F461" i="15"/>
  <c r="V460" i="15"/>
  <c r="S460" i="15"/>
  <c r="Q460" i="15"/>
  <c r="O460" i="15"/>
  <c r="K460" i="15"/>
  <c r="J460" i="15"/>
  <c r="H460" i="15"/>
  <c r="F460" i="15"/>
  <c r="V459" i="15"/>
  <c r="S459" i="15"/>
  <c r="Q459" i="15"/>
  <c r="O459" i="15"/>
  <c r="K459" i="15"/>
  <c r="J459" i="15"/>
  <c r="H459" i="15"/>
  <c r="F459" i="15"/>
  <c r="V458" i="15"/>
  <c r="S458" i="15"/>
  <c r="Q458" i="15"/>
  <c r="O458" i="15"/>
  <c r="K458" i="15"/>
  <c r="J458" i="15"/>
  <c r="H458" i="15"/>
  <c r="F458" i="15"/>
  <c r="V457" i="15"/>
  <c r="S457" i="15"/>
  <c r="Q457" i="15"/>
  <c r="O457" i="15"/>
  <c r="K457" i="15"/>
  <c r="J457" i="15"/>
  <c r="H457" i="15"/>
  <c r="F457" i="15"/>
  <c r="V456" i="15"/>
  <c r="S456" i="15"/>
  <c r="Q456" i="15"/>
  <c r="O456" i="15"/>
  <c r="K456" i="15"/>
  <c r="J456" i="15"/>
  <c r="H456" i="15"/>
  <c r="F456" i="15"/>
  <c r="V455" i="15"/>
  <c r="S455" i="15"/>
  <c r="Q455" i="15"/>
  <c r="O455" i="15"/>
  <c r="K455" i="15"/>
  <c r="J455" i="15"/>
  <c r="H455" i="15"/>
  <c r="F455" i="15"/>
  <c r="V454" i="15"/>
  <c r="S454" i="15"/>
  <c r="Q454" i="15"/>
  <c r="O454" i="15"/>
  <c r="K454" i="15"/>
  <c r="J454" i="15"/>
  <c r="H454" i="15"/>
  <c r="F454" i="15"/>
  <c r="V453" i="15"/>
  <c r="S453" i="15"/>
  <c r="Q453" i="15"/>
  <c r="O453" i="15"/>
  <c r="K453" i="15"/>
  <c r="J453" i="15"/>
  <c r="H453" i="15"/>
  <c r="F453" i="15"/>
  <c r="V452" i="15"/>
  <c r="S452" i="15"/>
  <c r="Q452" i="15"/>
  <c r="O452" i="15"/>
  <c r="K452" i="15"/>
  <c r="J452" i="15"/>
  <c r="H452" i="15"/>
  <c r="F452" i="15"/>
  <c r="V451" i="15"/>
  <c r="S451" i="15"/>
  <c r="Q451" i="15"/>
  <c r="O451" i="15"/>
  <c r="K451" i="15"/>
  <c r="J451" i="15"/>
  <c r="H451" i="15"/>
  <c r="F451" i="15"/>
  <c r="V450" i="15"/>
  <c r="S450" i="15"/>
  <c r="Q450" i="15"/>
  <c r="O450" i="15"/>
  <c r="K450" i="15"/>
  <c r="J450" i="15"/>
  <c r="H450" i="15"/>
  <c r="F450" i="15"/>
  <c r="V449" i="15"/>
  <c r="S449" i="15"/>
  <c r="Q449" i="15"/>
  <c r="O449" i="15"/>
  <c r="K449" i="15"/>
  <c r="J449" i="15"/>
  <c r="H449" i="15"/>
  <c r="F449" i="15"/>
  <c r="V448" i="15"/>
  <c r="S448" i="15"/>
  <c r="Q448" i="15"/>
  <c r="O448" i="15"/>
  <c r="K448" i="15"/>
  <c r="J448" i="15"/>
  <c r="H448" i="15"/>
  <c r="F448" i="15"/>
  <c r="V447" i="15"/>
  <c r="S447" i="15"/>
  <c r="Q447" i="15"/>
  <c r="O447" i="15"/>
  <c r="K447" i="15"/>
  <c r="J447" i="15"/>
  <c r="H447" i="15"/>
  <c r="F447" i="15"/>
  <c r="V446" i="15"/>
  <c r="S446" i="15"/>
  <c r="Q446" i="15"/>
  <c r="O446" i="15"/>
  <c r="K446" i="15"/>
  <c r="J446" i="15"/>
  <c r="H446" i="15"/>
  <c r="F446" i="15"/>
  <c r="V445" i="15"/>
  <c r="S445" i="15"/>
  <c r="Q445" i="15"/>
  <c r="O445" i="15"/>
  <c r="K445" i="15"/>
  <c r="J445" i="15"/>
  <c r="H445" i="15"/>
  <c r="F445" i="15"/>
  <c r="V444" i="15"/>
  <c r="S444" i="15"/>
  <c r="Q444" i="15"/>
  <c r="O444" i="15"/>
  <c r="K444" i="15"/>
  <c r="J444" i="15"/>
  <c r="H444" i="15"/>
  <c r="F444" i="15"/>
  <c r="V443" i="15"/>
  <c r="S443" i="15"/>
  <c r="Q443" i="15"/>
  <c r="O443" i="15"/>
  <c r="K443" i="15"/>
  <c r="J443" i="15"/>
  <c r="H443" i="15"/>
  <c r="F443" i="15"/>
  <c r="V442" i="15"/>
  <c r="S442" i="15"/>
  <c r="Q442" i="15"/>
  <c r="O442" i="15"/>
  <c r="K442" i="15"/>
  <c r="J442" i="15"/>
  <c r="H442" i="15"/>
  <c r="F442" i="15"/>
  <c r="V441" i="15"/>
  <c r="S441" i="15"/>
  <c r="Q441" i="15"/>
  <c r="O441" i="15"/>
  <c r="K441" i="15"/>
  <c r="J441" i="15"/>
  <c r="H441" i="15"/>
  <c r="F441" i="15"/>
  <c r="V440" i="15"/>
  <c r="S440" i="15"/>
  <c r="Q440" i="15"/>
  <c r="O440" i="15"/>
  <c r="K440" i="15"/>
  <c r="J440" i="15"/>
  <c r="H440" i="15"/>
  <c r="F440" i="15"/>
  <c r="V439" i="15"/>
  <c r="S439" i="15"/>
  <c r="Q439" i="15"/>
  <c r="O439" i="15"/>
  <c r="K439" i="15"/>
  <c r="J439" i="15"/>
  <c r="H439" i="15"/>
  <c r="F439" i="15"/>
  <c r="V438" i="15"/>
  <c r="S438" i="15"/>
  <c r="Q438" i="15"/>
  <c r="O438" i="15"/>
  <c r="K438" i="15"/>
  <c r="J438" i="15"/>
  <c r="H438" i="15"/>
  <c r="F438" i="15"/>
  <c r="V437" i="15"/>
  <c r="S437" i="15"/>
  <c r="Q437" i="15"/>
  <c r="O437" i="15"/>
  <c r="K437" i="15"/>
  <c r="J437" i="15"/>
  <c r="H437" i="15"/>
  <c r="F437" i="15"/>
  <c r="V436" i="15"/>
  <c r="S436" i="15"/>
  <c r="Q436" i="15"/>
  <c r="O436" i="15"/>
  <c r="K436" i="15"/>
  <c r="J436" i="15"/>
  <c r="H436" i="15"/>
  <c r="F436" i="15"/>
  <c r="V435" i="15"/>
  <c r="S435" i="15"/>
  <c r="Q435" i="15"/>
  <c r="O435" i="15"/>
  <c r="K435" i="15"/>
  <c r="J435" i="15"/>
  <c r="H435" i="15"/>
  <c r="F435" i="15"/>
  <c r="V434" i="15"/>
  <c r="S434" i="15"/>
  <c r="Q434" i="15"/>
  <c r="O434" i="15"/>
  <c r="K434" i="15"/>
  <c r="J434" i="15"/>
  <c r="H434" i="15"/>
  <c r="F434" i="15"/>
  <c r="V433" i="15"/>
  <c r="S433" i="15"/>
  <c r="Q433" i="15"/>
  <c r="O433" i="15"/>
  <c r="K433" i="15"/>
  <c r="J433" i="15"/>
  <c r="H433" i="15"/>
  <c r="F433" i="15"/>
  <c r="V432" i="15"/>
  <c r="S432" i="15"/>
  <c r="Q432" i="15"/>
  <c r="O432" i="15"/>
  <c r="K432" i="15"/>
  <c r="J432" i="15"/>
  <c r="H432" i="15"/>
  <c r="F432" i="15"/>
  <c r="V431" i="15"/>
  <c r="S431" i="15"/>
  <c r="Q431" i="15"/>
  <c r="O431" i="15"/>
  <c r="K431" i="15"/>
  <c r="J431" i="15"/>
  <c r="H431" i="15"/>
  <c r="F431" i="15"/>
  <c r="V430" i="15"/>
  <c r="S430" i="15"/>
  <c r="Q430" i="15"/>
  <c r="O430" i="15"/>
  <c r="K430" i="15"/>
  <c r="J430" i="15"/>
  <c r="H430" i="15"/>
  <c r="F430" i="15"/>
  <c r="V429" i="15"/>
  <c r="S429" i="15"/>
  <c r="Q429" i="15"/>
  <c r="O429" i="15"/>
  <c r="K429" i="15"/>
  <c r="J429" i="15"/>
  <c r="H429" i="15"/>
  <c r="F429" i="15"/>
  <c r="V428" i="15"/>
  <c r="S428" i="15"/>
  <c r="Q428" i="15"/>
  <c r="O428" i="15"/>
  <c r="K428" i="15"/>
  <c r="J428" i="15"/>
  <c r="H428" i="15"/>
  <c r="F428" i="15"/>
  <c r="V427" i="15"/>
  <c r="S427" i="15"/>
  <c r="Q427" i="15"/>
  <c r="O427" i="15"/>
  <c r="K427" i="15"/>
  <c r="J427" i="15"/>
  <c r="H427" i="15"/>
  <c r="F427" i="15"/>
  <c r="V426" i="15"/>
  <c r="S426" i="15"/>
  <c r="Q426" i="15"/>
  <c r="O426" i="15"/>
  <c r="K426" i="15"/>
  <c r="J426" i="15"/>
  <c r="H426" i="15"/>
  <c r="F426" i="15"/>
  <c r="V425" i="15"/>
  <c r="S425" i="15"/>
  <c r="Q425" i="15"/>
  <c r="O425" i="15"/>
  <c r="K425" i="15"/>
  <c r="J425" i="15"/>
  <c r="H425" i="15"/>
  <c r="F425" i="15"/>
  <c r="V424" i="15"/>
  <c r="S424" i="15"/>
  <c r="Q424" i="15"/>
  <c r="O424" i="15"/>
  <c r="K424" i="15"/>
  <c r="J424" i="15"/>
  <c r="H424" i="15"/>
  <c r="F424" i="15"/>
  <c r="V423" i="15"/>
  <c r="S423" i="15"/>
  <c r="Q423" i="15"/>
  <c r="O423" i="15"/>
  <c r="K423" i="15"/>
  <c r="J423" i="15"/>
  <c r="H423" i="15"/>
  <c r="F423" i="15"/>
  <c r="V422" i="15"/>
  <c r="S422" i="15"/>
  <c r="Q422" i="15"/>
  <c r="O422" i="15"/>
  <c r="K422" i="15"/>
  <c r="J422" i="15"/>
  <c r="H422" i="15"/>
  <c r="F422" i="15"/>
  <c r="V421" i="15"/>
  <c r="S421" i="15"/>
  <c r="Q421" i="15"/>
  <c r="O421" i="15"/>
  <c r="K421" i="15"/>
  <c r="J421" i="15"/>
  <c r="H421" i="15"/>
  <c r="F421" i="15"/>
  <c r="V420" i="15"/>
  <c r="S420" i="15"/>
  <c r="Q420" i="15"/>
  <c r="O420" i="15"/>
  <c r="K420" i="15"/>
  <c r="J420" i="15"/>
  <c r="H420" i="15"/>
  <c r="F420" i="15"/>
  <c r="V419" i="15"/>
  <c r="S419" i="15"/>
  <c r="Q419" i="15"/>
  <c r="O419" i="15"/>
  <c r="K419" i="15"/>
  <c r="J419" i="15"/>
  <c r="H419" i="15"/>
  <c r="F419" i="15"/>
  <c r="V418" i="15"/>
  <c r="S418" i="15"/>
  <c r="Q418" i="15"/>
  <c r="O418" i="15"/>
  <c r="K418" i="15"/>
  <c r="J418" i="15"/>
  <c r="H418" i="15"/>
  <c r="F418" i="15"/>
  <c r="V417" i="15"/>
  <c r="S417" i="15"/>
  <c r="Q417" i="15"/>
  <c r="O417" i="15"/>
  <c r="K417" i="15"/>
  <c r="J417" i="15"/>
  <c r="H417" i="15"/>
  <c r="F417" i="15"/>
  <c r="V416" i="15"/>
  <c r="S416" i="15"/>
  <c r="Q416" i="15"/>
  <c r="O416" i="15"/>
  <c r="K416" i="15"/>
  <c r="J416" i="15"/>
  <c r="H416" i="15"/>
  <c r="F416" i="15"/>
  <c r="V415" i="15"/>
  <c r="S415" i="15"/>
  <c r="Q415" i="15"/>
  <c r="O415" i="15"/>
  <c r="K415" i="15"/>
  <c r="J415" i="15"/>
  <c r="H415" i="15"/>
  <c r="F415" i="15"/>
  <c r="V414" i="15"/>
  <c r="S414" i="15"/>
  <c r="Q414" i="15"/>
  <c r="O414" i="15"/>
  <c r="K414" i="15"/>
  <c r="J414" i="15"/>
  <c r="H414" i="15"/>
  <c r="F414" i="15"/>
  <c r="V413" i="15"/>
  <c r="S413" i="15"/>
  <c r="Q413" i="15"/>
  <c r="O413" i="15"/>
  <c r="K413" i="15"/>
  <c r="J413" i="15"/>
  <c r="H413" i="15"/>
  <c r="F413" i="15"/>
  <c r="V412" i="15"/>
  <c r="S412" i="15"/>
  <c r="Q412" i="15"/>
  <c r="O412" i="15"/>
  <c r="K412" i="15"/>
  <c r="J412" i="15"/>
  <c r="H412" i="15"/>
  <c r="F412" i="15"/>
  <c r="V411" i="15"/>
  <c r="S411" i="15"/>
  <c r="Q411" i="15"/>
  <c r="O411" i="15"/>
  <c r="K411" i="15"/>
  <c r="J411" i="15"/>
  <c r="H411" i="15"/>
  <c r="F411" i="15"/>
  <c r="V410" i="15"/>
  <c r="S410" i="15"/>
  <c r="Q410" i="15"/>
  <c r="O410" i="15"/>
  <c r="K410" i="15"/>
  <c r="J410" i="15"/>
  <c r="H410" i="15"/>
  <c r="F410" i="15"/>
  <c r="V409" i="15"/>
  <c r="S409" i="15"/>
  <c r="Q409" i="15"/>
  <c r="O409" i="15"/>
  <c r="K409" i="15"/>
  <c r="J409" i="15"/>
  <c r="H409" i="15"/>
  <c r="F409" i="15"/>
  <c r="V408" i="15"/>
  <c r="S408" i="15"/>
  <c r="Q408" i="15"/>
  <c r="O408" i="15"/>
  <c r="K408" i="15"/>
  <c r="J408" i="15"/>
  <c r="H408" i="15"/>
  <c r="F408" i="15"/>
  <c r="V407" i="15"/>
  <c r="S407" i="15"/>
  <c r="Q407" i="15"/>
  <c r="O407" i="15"/>
  <c r="K407" i="15"/>
  <c r="J407" i="15"/>
  <c r="H407" i="15"/>
  <c r="F407" i="15"/>
  <c r="V406" i="15"/>
  <c r="S406" i="15"/>
  <c r="Q406" i="15"/>
  <c r="O406" i="15"/>
  <c r="K406" i="15"/>
  <c r="J406" i="15"/>
  <c r="H406" i="15"/>
  <c r="F406" i="15"/>
  <c r="V405" i="15"/>
  <c r="S405" i="15"/>
  <c r="Q405" i="15"/>
  <c r="O405" i="15"/>
  <c r="K405" i="15"/>
  <c r="J405" i="15"/>
  <c r="H405" i="15"/>
  <c r="F405" i="15"/>
  <c r="V404" i="15"/>
  <c r="S404" i="15"/>
  <c r="Q404" i="15"/>
  <c r="O404" i="15"/>
  <c r="K404" i="15"/>
  <c r="J404" i="15"/>
  <c r="H404" i="15"/>
  <c r="F404" i="15"/>
  <c r="V403" i="15"/>
  <c r="S403" i="15"/>
  <c r="Q403" i="15"/>
  <c r="O403" i="15"/>
  <c r="K403" i="15"/>
  <c r="J403" i="15"/>
  <c r="H403" i="15"/>
  <c r="F403" i="15"/>
  <c r="V402" i="15"/>
  <c r="S402" i="15"/>
  <c r="Q402" i="15"/>
  <c r="O402" i="15"/>
  <c r="K402" i="15"/>
  <c r="J402" i="15"/>
  <c r="H402" i="15"/>
  <c r="F402" i="15"/>
  <c r="V401" i="15"/>
  <c r="S401" i="15"/>
  <c r="Q401" i="15"/>
  <c r="O401" i="15"/>
  <c r="K401" i="15"/>
  <c r="J401" i="15"/>
  <c r="H401" i="15"/>
  <c r="F401" i="15"/>
  <c r="V400" i="15"/>
  <c r="S400" i="15"/>
  <c r="Q400" i="15"/>
  <c r="O400" i="15"/>
  <c r="K400" i="15"/>
  <c r="J400" i="15"/>
  <c r="H400" i="15"/>
  <c r="F400" i="15"/>
  <c r="V399" i="15"/>
  <c r="S399" i="15"/>
  <c r="Q399" i="15"/>
  <c r="O399" i="15"/>
  <c r="K399" i="15"/>
  <c r="J399" i="15"/>
  <c r="H399" i="15"/>
  <c r="F399" i="15"/>
  <c r="V398" i="15"/>
  <c r="S398" i="15"/>
  <c r="Q398" i="15"/>
  <c r="O398" i="15"/>
  <c r="K398" i="15"/>
  <c r="J398" i="15"/>
  <c r="H398" i="15"/>
  <c r="F398" i="15"/>
  <c r="V397" i="15"/>
  <c r="S397" i="15"/>
  <c r="Q397" i="15"/>
  <c r="O397" i="15"/>
  <c r="K397" i="15"/>
  <c r="J397" i="15"/>
  <c r="H397" i="15"/>
  <c r="F397" i="15"/>
  <c r="V396" i="15"/>
  <c r="S396" i="15"/>
  <c r="Q396" i="15"/>
  <c r="O396" i="15"/>
  <c r="K396" i="15"/>
  <c r="J396" i="15"/>
  <c r="H396" i="15"/>
  <c r="F396" i="15"/>
  <c r="V395" i="15"/>
  <c r="S395" i="15"/>
  <c r="Q395" i="15"/>
  <c r="O395" i="15"/>
  <c r="K395" i="15"/>
  <c r="J395" i="15"/>
  <c r="H395" i="15"/>
  <c r="F395" i="15"/>
  <c r="V394" i="15"/>
  <c r="S394" i="15"/>
  <c r="Q394" i="15"/>
  <c r="O394" i="15"/>
  <c r="K394" i="15"/>
  <c r="J394" i="15"/>
  <c r="H394" i="15"/>
  <c r="F394" i="15"/>
  <c r="V393" i="15"/>
  <c r="S393" i="15"/>
  <c r="Q393" i="15"/>
  <c r="O393" i="15"/>
  <c r="K393" i="15"/>
  <c r="J393" i="15"/>
  <c r="H393" i="15"/>
  <c r="F393" i="15"/>
  <c r="V392" i="15"/>
  <c r="S392" i="15"/>
  <c r="Q392" i="15"/>
  <c r="O392" i="15"/>
  <c r="K392" i="15"/>
  <c r="J392" i="15"/>
  <c r="H392" i="15"/>
  <c r="F392" i="15"/>
  <c r="V391" i="15"/>
  <c r="S391" i="15"/>
  <c r="Q391" i="15"/>
  <c r="O391" i="15"/>
  <c r="K391" i="15"/>
  <c r="J391" i="15"/>
  <c r="H391" i="15"/>
  <c r="F391" i="15"/>
  <c r="V390" i="15"/>
  <c r="S390" i="15"/>
  <c r="Q390" i="15"/>
  <c r="O390" i="15"/>
  <c r="K390" i="15"/>
  <c r="J390" i="15"/>
  <c r="H390" i="15"/>
  <c r="F390" i="15"/>
  <c r="V389" i="15"/>
  <c r="S389" i="15"/>
  <c r="Q389" i="15"/>
  <c r="O389" i="15"/>
  <c r="K389" i="15"/>
  <c r="J389" i="15"/>
  <c r="H389" i="15"/>
  <c r="F389" i="15"/>
  <c r="V388" i="15"/>
  <c r="S388" i="15"/>
  <c r="Q388" i="15"/>
  <c r="O388" i="15"/>
  <c r="K388" i="15"/>
  <c r="J388" i="15"/>
  <c r="H388" i="15"/>
  <c r="F388" i="15"/>
  <c r="V387" i="15"/>
  <c r="S387" i="15"/>
  <c r="Q387" i="15"/>
  <c r="O387" i="15"/>
  <c r="K387" i="15"/>
  <c r="J387" i="15"/>
  <c r="H387" i="15"/>
  <c r="F387" i="15"/>
  <c r="V386" i="15"/>
  <c r="S386" i="15"/>
  <c r="Q386" i="15"/>
  <c r="O386" i="15"/>
  <c r="K386" i="15"/>
  <c r="J386" i="15"/>
  <c r="H386" i="15"/>
  <c r="F386" i="15"/>
  <c r="V385" i="15"/>
  <c r="S385" i="15"/>
  <c r="Q385" i="15"/>
  <c r="O385" i="15"/>
  <c r="K385" i="15"/>
  <c r="J385" i="15"/>
  <c r="H385" i="15"/>
  <c r="F385" i="15"/>
  <c r="V384" i="15"/>
  <c r="S384" i="15"/>
  <c r="Q384" i="15"/>
  <c r="O384" i="15"/>
  <c r="K384" i="15"/>
  <c r="J384" i="15"/>
  <c r="H384" i="15"/>
  <c r="F384" i="15"/>
  <c r="V383" i="15"/>
  <c r="S383" i="15"/>
  <c r="Q383" i="15"/>
  <c r="O383" i="15"/>
  <c r="K383" i="15"/>
  <c r="J383" i="15"/>
  <c r="H383" i="15"/>
  <c r="F383" i="15"/>
  <c r="V382" i="15"/>
  <c r="S382" i="15"/>
  <c r="Q382" i="15"/>
  <c r="O382" i="15"/>
  <c r="K382" i="15"/>
  <c r="J382" i="15"/>
  <c r="H382" i="15"/>
  <c r="F382" i="15"/>
  <c r="V381" i="15"/>
  <c r="S381" i="15"/>
  <c r="Q381" i="15"/>
  <c r="O381" i="15"/>
  <c r="K381" i="15"/>
  <c r="J381" i="15"/>
  <c r="H381" i="15"/>
  <c r="F381" i="15"/>
  <c r="V380" i="15"/>
  <c r="S380" i="15"/>
  <c r="Q380" i="15"/>
  <c r="O380" i="15"/>
  <c r="K380" i="15"/>
  <c r="J380" i="15"/>
  <c r="H380" i="15"/>
  <c r="F380" i="15"/>
  <c r="V379" i="15"/>
  <c r="S379" i="15"/>
  <c r="Q379" i="15"/>
  <c r="O379" i="15"/>
  <c r="K379" i="15"/>
  <c r="J379" i="15"/>
  <c r="H379" i="15"/>
  <c r="F379" i="15"/>
  <c r="V378" i="15"/>
  <c r="S378" i="15"/>
  <c r="Q378" i="15"/>
  <c r="O378" i="15"/>
  <c r="K378" i="15"/>
  <c r="J378" i="15"/>
  <c r="H378" i="15"/>
  <c r="F378" i="15"/>
  <c r="V377" i="15"/>
  <c r="S377" i="15"/>
  <c r="Q377" i="15"/>
  <c r="O377" i="15"/>
  <c r="K377" i="15"/>
  <c r="J377" i="15"/>
  <c r="H377" i="15"/>
  <c r="F377" i="15"/>
  <c r="V376" i="15"/>
  <c r="S376" i="15"/>
  <c r="Q376" i="15"/>
  <c r="O376" i="15"/>
  <c r="K376" i="15"/>
  <c r="J376" i="15"/>
  <c r="H376" i="15"/>
  <c r="F376" i="15"/>
  <c r="V375" i="15"/>
  <c r="S375" i="15"/>
  <c r="Q375" i="15"/>
  <c r="O375" i="15"/>
  <c r="K375" i="15"/>
  <c r="J375" i="15"/>
  <c r="H375" i="15"/>
  <c r="F375" i="15"/>
  <c r="V374" i="15"/>
  <c r="S374" i="15"/>
  <c r="Q374" i="15"/>
  <c r="O374" i="15"/>
  <c r="K374" i="15"/>
  <c r="J374" i="15"/>
  <c r="H374" i="15"/>
  <c r="F374" i="15"/>
  <c r="V373" i="15"/>
  <c r="S373" i="15"/>
  <c r="Q373" i="15"/>
  <c r="O373" i="15"/>
  <c r="K373" i="15"/>
  <c r="J373" i="15"/>
  <c r="H373" i="15"/>
  <c r="F373" i="15"/>
  <c r="V372" i="15"/>
  <c r="S372" i="15"/>
  <c r="Q372" i="15"/>
  <c r="O372" i="15"/>
  <c r="K372" i="15"/>
  <c r="J372" i="15"/>
  <c r="H372" i="15"/>
  <c r="F372" i="15"/>
  <c r="V371" i="15"/>
  <c r="S371" i="15"/>
  <c r="Q371" i="15"/>
  <c r="O371" i="15"/>
  <c r="K371" i="15"/>
  <c r="J371" i="15"/>
  <c r="H371" i="15"/>
  <c r="F371" i="15"/>
  <c r="V370" i="15"/>
  <c r="S370" i="15"/>
  <c r="Q370" i="15"/>
  <c r="O370" i="15"/>
  <c r="K370" i="15"/>
  <c r="J370" i="15"/>
  <c r="H370" i="15"/>
  <c r="F370" i="15"/>
  <c r="V369" i="15"/>
  <c r="S369" i="15"/>
  <c r="Q369" i="15"/>
  <c r="O369" i="15"/>
  <c r="K369" i="15"/>
  <c r="J369" i="15"/>
  <c r="H369" i="15"/>
  <c r="F369" i="15"/>
  <c r="V368" i="15"/>
  <c r="S368" i="15"/>
  <c r="Q368" i="15"/>
  <c r="O368" i="15"/>
  <c r="K368" i="15"/>
  <c r="J368" i="15"/>
  <c r="H368" i="15"/>
  <c r="F368" i="15"/>
  <c r="V367" i="15"/>
  <c r="S367" i="15"/>
  <c r="Q367" i="15"/>
  <c r="O367" i="15"/>
  <c r="K367" i="15"/>
  <c r="J367" i="15"/>
  <c r="H367" i="15"/>
  <c r="F367" i="15"/>
  <c r="V366" i="15"/>
  <c r="S366" i="15"/>
  <c r="Q366" i="15"/>
  <c r="O366" i="15"/>
  <c r="K366" i="15"/>
  <c r="J366" i="15"/>
  <c r="H366" i="15"/>
  <c r="F366" i="15"/>
  <c r="V365" i="15"/>
  <c r="S365" i="15"/>
  <c r="Q365" i="15"/>
  <c r="O365" i="15"/>
  <c r="K365" i="15"/>
  <c r="J365" i="15"/>
  <c r="H365" i="15"/>
  <c r="F365" i="15"/>
  <c r="V364" i="15"/>
  <c r="S364" i="15"/>
  <c r="Q364" i="15"/>
  <c r="O364" i="15"/>
  <c r="K364" i="15"/>
  <c r="J364" i="15"/>
  <c r="H364" i="15"/>
  <c r="F364" i="15"/>
  <c r="V363" i="15"/>
  <c r="S363" i="15"/>
  <c r="Q363" i="15"/>
  <c r="O363" i="15"/>
  <c r="K363" i="15"/>
  <c r="J363" i="15"/>
  <c r="H363" i="15"/>
  <c r="F363" i="15"/>
  <c r="V362" i="15"/>
  <c r="S362" i="15"/>
  <c r="Q362" i="15"/>
  <c r="O362" i="15"/>
  <c r="K362" i="15"/>
  <c r="J362" i="15"/>
  <c r="H362" i="15"/>
  <c r="F362" i="15"/>
  <c r="V361" i="15"/>
  <c r="S361" i="15"/>
  <c r="Q361" i="15"/>
  <c r="O361" i="15"/>
  <c r="K361" i="15"/>
  <c r="J361" i="15"/>
  <c r="H361" i="15"/>
  <c r="F361" i="15"/>
  <c r="V360" i="15"/>
  <c r="S360" i="15"/>
  <c r="Q360" i="15"/>
  <c r="O360" i="15"/>
  <c r="K360" i="15"/>
  <c r="J360" i="15"/>
  <c r="H360" i="15"/>
  <c r="F360" i="15"/>
  <c r="V359" i="15"/>
  <c r="S359" i="15"/>
  <c r="Q359" i="15"/>
  <c r="O359" i="15"/>
  <c r="K359" i="15"/>
  <c r="J359" i="15"/>
  <c r="H359" i="15"/>
  <c r="F359" i="15"/>
  <c r="V358" i="15"/>
  <c r="S358" i="15"/>
  <c r="Q358" i="15"/>
  <c r="O358" i="15"/>
  <c r="K358" i="15"/>
  <c r="J358" i="15"/>
  <c r="H358" i="15"/>
  <c r="F358" i="15"/>
  <c r="V357" i="15"/>
  <c r="S357" i="15"/>
  <c r="Q357" i="15"/>
  <c r="O357" i="15"/>
  <c r="K357" i="15"/>
  <c r="J357" i="15"/>
  <c r="H357" i="15"/>
  <c r="F357" i="15"/>
  <c r="V356" i="15"/>
  <c r="S356" i="15"/>
  <c r="Q356" i="15"/>
  <c r="O356" i="15"/>
  <c r="K356" i="15"/>
  <c r="J356" i="15"/>
  <c r="H356" i="15"/>
  <c r="F356" i="15"/>
  <c r="V355" i="15"/>
  <c r="S355" i="15"/>
  <c r="Q355" i="15"/>
  <c r="O355" i="15"/>
  <c r="K355" i="15"/>
  <c r="J355" i="15"/>
  <c r="H355" i="15"/>
  <c r="F355" i="15"/>
  <c r="V354" i="15"/>
  <c r="S354" i="15"/>
  <c r="Q354" i="15"/>
  <c r="O354" i="15"/>
  <c r="K354" i="15"/>
  <c r="J354" i="15"/>
  <c r="H354" i="15"/>
  <c r="F354" i="15"/>
  <c r="V353" i="15"/>
  <c r="S353" i="15"/>
  <c r="Q353" i="15"/>
  <c r="O353" i="15"/>
  <c r="K353" i="15"/>
  <c r="J353" i="15"/>
  <c r="H353" i="15"/>
  <c r="F353" i="15"/>
  <c r="V352" i="15"/>
  <c r="S352" i="15"/>
  <c r="Q352" i="15"/>
  <c r="O352" i="15"/>
  <c r="K352" i="15"/>
  <c r="J352" i="15"/>
  <c r="H352" i="15"/>
  <c r="F352" i="15"/>
  <c r="V351" i="15"/>
  <c r="S351" i="15"/>
  <c r="Q351" i="15"/>
  <c r="O351" i="15"/>
  <c r="K351" i="15"/>
  <c r="J351" i="15"/>
  <c r="H351" i="15"/>
  <c r="F351" i="15"/>
  <c r="V350" i="15"/>
  <c r="S350" i="15"/>
  <c r="Q350" i="15"/>
  <c r="O350" i="15"/>
  <c r="K350" i="15"/>
  <c r="J350" i="15"/>
  <c r="H350" i="15"/>
  <c r="F350" i="15"/>
  <c r="V349" i="15"/>
  <c r="S349" i="15"/>
  <c r="Q349" i="15"/>
  <c r="O349" i="15"/>
  <c r="K349" i="15"/>
  <c r="J349" i="15"/>
  <c r="H349" i="15"/>
  <c r="F349" i="15"/>
  <c r="V348" i="15"/>
  <c r="S348" i="15"/>
  <c r="Q348" i="15"/>
  <c r="O348" i="15"/>
  <c r="K348" i="15"/>
  <c r="J348" i="15"/>
  <c r="H348" i="15"/>
  <c r="F348" i="15"/>
  <c r="V347" i="15"/>
  <c r="S347" i="15"/>
  <c r="Q347" i="15"/>
  <c r="O347" i="15"/>
  <c r="K347" i="15"/>
  <c r="J347" i="15"/>
  <c r="H347" i="15"/>
  <c r="F347" i="15"/>
  <c r="V346" i="15"/>
  <c r="S346" i="15"/>
  <c r="Q346" i="15"/>
  <c r="O346" i="15"/>
  <c r="K346" i="15"/>
  <c r="J346" i="15"/>
  <c r="H346" i="15"/>
  <c r="F346" i="15"/>
  <c r="V345" i="15"/>
  <c r="S345" i="15"/>
  <c r="Q345" i="15"/>
  <c r="O345" i="15"/>
  <c r="K345" i="15"/>
  <c r="J345" i="15"/>
  <c r="H345" i="15"/>
  <c r="F345" i="15"/>
  <c r="V344" i="15"/>
  <c r="S344" i="15"/>
  <c r="Q344" i="15"/>
  <c r="O344" i="15"/>
  <c r="K344" i="15"/>
  <c r="J344" i="15"/>
  <c r="H344" i="15"/>
  <c r="F344" i="15"/>
  <c r="V343" i="15"/>
  <c r="S343" i="15"/>
  <c r="Q343" i="15"/>
  <c r="O343" i="15"/>
  <c r="K343" i="15"/>
  <c r="J343" i="15"/>
  <c r="H343" i="15"/>
  <c r="F343" i="15"/>
  <c r="V342" i="15"/>
  <c r="S342" i="15"/>
  <c r="Q342" i="15"/>
  <c r="O342" i="15"/>
  <c r="K342" i="15"/>
  <c r="J342" i="15"/>
  <c r="H342" i="15"/>
  <c r="F342" i="15"/>
  <c r="V341" i="15"/>
  <c r="S341" i="15"/>
  <c r="Q341" i="15"/>
  <c r="O341" i="15"/>
  <c r="K341" i="15"/>
  <c r="J341" i="15"/>
  <c r="H341" i="15"/>
  <c r="F341" i="15"/>
  <c r="V340" i="15"/>
  <c r="S340" i="15"/>
  <c r="Q340" i="15"/>
  <c r="O340" i="15"/>
  <c r="K340" i="15"/>
  <c r="J340" i="15"/>
  <c r="H340" i="15"/>
  <c r="F340" i="15"/>
  <c r="V339" i="15"/>
  <c r="S339" i="15"/>
  <c r="Q339" i="15"/>
  <c r="O339" i="15"/>
  <c r="K339" i="15"/>
  <c r="J339" i="15"/>
  <c r="H339" i="15"/>
  <c r="F339" i="15"/>
  <c r="V338" i="15"/>
  <c r="S338" i="15"/>
  <c r="Q338" i="15"/>
  <c r="O338" i="15"/>
  <c r="K338" i="15"/>
  <c r="J338" i="15"/>
  <c r="H338" i="15"/>
  <c r="F338" i="15"/>
  <c r="V337" i="15"/>
  <c r="S337" i="15"/>
  <c r="Q337" i="15"/>
  <c r="O337" i="15"/>
  <c r="K337" i="15"/>
  <c r="J337" i="15"/>
  <c r="H337" i="15"/>
  <c r="F337" i="15"/>
  <c r="V336" i="15"/>
  <c r="S336" i="15"/>
  <c r="Q336" i="15"/>
  <c r="O336" i="15"/>
  <c r="K336" i="15"/>
  <c r="J336" i="15"/>
  <c r="H336" i="15"/>
  <c r="F336" i="15"/>
  <c r="V335" i="15"/>
  <c r="S335" i="15"/>
  <c r="Q335" i="15"/>
  <c r="O335" i="15"/>
  <c r="K335" i="15"/>
  <c r="J335" i="15"/>
  <c r="H335" i="15"/>
  <c r="F335" i="15"/>
  <c r="V334" i="15"/>
  <c r="S334" i="15"/>
  <c r="Q334" i="15"/>
  <c r="O334" i="15"/>
  <c r="K334" i="15"/>
  <c r="J334" i="15"/>
  <c r="H334" i="15"/>
  <c r="F334" i="15"/>
  <c r="V333" i="15"/>
  <c r="S333" i="15"/>
  <c r="Q333" i="15"/>
  <c r="O333" i="15"/>
  <c r="K333" i="15"/>
  <c r="J333" i="15"/>
  <c r="H333" i="15"/>
  <c r="F333" i="15"/>
  <c r="V332" i="15"/>
  <c r="S332" i="15"/>
  <c r="Q332" i="15"/>
  <c r="O332" i="15"/>
  <c r="K332" i="15"/>
  <c r="J332" i="15"/>
  <c r="H332" i="15"/>
  <c r="F332" i="15"/>
  <c r="V331" i="15"/>
  <c r="S331" i="15"/>
  <c r="Q331" i="15"/>
  <c r="O331" i="15"/>
  <c r="K331" i="15"/>
  <c r="J331" i="15"/>
  <c r="H331" i="15"/>
  <c r="F331" i="15"/>
  <c r="V330" i="15"/>
  <c r="S330" i="15"/>
  <c r="Q330" i="15"/>
  <c r="O330" i="15"/>
  <c r="K330" i="15"/>
  <c r="J330" i="15"/>
  <c r="H330" i="15"/>
  <c r="F330" i="15"/>
  <c r="V329" i="15"/>
  <c r="S329" i="15"/>
  <c r="Q329" i="15"/>
  <c r="O329" i="15"/>
  <c r="K329" i="15"/>
  <c r="J329" i="15"/>
  <c r="H329" i="15"/>
  <c r="F329" i="15"/>
  <c r="V328" i="15"/>
  <c r="S328" i="15"/>
  <c r="Q328" i="15"/>
  <c r="O328" i="15"/>
  <c r="K328" i="15"/>
  <c r="J328" i="15"/>
  <c r="H328" i="15"/>
  <c r="F328" i="15"/>
  <c r="V327" i="15"/>
  <c r="S327" i="15"/>
  <c r="Q327" i="15"/>
  <c r="O327" i="15"/>
  <c r="K327" i="15"/>
  <c r="J327" i="15"/>
  <c r="H327" i="15"/>
  <c r="F327" i="15"/>
  <c r="V326" i="15"/>
  <c r="S326" i="15"/>
  <c r="Q326" i="15"/>
  <c r="O326" i="15"/>
  <c r="K326" i="15"/>
  <c r="J326" i="15"/>
  <c r="H326" i="15"/>
  <c r="F326" i="15"/>
  <c r="V325" i="15"/>
  <c r="S325" i="15"/>
  <c r="Q325" i="15"/>
  <c r="O325" i="15"/>
  <c r="K325" i="15"/>
  <c r="J325" i="15"/>
  <c r="H325" i="15"/>
  <c r="F325" i="15"/>
  <c r="V324" i="15"/>
  <c r="S324" i="15"/>
  <c r="Q324" i="15"/>
  <c r="O324" i="15"/>
  <c r="K324" i="15"/>
  <c r="J324" i="15"/>
  <c r="H324" i="15"/>
  <c r="F324" i="15"/>
  <c r="V323" i="15"/>
  <c r="S323" i="15"/>
  <c r="Q323" i="15"/>
  <c r="O323" i="15"/>
  <c r="K323" i="15"/>
  <c r="J323" i="15"/>
  <c r="H323" i="15"/>
  <c r="F323" i="15"/>
  <c r="V322" i="15"/>
  <c r="S322" i="15"/>
  <c r="Q322" i="15"/>
  <c r="O322" i="15"/>
  <c r="K322" i="15"/>
  <c r="J322" i="15"/>
  <c r="H322" i="15"/>
  <c r="F322" i="15"/>
  <c r="V321" i="15"/>
  <c r="S321" i="15"/>
  <c r="Q321" i="15"/>
  <c r="O321" i="15"/>
  <c r="K321" i="15"/>
  <c r="J321" i="15"/>
  <c r="H321" i="15"/>
  <c r="F321" i="15"/>
  <c r="V320" i="15"/>
  <c r="S320" i="15"/>
  <c r="Q320" i="15"/>
  <c r="O320" i="15"/>
  <c r="K320" i="15"/>
  <c r="J320" i="15"/>
  <c r="H320" i="15"/>
  <c r="F320" i="15"/>
  <c r="V319" i="15"/>
  <c r="S319" i="15"/>
  <c r="Q319" i="15"/>
  <c r="O319" i="15"/>
  <c r="K319" i="15"/>
  <c r="J319" i="15"/>
  <c r="H319" i="15"/>
  <c r="F319" i="15"/>
  <c r="V318" i="15"/>
  <c r="S318" i="15"/>
  <c r="Q318" i="15"/>
  <c r="O318" i="15"/>
  <c r="K318" i="15"/>
  <c r="J318" i="15"/>
  <c r="H318" i="15"/>
  <c r="F318" i="15"/>
  <c r="V317" i="15"/>
  <c r="S317" i="15"/>
  <c r="Q317" i="15"/>
  <c r="O317" i="15"/>
  <c r="K317" i="15"/>
  <c r="J317" i="15"/>
  <c r="H317" i="15"/>
  <c r="F317" i="15"/>
  <c r="V316" i="15"/>
  <c r="S316" i="15"/>
  <c r="Q316" i="15"/>
  <c r="O316" i="15"/>
  <c r="K316" i="15"/>
  <c r="J316" i="15"/>
  <c r="H316" i="15"/>
  <c r="F316" i="15"/>
  <c r="V315" i="15"/>
  <c r="S315" i="15"/>
  <c r="Q315" i="15"/>
  <c r="O315" i="15"/>
  <c r="K315" i="15"/>
  <c r="J315" i="15"/>
  <c r="H315" i="15"/>
  <c r="F315" i="15"/>
  <c r="V314" i="15"/>
  <c r="S314" i="15"/>
  <c r="Q314" i="15"/>
  <c r="O314" i="15"/>
  <c r="K314" i="15"/>
  <c r="J314" i="15"/>
  <c r="H314" i="15"/>
  <c r="F314" i="15"/>
  <c r="V313" i="15"/>
  <c r="S313" i="15"/>
  <c r="Q313" i="15"/>
  <c r="O313" i="15"/>
  <c r="K313" i="15"/>
  <c r="J313" i="15"/>
  <c r="H313" i="15"/>
  <c r="F313" i="15"/>
  <c r="V312" i="15"/>
  <c r="S312" i="15"/>
  <c r="Q312" i="15"/>
  <c r="O312" i="15"/>
  <c r="K312" i="15"/>
  <c r="J312" i="15"/>
  <c r="H312" i="15"/>
  <c r="F312" i="15"/>
  <c r="V311" i="15"/>
  <c r="S311" i="15"/>
  <c r="Q311" i="15"/>
  <c r="O311" i="15"/>
  <c r="K311" i="15"/>
  <c r="J311" i="15"/>
  <c r="H311" i="15"/>
  <c r="F311" i="15"/>
  <c r="V310" i="15"/>
  <c r="S310" i="15"/>
  <c r="Q310" i="15"/>
  <c r="O310" i="15"/>
  <c r="K310" i="15"/>
  <c r="J310" i="15"/>
  <c r="H310" i="15"/>
  <c r="F310" i="15"/>
  <c r="V309" i="15"/>
  <c r="S309" i="15"/>
  <c r="Q309" i="15"/>
  <c r="O309" i="15"/>
  <c r="K309" i="15"/>
  <c r="J309" i="15"/>
  <c r="H309" i="15"/>
  <c r="F309" i="15"/>
  <c r="V308" i="15"/>
  <c r="S308" i="15"/>
  <c r="Q308" i="15"/>
  <c r="O308" i="15"/>
  <c r="K308" i="15"/>
  <c r="J308" i="15"/>
  <c r="H308" i="15"/>
  <c r="F308" i="15"/>
  <c r="V307" i="15"/>
  <c r="S307" i="15"/>
  <c r="Q307" i="15"/>
  <c r="O307" i="15"/>
  <c r="K307" i="15"/>
  <c r="J307" i="15"/>
  <c r="H307" i="15"/>
  <c r="F307" i="15"/>
  <c r="V306" i="15"/>
  <c r="S306" i="15"/>
  <c r="Q306" i="15"/>
  <c r="O306" i="15"/>
  <c r="K306" i="15"/>
  <c r="J306" i="15"/>
  <c r="H306" i="15"/>
  <c r="F306" i="15"/>
  <c r="V305" i="15"/>
  <c r="S305" i="15"/>
  <c r="Q305" i="15"/>
  <c r="O305" i="15"/>
  <c r="K305" i="15"/>
  <c r="J305" i="15"/>
  <c r="H305" i="15"/>
  <c r="F305" i="15"/>
  <c r="V304" i="15"/>
  <c r="S304" i="15"/>
  <c r="Q304" i="15"/>
  <c r="O304" i="15"/>
  <c r="K304" i="15"/>
  <c r="J304" i="15"/>
  <c r="H304" i="15"/>
  <c r="F304" i="15"/>
  <c r="V303" i="15"/>
  <c r="S303" i="15"/>
  <c r="Q303" i="15"/>
  <c r="O303" i="15"/>
  <c r="K303" i="15"/>
  <c r="J303" i="15"/>
  <c r="H303" i="15"/>
  <c r="F303" i="15"/>
  <c r="V302" i="15"/>
  <c r="S302" i="15"/>
  <c r="Q302" i="15"/>
  <c r="O302" i="15"/>
  <c r="K302" i="15"/>
  <c r="J302" i="15"/>
  <c r="H302" i="15"/>
  <c r="F302" i="15"/>
  <c r="V301" i="15"/>
  <c r="S301" i="15"/>
  <c r="Q301" i="15"/>
  <c r="O301" i="15"/>
  <c r="K301" i="15"/>
  <c r="J301" i="15"/>
  <c r="H301" i="15"/>
  <c r="F301" i="15"/>
  <c r="V300" i="15"/>
  <c r="S300" i="15"/>
  <c r="Q300" i="15"/>
  <c r="O300" i="15"/>
  <c r="K300" i="15"/>
  <c r="J300" i="15"/>
  <c r="H300" i="15"/>
  <c r="F300" i="15"/>
  <c r="V299" i="15"/>
  <c r="S299" i="15"/>
  <c r="Q299" i="15"/>
  <c r="O299" i="15"/>
  <c r="K299" i="15"/>
  <c r="J299" i="15"/>
  <c r="H299" i="15"/>
  <c r="F299" i="15"/>
  <c r="V298" i="15"/>
  <c r="S298" i="15"/>
  <c r="Q298" i="15"/>
  <c r="O298" i="15"/>
  <c r="K298" i="15"/>
  <c r="J298" i="15"/>
  <c r="H298" i="15"/>
  <c r="F298" i="15"/>
  <c r="V297" i="15"/>
  <c r="S297" i="15"/>
  <c r="Q297" i="15"/>
  <c r="O297" i="15"/>
  <c r="K297" i="15"/>
  <c r="J297" i="15"/>
  <c r="H297" i="15"/>
  <c r="F297" i="15"/>
  <c r="V296" i="15"/>
  <c r="S296" i="15"/>
  <c r="Q296" i="15"/>
  <c r="O296" i="15"/>
  <c r="K296" i="15"/>
  <c r="J296" i="15"/>
  <c r="H296" i="15"/>
  <c r="F296" i="15"/>
  <c r="V295" i="15"/>
  <c r="S295" i="15"/>
  <c r="Q295" i="15"/>
  <c r="O295" i="15"/>
  <c r="K295" i="15"/>
  <c r="J295" i="15"/>
  <c r="H295" i="15"/>
  <c r="F295" i="15"/>
  <c r="V294" i="15"/>
  <c r="S294" i="15"/>
  <c r="Q294" i="15"/>
  <c r="O294" i="15"/>
  <c r="K294" i="15"/>
  <c r="J294" i="15"/>
  <c r="H294" i="15"/>
  <c r="F294" i="15"/>
  <c r="V293" i="15"/>
  <c r="S293" i="15"/>
  <c r="Q293" i="15"/>
  <c r="O293" i="15"/>
  <c r="K293" i="15"/>
  <c r="J293" i="15"/>
  <c r="H293" i="15"/>
  <c r="F293" i="15"/>
  <c r="V292" i="15"/>
  <c r="S292" i="15"/>
  <c r="Q292" i="15"/>
  <c r="O292" i="15"/>
  <c r="K292" i="15"/>
  <c r="J292" i="15"/>
  <c r="H292" i="15"/>
  <c r="F292" i="15"/>
  <c r="V291" i="15"/>
  <c r="S291" i="15"/>
  <c r="Q291" i="15"/>
  <c r="O291" i="15"/>
  <c r="K291" i="15"/>
  <c r="J291" i="15"/>
  <c r="H291" i="15"/>
  <c r="F291" i="15"/>
  <c r="V290" i="15"/>
  <c r="S290" i="15"/>
  <c r="Q290" i="15"/>
  <c r="O290" i="15"/>
  <c r="K290" i="15"/>
  <c r="J290" i="15"/>
  <c r="H290" i="15"/>
  <c r="F290" i="15"/>
  <c r="V289" i="15"/>
  <c r="S289" i="15"/>
  <c r="Q289" i="15"/>
  <c r="O289" i="15"/>
  <c r="K289" i="15"/>
  <c r="J289" i="15"/>
  <c r="H289" i="15"/>
  <c r="F289" i="15"/>
  <c r="V288" i="15"/>
  <c r="S288" i="15"/>
  <c r="Q288" i="15"/>
  <c r="O288" i="15"/>
  <c r="K288" i="15"/>
  <c r="J288" i="15"/>
  <c r="H288" i="15"/>
  <c r="F288" i="15"/>
  <c r="V287" i="15"/>
  <c r="S287" i="15"/>
  <c r="Q287" i="15"/>
  <c r="O287" i="15"/>
  <c r="K287" i="15"/>
  <c r="J287" i="15"/>
  <c r="H287" i="15"/>
  <c r="F287" i="15"/>
  <c r="V286" i="15"/>
  <c r="S286" i="15"/>
  <c r="Q286" i="15"/>
  <c r="O286" i="15"/>
  <c r="K286" i="15"/>
  <c r="J286" i="15"/>
  <c r="H286" i="15"/>
  <c r="F286" i="15"/>
  <c r="V285" i="15"/>
  <c r="S285" i="15"/>
  <c r="Q285" i="15"/>
  <c r="O285" i="15"/>
  <c r="K285" i="15"/>
  <c r="J285" i="15"/>
  <c r="H285" i="15"/>
  <c r="F285" i="15"/>
  <c r="V284" i="15"/>
  <c r="S284" i="15"/>
  <c r="Q284" i="15"/>
  <c r="O284" i="15"/>
  <c r="K284" i="15"/>
  <c r="J284" i="15"/>
  <c r="H284" i="15"/>
  <c r="F284" i="15"/>
  <c r="V283" i="15"/>
  <c r="S283" i="15"/>
  <c r="Q283" i="15"/>
  <c r="O283" i="15"/>
  <c r="K283" i="15"/>
  <c r="J283" i="15"/>
  <c r="H283" i="15"/>
  <c r="F283" i="15"/>
  <c r="V282" i="15"/>
  <c r="S282" i="15"/>
  <c r="Q282" i="15"/>
  <c r="O282" i="15"/>
  <c r="K282" i="15"/>
  <c r="J282" i="15"/>
  <c r="H282" i="15"/>
  <c r="F282" i="15"/>
  <c r="V281" i="15"/>
  <c r="S281" i="15"/>
  <c r="Q281" i="15"/>
  <c r="O281" i="15"/>
  <c r="K281" i="15"/>
  <c r="J281" i="15"/>
  <c r="H281" i="15"/>
  <c r="F281" i="15"/>
  <c r="V280" i="15"/>
  <c r="S280" i="15"/>
  <c r="Q280" i="15"/>
  <c r="O280" i="15"/>
  <c r="K280" i="15"/>
  <c r="J280" i="15"/>
  <c r="H280" i="15"/>
  <c r="F280" i="15"/>
  <c r="V279" i="15"/>
  <c r="S279" i="15"/>
  <c r="Q279" i="15"/>
  <c r="O279" i="15"/>
  <c r="K279" i="15"/>
  <c r="J279" i="15"/>
  <c r="H279" i="15"/>
  <c r="F279" i="15"/>
  <c r="V278" i="15"/>
  <c r="S278" i="15"/>
  <c r="Q278" i="15"/>
  <c r="O278" i="15"/>
  <c r="K278" i="15"/>
  <c r="J278" i="15"/>
  <c r="H278" i="15"/>
  <c r="F278" i="15"/>
  <c r="V277" i="15"/>
  <c r="S277" i="15"/>
  <c r="Q277" i="15"/>
  <c r="O277" i="15"/>
  <c r="K277" i="15"/>
  <c r="J277" i="15"/>
  <c r="H277" i="15"/>
  <c r="F277" i="15"/>
  <c r="V276" i="15"/>
  <c r="S276" i="15"/>
  <c r="Q276" i="15"/>
  <c r="O276" i="15"/>
  <c r="K276" i="15"/>
  <c r="J276" i="15"/>
  <c r="H276" i="15"/>
  <c r="F276" i="15"/>
  <c r="V275" i="15"/>
  <c r="S275" i="15"/>
  <c r="Q275" i="15"/>
  <c r="O275" i="15"/>
  <c r="K275" i="15"/>
  <c r="J275" i="15"/>
  <c r="H275" i="15"/>
  <c r="F275" i="15"/>
  <c r="V274" i="15"/>
  <c r="S274" i="15"/>
  <c r="Q274" i="15"/>
  <c r="O274" i="15"/>
  <c r="K274" i="15"/>
  <c r="J274" i="15"/>
  <c r="H274" i="15"/>
  <c r="F274" i="15"/>
  <c r="V273" i="15"/>
  <c r="S273" i="15"/>
  <c r="Q273" i="15"/>
  <c r="O273" i="15"/>
  <c r="K273" i="15"/>
  <c r="J273" i="15"/>
  <c r="H273" i="15"/>
  <c r="F273" i="15"/>
  <c r="V272" i="15"/>
  <c r="S272" i="15"/>
  <c r="Q272" i="15"/>
  <c r="O272" i="15"/>
  <c r="K272" i="15"/>
  <c r="J272" i="15"/>
  <c r="H272" i="15"/>
  <c r="F272" i="15"/>
  <c r="V271" i="15"/>
  <c r="S271" i="15"/>
  <c r="Q271" i="15"/>
  <c r="O271" i="15"/>
  <c r="K271" i="15"/>
  <c r="J271" i="15"/>
  <c r="H271" i="15"/>
  <c r="F271" i="15"/>
  <c r="V270" i="15"/>
  <c r="S270" i="15"/>
  <c r="Q270" i="15"/>
  <c r="O270" i="15"/>
  <c r="K270" i="15"/>
  <c r="J270" i="15"/>
  <c r="H270" i="15"/>
  <c r="F270" i="15"/>
  <c r="V269" i="15"/>
  <c r="S269" i="15"/>
  <c r="Q269" i="15"/>
  <c r="O269" i="15"/>
  <c r="K269" i="15"/>
  <c r="J269" i="15"/>
  <c r="H269" i="15"/>
  <c r="F269" i="15"/>
  <c r="V268" i="15"/>
  <c r="S268" i="15"/>
  <c r="Q268" i="15"/>
  <c r="O268" i="15"/>
  <c r="K268" i="15"/>
  <c r="J268" i="15"/>
  <c r="H268" i="15"/>
  <c r="F268" i="15"/>
  <c r="V267" i="15"/>
  <c r="S267" i="15"/>
  <c r="Q267" i="15"/>
  <c r="O267" i="15"/>
  <c r="K267" i="15"/>
  <c r="J267" i="15"/>
  <c r="H267" i="15"/>
  <c r="F267" i="15"/>
  <c r="V266" i="15"/>
  <c r="S266" i="15"/>
  <c r="Q266" i="15"/>
  <c r="O266" i="15"/>
  <c r="K266" i="15"/>
  <c r="J266" i="15"/>
  <c r="H266" i="15"/>
  <c r="F266" i="15"/>
  <c r="V265" i="15"/>
  <c r="S265" i="15"/>
  <c r="Q265" i="15"/>
  <c r="O265" i="15"/>
  <c r="K265" i="15"/>
  <c r="J265" i="15"/>
  <c r="H265" i="15"/>
  <c r="F265" i="15"/>
  <c r="V264" i="15"/>
  <c r="S264" i="15"/>
  <c r="Q264" i="15"/>
  <c r="O264" i="15"/>
  <c r="K264" i="15"/>
  <c r="J264" i="15"/>
  <c r="H264" i="15"/>
  <c r="F264" i="15"/>
  <c r="V263" i="15"/>
  <c r="S263" i="15"/>
  <c r="Q263" i="15"/>
  <c r="O263" i="15"/>
  <c r="K263" i="15"/>
  <c r="J263" i="15"/>
  <c r="H263" i="15"/>
  <c r="F263" i="15"/>
  <c r="V262" i="15"/>
  <c r="S262" i="15"/>
  <c r="Q262" i="15"/>
  <c r="O262" i="15"/>
  <c r="K262" i="15"/>
  <c r="J262" i="15"/>
  <c r="H262" i="15"/>
  <c r="F262" i="15"/>
  <c r="V261" i="15"/>
  <c r="S261" i="15"/>
  <c r="Q261" i="15"/>
  <c r="O261" i="15"/>
  <c r="K261" i="15"/>
  <c r="J261" i="15"/>
  <c r="H261" i="15"/>
  <c r="F261" i="15"/>
  <c r="V260" i="15"/>
  <c r="S260" i="15"/>
  <c r="Q260" i="15"/>
  <c r="O260" i="15"/>
  <c r="K260" i="15"/>
  <c r="J260" i="15"/>
  <c r="H260" i="15"/>
  <c r="F260" i="15"/>
  <c r="V259" i="15"/>
  <c r="S259" i="15"/>
  <c r="Q259" i="15"/>
  <c r="O259" i="15"/>
  <c r="K259" i="15"/>
  <c r="J259" i="15"/>
  <c r="H259" i="15"/>
  <c r="F259" i="15"/>
  <c r="V258" i="15"/>
  <c r="S258" i="15"/>
  <c r="Q258" i="15"/>
  <c r="O258" i="15"/>
  <c r="K258" i="15"/>
  <c r="J258" i="15"/>
  <c r="H258" i="15"/>
  <c r="F258" i="15"/>
  <c r="V257" i="15"/>
  <c r="S257" i="15"/>
  <c r="Q257" i="15"/>
  <c r="O257" i="15"/>
  <c r="K257" i="15"/>
  <c r="J257" i="15"/>
  <c r="H257" i="15"/>
  <c r="F257" i="15"/>
  <c r="V256" i="15"/>
  <c r="S256" i="15"/>
  <c r="Q256" i="15"/>
  <c r="O256" i="15"/>
  <c r="K256" i="15"/>
  <c r="J256" i="15"/>
  <c r="H256" i="15"/>
  <c r="F256" i="15"/>
  <c r="V255" i="15"/>
  <c r="S255" i="15"/>
  <c r="Q255" i="15"/>
  <c r="O255" i="15"/>
  <c r="K255" i="15"/>
  <c r="J255" i="15"/>
  <c r="H255" i="15"/>
  <c r="F255" i="15"/>
  <c r="V254" i="15"/>
  <c r="S254" i="15"/>
  <c r="Q254" i="15"/>
  <c r="O254" i="15"/>
  <c r="K254" i="15"/>
  <c r="J254" i="15"/>
  <c r="H254" i="15"/>
  <c r="F254" i="15"/>
  <c r="V253" i="15"/>
  <c r="S253" i="15"/>
  <c r="Q253" i="15"/>
  <c r="O253" i="15"/>
  <c r="K253" i="15"/>
  <c r="J253" i="15"/>
  <c r="H253" i="15"/>
  <c r="F253" i="15"/>
  <c r="V252" i="15"/>
  <c r="S252" i="15"/>
  <c r="Q252" i="15"/>
  <c r="O252" i="15"/>
  <c r="K252" i="15"/>
  <c r="J252" i="15"/>
  <c r="H252" i="15"/>
  <c r="F252" i="15"/>
  <c r="V251" i="15"/>
  <c r="S251" i="15"/>
  <c r="Q251" i="15"/>
  <c r="O251" i="15"/>
  <c r="K251" i="15"/>
  <c r="J251" i="15"/>
  <c r="H251" i="15"/>
  <c r="F251" i="15"/>
  <c r="V250" i="15"/>
  <c r="S250" i="15"/>
  <c r="Q250" i="15"/>
  <c r="O250" i="15"/>
  <c r="K250" i="15"/>
  <c r="J250" i="15"/>
  <c r="H250" i="15"/>
  <c r="F250" i="15"/>
  <c r="V249" i="15"/>
  <c r="S249" i="15"/>
  <c r="Q249" i="15"/>
  <c r="O249" i="15"/>
  <c r="K249" i="15"/>
  <c r="J249" i="15"/>
  <c r="H249" i="15"/>
  <c r="F249" i="15"/>
  <c r="V248" i="15"/>
  <c r="S248" i="15"/>
  <c r="Q248" i="15"/>
  <c r="O248" i="15"/>
  <c r="K248" i="15"/>
  <c r="J248" i="15"/>
  <c r="H248" i="15"/>
  <c r="F248" i="15"/>
  <c r="V247" i="15"/>
  <c r="S247" i="15"/>
  <c r="Q247" i="15"/>
  <c r="O247" i="15"/>
  <c r="K247" i="15"/>
  <c r="J247" i="15"/>
  <c r="H247" i="15"/>
  <c r="F247" i="15"/>
  <c r="V246" i="15"/>
  <c r="S246" i="15"/>
  <c r="Q246" i="15"/>
  <c r="O246" i="15"/>
  <c r="K246" i="15"/>
  <c r="J246" i="15"/>
  <c r="H246" i="15"/>
  <c r="F246" i="15"/>
  <c r="V245" i="15"/>
  <c r="S245" i="15"/>
  <c r="Q245" i="15"/>
  <c r="O245" i="15"/>
  <c r="K245" i="15"/>
  <c r="J245" i="15"/>
  <c r="H245" i="15"/>
  <c r="F245" i="15"/>
  <c r="V244" i="15"/>
  <c r="S244" i="15"/>
  <c r="Q244" i="15"/>
  <c r="O244" i="15"/>
  <c r="K244" i="15"/>
  <c r="J244" i="15"/>
  <c r="H244" i="15"/>
  <c r="F244" i="15"/>
  <c r="V243" i="15"/>
  <c r="S243" i="15"/>
  <c r="Q243" i="15"/>
  <c r="O243" i="15"/>
  <c r="K243" i="15"/>
  <c r="J243" i="15"/>
  <c r="H243" i="15"/>
  <c r="F243" i="15"/>
  <c r="V242" i="15"/>
  <c r="S242" i="15"/>
  <c r="Q242" i="15"/>
  <c r="O242" i="15"/>
  <c r="K242" i="15"/>
  <c r="J242" i="15"/>
  <c r="H242" i="15"/>
  <c r="F242" i="15"/>
  <c r="V241" i="15"/>
  <c r="S241" i="15"/>
  <c r="Q241" i="15"/>
  <c r="O241" i="15"/>
  <c r="K241" i="15"/>
  <c r="J241" i="15"/>
  <c r="H241" i="15"/>
  <c r="F241" i="15"/>
  <c r="V240" i="15"/>
  <c r="S240" i="15"/>
  <c r="Q240" i="15"/>
  <c r="O240" i="15"/>
  <c r="K240" i="15"/>
  <c r="J240" i="15"/>
  <c r="H240" i="15"/>
  <c r="F240" i="15"/>
  <c r="V239" i="15"/>
  <c r="S239" i="15"/>
  <c r="Q239" i="15"/>
  <c r="O239" i="15"/>
  <c r="K239" i="15"/>
  <c r="J239" i="15"/>
  <c r="H239" i="15"/>
  <c r="F239" i="15"/>
  <c r="V238" i="15"/>
  <c r="S238" i="15"/>
  <c r="Q238" i="15"/>
  <c r="O238" i="15"/>
  <c r="K238" i="15"/>
  <c r="J238" i="15"/>
  <c r="H238" i="15"/>
  <c r="F238" i="15"/>
  <c r="V237" i="15"/>
  <c r="S237" i="15"/>
  <c r="Q237" i="15"/>
  <c r="O237" i="15"/>
  <c r="K237" i="15"/>
  <c r="J237" i="15"/>
  <c r="H237" i="15"/>
  <c r="F237" i="15"/>
  <c r="V236" i="15"/>
  <c r="S236" i="15"/>
  <c r="Q236" i="15"/>
  <c r="O236" i="15"/>
  <c r="K236" i="15"/>
  <c r="J236" i="15"/>
  <c r="H236" i="15"/>
  <c r="F236" i="15"/>
  <c r="V235" i="15"/>
  <c r="S235" i="15"/>
  <c r="Q235" i="15"/>
  <c r="O235" i="15"/>
  <c r="K235" i="15"/>
  <c r="J235" i="15"/>
  <c r="H235" i="15"/>
  <c r="F235" i="15"/>
  <c r="V234" i="15"/>
  <c r="S234" i="15"/>
  <c r="Q234" i="15"/>
  <c r="O234" i="15"/>
  <c r="K234" i="15"/>
  <c r="J234" i="15"/>
  <c r="H234" i="15"/>
  <c r="F234" i="15"/>
  <c r="V233" i="15"/>
  <c r="S233" i="15"/>
  <c r="Q233" i="15"/>
  <c r="O233" i="15"/>
  <c r="K233" i="15"/>
  <c r="J233" i="15"/>
  <c r="H233" i="15"/>
  <c r="F233" i="15"/>
  <c r="V232" i="15"/>
  <c r="S232" i="15"/>
  <c r="Q232" i="15"/>
  <c r="O232" i="15"/>
  <c r="K232" i="15"/>
  <c r="J232" i="15"/>
  <c r="H232" i="15"/>
  <c r="F232" i="15"/>
  <c r="V231" i="15"/>
  <c r="S231" i="15"/>
  <c r="Q231" i="15"/>
  <c r="O231" i="15"/>
  <c r="K231" i="15"/>
  <c r="J231" i="15"/>
  <c r="H231" i="15"/>
  <c r="F231" i="15"/>
  <c r="V230" i="15"/>
  <c r="S230" i="15"/>
  <c r="Q230" i="15"/>
  <c r="O230" i="15"/>
  <c r="K230" i="15"/>
  <c r="J230" i="15"/>
  <c r="H230" i="15"/>
  <c r="F230" i="15"/>
  <c r="V229" i="15"/>
  <c r="S229" i="15"/>
  <c r="Q229" i="15"/>
  <c r="O229" i="15"/>
  <c r="K229" i="15"/>
  <c r="J229" i="15"/>
  <c r="H229" i="15"/>
  <c r="F229" i="15"/>
  <c r="V228" i="15"/>
  <c r="S228" i="15"/>
  <c r="Q228" i="15"/>
  <c r="O228" i="15"/>
  <c r="K228" i="15"/>
  <c r="J228" i="15"/>
  <c r="H228" i="15"/>
  <c r="F228" i="15"/>
  <c r="V227" i="15"/>
  <c r="S227" i="15"/>
  <c r="Q227" i="15"/>
  <c r="O227" i="15"/>
  <c r="K227" i="15"/>
  <c r="J227" i="15"/>
  <c r="H227" i="15"/>
  <c r="F227" i="15"/>
  <c r="V226" i="15"/>
  <c r="S226" i="15"/>
  <c r="Q226" i="15"/>
  <c r="O226" i="15"/>
  <c r="K226" i="15"/>
  <c r="J226" i="15"/>
  <c r="H226" i="15"/>
  <c r="F226" i="15"/>
  <c r="V225" i="15"/>
  <c r="S225" i="15"/>
  <c r="Q225" i="15"/>
  <c r="O225" i="15"/>
  <c r="K225" i="15"/>
  <c r="J225" i="15"/>
  <c r="H225" i="15"/>
  <c r="F225" i="15"/>
  <c r="V224" i="15"/>
  <c r="S224" i="15"/>
  <c r="Q224" i="15"/>
  <c r="O224" i="15"/>
  <c r="K224" i="15"/>
  <c r="J224" i="15"/>
  <c r="H224" i="15"/>
  <c r="F224" i="15"/>
  <c r="V223" i="15"/>
  <c r="S223" i="15"/>
  <c r="Q223" i="15"/>
  <c r="O223" i="15"/>
  <c r="K223" i="15"/>
  <c r="J223" i="15"/>
  <c r="H223" i="15"/>
  <c r="F223" i="15"/>
  <c r="V222" i="15"/>
  <c r="S222" i="15"/>
  <c r="Q222" i="15"/>
  <c r="O222" i="15"/>
  <c r="K222" i="15"/>
  <c r="J222" i="15"/>
  <c r="H222" i="15"/>
  <c r="F222" i="15"/>
  <c r="V221" i="15"/>
  <c r="S221" i="15"/>
  <c r="Q221" i="15"/>
  <c r="O221" i="15"/>
  <c r="K221" i="15"/>
  <c r="J221" i="15"/>
  <c r="H221" i="15"/>
  <c r="F221" i="15"/>
  <c r="V220" i="15"/>
  <c r="S220" i="15"/>
  <c r="Q220" i="15"/>
  <c r="O220" i="15"/>
  <c r="K220" i="15"/>
  <c r="J220" i="15"/>
  <c r="H220" i="15"/>
  <c r="F220" i="15"/>
  <c r="V219" i="15"/>
  <c r="S219" i="15"/>
  <c r="Q219" i="15"/>
  <c r="O219" i="15"/>
  <c r="K219" i="15"/>
  <c r="J219" i="15"/>
  <c r="H219" i="15"/>
  <c r="F219" i="15"/>
  <c r="V218" i="15"/>
  <c r="S218" i="15"/>
  <c r="Q218" i="15"/>
  <c r="O218" i="15"/>
  <c r="K218" i="15"/>
  <c r="J218" i="15"/>
  <c r="H218" i="15"/>
  <c r="F218" i="15"/>
  <c r="V217" i="15"/>
  <c r="S217" i="15"/>
  <c r="Q217" i="15"/>
  <c r="O217" i="15"/>
  <c r="K217" i="15"/>
  <c r="J217" i="15"/>
  <c r="H217" i="15"/>
  <c r="F217" i="15"/>
  <c r="V216" i="15"/>
  <c r="S216" i="15"/>
  <c r="Q216" i="15"/>
  <c r="O216" i="15"/>
  <c r="K216" i="15"/>
  <c r="J216" i="15"/>
  <c r="H216" i="15"/>
  <c r="F216" i="15"/>
  <c r="V215" i="15"/>
  <c r="S215" i="15"/>
  <c r="Q215" i="15"/>
  <c r="O215" i="15"/>
  <c r="K215" i="15"/>
  <c r="J215" i="15"/>
  <c r="H215" i="15"/>
  <c r="F215" i="15"/>
  <c r="V214" i="15"/>
  <c r="S214" i="15"/>
  <c r="Q214" i="15"/>
  <c r="O214" i="15"/>
  <c r="K214" i="15"/>
  <c r="J214" i="15"/>
  <c r="H214" i="15"/>
  <c r="F214" i="15"/>
  <c r="V213" i="15"/>
  <c r="S213" i="15"/>
  <c r="Q213" i="15"/>
  <c r="O213" i="15"/>
  <c r="K213" i="15"/>
  <c r="J213" i="15"/>
  <c r="H213" i="15"/>
  <c r="F213" i="15"/>
  <c r="V212" i="15"/>
  <c r="S212" i="15"/>
  <c r="Q212" i="15"/>
  <c r="O212" i="15"/>
  <c r="K212" i="15"/>
  <c r="J212" i="15"/>
  <c r="H212" i="15"/>
  <c r="F212" i="15"/>
  <c r="V211" i="15"/>
  <c r="S211" i="15"/>
  <c r="Q211" i="15"/>
  <c r="O211" i="15"/>
  <c r="K211" i="15"/>
  <c r="J211" i="15"/>
  <c r="H211" i="15"/>
  <c r="F211" i="15"/>
  <c r="V210" i="15"/>
  <c r="S210" i="15"/>
  <c r="Q210" i="15"/>
  <c r="O210" i="15"/>
  <c r="K210" i="15"/>
  <c r="J210" i="15"/>
  <c r="H210" i="15"/>
  <c r="F210" i="15"/>
  <c r="V209" i="15"/>
  <c r="S209" i="15"/>
  <c r="Q209" i="15"/>
  <c r="O209" i="15"/>
  <c r="K209" i="15"/>
  <c r="J209" i="15"/>
  <c r="H209" i="15"/>
  <c r="F209" i="15"/>
  <c r="V208" i="15"/>
  <c r="S208" i="15"/>
  <c r="Q208" i="15"/>
  <c r="O208" i="15"/>
  <c r="K208" i="15"/>
  <c r="J208" i="15"/>
  <c r="H208" i="15"/>
  <c r="F208" i="15"/>
  <c r="V207" i="15"/>
  <c r="S207" i="15"/>
  <c r="Q207" i="15"/>
  <c r="O207" i="15"/>
  <c r="K207" i="15"/>
  <c r="J207" i="15"/>
  <c r="H207" i="15"/>
  <c r="F207" i="15"/>
  <c r="V206" i="15"/>
  <c r="S206" i="15"/>
  <c r="Q206" i="15"/>
  <c r="O206" i="15"/>
  <c r="K206" i="15"/>
  <c r="J206" i="15"/>
  <c r="H206" i="15"/>
  <c r="F206" i="15"/>
  <c r="V205" i="15"/>
  <c r="S205" i="15"/>
  <c r="Q205" i="15"/>
  <c r="O205" i="15"/>
  <c r="K205" i="15"/>
  <c r="J205" i="15"/>
  <c r="H205" i="15"/>
  <c r="F205" i="15"/>
  <c r="V204" i="15"/>
  <c r="S204" i="15"/>
  <c r="Q204" i="15"/>
  <c r="O204" i="15"/>
  <c r="K204" i="15"/>
  <c r="J204" i="15"/>
  <c r="H204" i="15"/>
  <c r="F204" i="15"/>
  <c r="V203" i="15"/>
  <c r="S203" i="15"/>
  <c r="Q203" i="15"/>
  <c r="O203" i="15"/>
  <c r="K203" i="15"/>
  <c r="J203" i="15"/>
  <c r="H203" i="15"/>
  <c r="F203" i="15"/>
  <c r="V202" i="15"/>
  <c r="S202" i="15"/>
  <c r="Q202" i="15"/>
  <c r="O202" i="15"/>
  <c r="K202" i="15"/>
  <c r="J202" i="15"/>
  <c r="H202" i="15"/>
  <c r="F202" i="15"/>
  <c r="V201" i="15"/>
  <c r="S201" i="15"/>
  <c r="Q201" i="15"/>
  <c r="O201" i="15"/>
  <c r="K201" i="15"/>
  <c r="J201" i="15"/>
  <c r="H201" i="15"/>
  <c r="F201" i="15"/>
  <c r="V200" i="15"/>
  <c r="S200" i="15"/>
  <c r="Q200" i="15"/>
  <c r="O200" i="15"/>
  <c r="K200" i="15"/>
  <c r="J200" i="15"/>
  <c r="H200" i="15"/>
  <c r="F200" i="15"/>
  <c r="V199" i="15"/>
  <c r="S199" i="15"/>
  <c r="Q199" i="15"/>
  <c r="O199" i="15"/>
  <c r="K199" i="15"/>
  <c r="J199" i="15"/>
  <c r="H199" i="15"/>
  <c r="F199" i="15"/>
  <c r="V198" i="15"/>
  <c r="S198" i="15"/>
  <c r="Q198" i="15"/>
  <c r="O198" i="15"/>
  <c r="K198" i="15"/>
  <c r="J198" i="15"/>
  <c r="H198" i="15"/>
  <c r="F198" i="15"/>
  <c r="V197" i="15"/>
  <c r="S197" i="15"/>
  <c r="Q197" i="15"/>
  <c r="O197" i="15"/>
  <c r="K197" i="15"/>
  <c r="J197" i="15"/>
  <c r="H197" i="15"/>
  <c r="F197" i="15"/>
  <c r="V196" i="15"/>
  <c r="S196" i="15"/>
  <c r="Q196" i="15"/>
  <c r="O196" i="15"/>
  <c r="K196" i="15"/>
  <c r="J196" i="15"/>
  <c r="H196" i="15"/>
  <c r="F196" i="15"/>
  <c r="V195" i="15"/>
  <c r="S195" i="15"/>
  <c r="Q195" i="15"/>
  <c r="O195" i="15"/>
  <c r="K195" i="15"/>
  <c r="J195" i="15"/>
  <c r="H195" i="15"/>
  <c r="F195" i="15"/>
  <c r="V194" i="15"/>
  <c r="S194" i="15"/>
  <c r="Q194" i="15"/>
  <c r="O194" i="15"/>
  <c r="K194" i="15"/>
  <c r="J194" i="15"/>
  <c r="H194" i="15"/>
  <c r="F194" i="15"/>
  <c r="V193" i="15"/>
  <c r="S193" i="15"/>
  <c r="Q193" i="15"/>
  <c r="O193" i="15"/>
  <c r="K193" i="15"/>
  <c r="J193" i="15"/>
  <c r="H193" i="15"/>
  <c r="F193" i="15"/>
  <c r="V192" i="15"/>
  <c r="S192" i="15"/>
  <c r="Q192" i="15"/>
  <c r="O192" i="15"/>
  <c r="K192" i="15"/>
  <c r="J192" i="15"/>
  <c r="H192" i="15"/>
  <c r="F192" i="15"/>
  <c r="V191" i="15"/>
  <c r="S191" i="15"/>
  <c r="Q191" i="15"/>
  <c r="O191" i="15"/>
  <c r="K191" i="15"/>
  <c r="J191" i="15"/>
  <c r="H191" i="15"/>
  <c r="F191" i="15"/>
  <c r="V190" i="15"/>
  <c r="S190" i="15"/>
  <c r="Q190" i="15"/>
  <c r="O190" i="15"/>
  <c r="K190" i="15"/>
  <c r="J190" i="15"/>
  <c r="H190" i="15"/>
  <c r="F190" i="15"/>
  <c r="V189" i="15"/>
  <c r="S189" i="15"/>
  <c r="Q189" i="15"/>
  <c r="O189" i="15"/>
  <c r="K189" i="15"/>
  <c r="J189" i="15"/>
  <c r="H189" i="15"/>
  <c r="F189" i="15"/>
  <c r="V188" i="15"/>
  <c r="S188" i="15"/>
  <c r="Q188" i="15"/>
  <c r="O188" i="15"/>
  <c r="K188" i="15"/>
  <c r="J188" i="15"/>
  <c r="H188" i="15"/>
  <c r="F188" i="15"/>
  <c r="V187" i="15"/>
  <c r="S187" i="15"/>
  <c r="Q187" i="15"/>
  <c r="O187" i="15"/>
  <c r="K187" i="15"/>
  <c r="J187" i="15"/>
  <c r="H187" i="15"/>
  <c r="F187" i="15"/>
  <c r="V186" i="15"/>
  <c r="S186" i="15"/>
  <c r="Q186" i="15"/>
  <c r="O186" i="15"/>
  <c r="K186" i="15"/>
  <c r="J186" i="15"/>
  <c r="H186" i="15"/>
  <c r="F186" i="15"/>
  <c r="V185" i="15"/>
  <c r="S185" i="15"/>
  <c r="Q185" i="15"/>
  <c r="O185" i="15"/>
  <c r="K185" i="15"/>
  <c r="J185" i="15"/>
  <c r="H185" i="15"/>
  <c r="F185" i="15"/>
  <c r="V184" i="15"/>
  <c r="S184" i="15"/>
  <c r="Q184" i="15"/>
  <c r="O184" i="15"/>
  <c r="K184" i="15"/>
  <c r="J184" i="15"/>
  <c r="H184" i="15"/>
  <c r="F184" i="15"/>
  <c r="V183" i="15"/>
  <c r="S183" i="15"/>
  <c r="Q183" i="15"/>
  <c r="O183" i="15"/>
  <c r="K183" i="15"/>
  <c r="J183" i="15"/>
  <c r="H183" i="15"/>
  <c r="F183" i="15"/>
  <c r="V182" i="15"/>
  <c r="S182" i="15"/>
  <c r="Q182" i="15"/>
  <c r="O182" i="15"/>
  <c r="K182" i="15"/>
  <c r="J182" i="15"/>
  <c r="H182" i="15"/>
  <c r="F182" i="15"/>
  <c r="V181" i="15"/>
  <c r="S181" i="15"/>
  <c r="Q181" i="15"/>
  <c r="O181" i="15"/>
  <c r="K181" i="15"/>
  <c r="J181" i="15"/>
  <c r="H181" i="15"/>
  <c r="F181" i="15"/>
  <c r="V180" i="15"/>
  <c r="S180" i="15"/>
  <c r="Q180" i="15"/>
  <c r="O180" i="15"/>
  <c r="K180" i="15"/>
  <c r="J180" i="15"/>
  <c r="H180" i="15"/>
  <c r="F180" i="15"/>
  <c r="V179" i="15"/>
  <c r="S179" i="15"/>
  <c r="Q179" i="15"/>
  <c r="O179" i="15"/>
  <c r="K179" i="15"/>
  <c r="J179" i="15"/>
  <c r="H179" i="15"/>
  <c r="F179" i="15"/>
  <c r="V178" i="15"/>
  <c r="S178" i="15"/>
  <c r="Q178" i="15"/>
  <c r="O178" i="15"/>
  <c r="K178" i="15"/>
  <c r="J178" i="15"/>
  <c r="H178" i="15"/>
  <c r="F178" i="15"/>
  <c r="V177" i="15"/>
  <c r="S177" i="15"/>
  <c r="Q177" i="15"/>
  <c r="O177" i="15"/>
  <c r="K177" i="15"/>
  <c r="J177" i="15"/>
  <c r="H177" i="15"/>
  <c r="F177" i="15"/>
  <c r="V176" i="15"/>
  <c r="S176" i="15"/>
  <c r="Q176" i="15"/>
  <c r="O176" i="15"/>
  <c r="K176" i="15"/>
  <c r="J176" i="15"/>
  <c r="H176" i="15"/>
  <c r="F176" i="15"/>
  <c r="V175" i="15"/>
  <c r="S175" i="15"/>
  <c r="Q175" i="15"/>
  <c r="O175" i="15"/>
  <c r="K175" i="15"/>
  <c r="J175" i="15"/>
  <c r="H175" i="15"/>
  <c r="F175" i="15"/>
  <c r="V174" i="15"/>
  <c r="S174" i="15"/>
  <c r="Q174" i="15"/>
  <c r="O174" i="15"/>
  <c r="K174" i="15"/>
  <c r="J174" i="15"/>
  <c r="H174" i="15"/>
  <c r="F174" i="15"/>
  <c r="V173" i="15"/>
  <c r="S173" i="15"/>
  <c r="Q173" i="15"/>
  <c r="O173" i="15"/>
  <c r="K173" i="15"/>
  <c r="J173" i="15"/>
  <c r="H173" i="15"/>
  <c r="F173" i="15"/>
  <c r="V172" i="15"/>
  <c r="S172" i="15"/>
  <c r="Q172" i="15"/>
  <c r="O172" i="15"/>
  <c r="K172" i="15"/>
  <c r="J172" i="15"/>
  <c r="H172" i="15"/>
  <c r="F172" i="15"/>
  <c r="V171" i="15"/>
  <c r="S171" i="15"/>
  <c r="Q171" i="15"/>
  <c r="O171" i="15"/>
  <c r="K171" i="15"/>
  <c r="J171" i="15"/>
  <c r="H171" i="15"/>
  <c r="F171" i="15"/>
  <c r="V170" i="15"/>
  <c r="S170" i="15"/>
  <c r="Q170" i="15"/>
  <c r="O170" i="15"/>
  <c r="K170" i="15"/>
  <c r="J170" i="15"/>
  <c r="H170" i="15"/>
  <c r="F170" i="15"/>
  <c r="V169" i="15"/>
  <c r="S169" i="15"/>
  <c r="Q169" i="15"/>
  <c r="O169" i="15"/>
  <c r="K169" i="15"/>
  <c r="J169" i="15"/>
  <c r="H169" i="15"/>
  <c r="F169" i="15"/>
  <c r="V168" i="15"/>
  <c r="S168" i="15"/>
  <c r="Q168" i="15"/>
  <c r="O168" i="15"/>
  <c r="K168" i="15"/>
  <c r="J168" i="15"/>
  <c r="H168" i="15"/>
  <c r="F168" i="15"/>
  <c r="V167" i="15"/>
  <c r="S167" i="15"/>
  <c r="Q167" i="15"/>
  <c r="O167" i="15"/>
  <c r="K167" i="15"/>
  <c r="J167" i="15"/>
  <c r="H167" i="15"/>
  <c r="F167" i="15"/>
  <c r="V166" i="15"/>
  <c r="S166" i="15"/>
  <c r="Q166" i="15"/>
  <c r="O166" i="15"/>
  <c r="K166" i="15"/>
  <c r="J166" i="15"/>
  <c r="H166" i="15"/>
  <c r="F166" i="15"/>
  <c r="V165" i="15"/>
  <c r="S165" i="15"/>
  <c r="Q165" i="15"/>
  <c r="O165" i="15"/>
  <c r="K165" i="15"/>
  <c r="J165" i="15"/>
  <c r="H165" i="15"/>
  <c r="F165" i="15"/>
  <c r="V164" i="15"/>
  <c r="S164" i="15"/>
  <c r="Q164" i="15"/>
  <c r="O164" i="15"/>
  <c r="K164" i="15"/>
  <c r="J164" i="15"/>
  <c r="H164" i="15"/>
  <c r="F164" i="15"/>
  <c r="V163" i="15"/>
  <c r="S163" i="15"/>
  <c r="Q163" i="15"/>
  <c r="O163" i="15"/>
  <c r="K163" i="15"/>
  <c r="J163" i="15"/>
  <c r="H163" i="15"/>
  <c r="F163" i="15"/>
  <c r="V162" i="15"/>
  <c r="S162" i="15"/>
  <c r="Q162" i="15"/>
  <c r="O162" i="15"/>
  <c r="K162" i="15"/>
  <c r="J162" i="15"/>
  <c r="H162" i="15"/>
  <c r="F162" i="15"/>
  <c r="V161" i="15"/>
  <c r="S161" i="15"/>
  <c r="Q161" i="15"/>
  <c r="O161" i="15"/>
  <c r="K161" i="15"/>
  <c r="J161" i="15"/>
  <c r="H161" i="15"/>
  <c r="F161" i="15"/>
  <c r="V160" i="15"/>
  <c r="S160" i="15"/>
  <c r="Q160" i="15"/>
  <c r="O160" i="15"/>
  <c r="K160" i="15"/>
  <c r="J160" i="15"/>
  <c r="H160" i="15"/>
  <c r="F160" i="15"/>
  <c r="V159" i="15"/>
  <c r="S159" i="15"/>
  <c r="Q159" i="15"/>
  <c r="O159" i="15"/>
  <c r="K159" i="15"/>
  <c r="J159" i="15"/>
  <c r="H159" i="15"/>
  <c r="F159" i="15"/>
  <c r="V158" i="15"/>
  <c r="S158" i="15"/>
  <c r="Q158" i="15"/>
  <c r="O158" i="15"/>
  <c r="K158" i="15"/>
  <c r="J158" i="15"/>
  <c r="H158" i="15"/>
  <c r="F158" i="15"/>
  <c r="V157" i="15"/>
  <c r="S157" i="15"/>
  <c r="Q157" i="15"/>
  <c r="O157" i="15"/>
  <c r="K157" i="15"/>
  <c r="J157" i="15"/>
  <c r="H157" i="15"/>
  <c r="F157" i="15"/>
  <c r="V156" i="15"/>
  <c r="S156" i="15"/>
  <c r="Q156" i="15"/>
  <c r="O156" i="15"/>
  <c r="K156" i="15"/>
  <c r="J156" i="15"/>
  <c r="H156" i="15"/>
  <c r="F156" i="15"/>
  <c r="V155" i="15"/>
  <c r="S155" i="15"/>
  <c r="Q155" i="15"/>
  <c r="O155" i="15"/>
  <c r="K155" i="15"/>
  <c r="J155" i="15"/>
  <c r="H155" i="15"/>
  <c r="F155" i="15"/>
  <c r="V154" i="15"/>
  <c r="S154" i="15"/>
  <c r="Q154" i="15"/>
  <c r="O154" i="15"/>
  <c r="K154" i="15"/>
  <c r="J154" i="15"/>
  <c r="H154" i="15"/>
  <c r="F154" i="15"/>
  <c r="V153" i="15"/>
  <c r="S153" i="15"/>
  <c r="Q153" i="15"/>
  <c r="O153" i="15"/>
  <c r="K153" i="15"/>
  <c r="J153" i="15"/>
  <c r="H153" i="15"/>
  <c r="F153" i="15"/>
  <c r="V152" i="15"/>
  <c r="S152" i="15"/>
  <c r="Q152" i="15"/>
  <c r="O152" i="15"/>
  <c r="K152" i="15"/>
  <c r="J152" i="15"/>
  <c r="H152" i="15"/>
  <c r="F152" i="15"/>
  <c r="V151" i="15"/>
  <c r="S151" i="15"/>
  <c r="Q151" i="15"/>
  <c r="O151" i="15"/>
  <c r="K151" i="15"/>
  <c r="J151" i="15"/>
  <c r="H151" i="15"/>
  <c r="F151" i="15"/>
  <c r="V150" i="15"/>
  <c r="S150" i="15"/>
  <c r="Q150" i="15"/>
  <c r="O150" i="15"/>
  <c r="K150" i="15"/>
  <c r="J150" i="15"/>
  <c r="H150" i="15"/>
  <c r="F150" i="15"/>
  <c r="V149" i="15"/>
  <c r="S149" i="15"/>
  <c r="Q149" i="15"/>
  <c r="O149" i="15"/>
  <c r="K149" i="15"/>
  <c r="J149" i="15"/>
  <c r="H149" i="15"/>
  <c r="F149" i="15"/>
  <c r="V148" i="15"/>
  <c r="S148" i="15"/>
  <c r="Q148" i="15"/>
  <c r="O148" i="15"/>
  <c r="K148" i="15"/>
  <c r="J148" i="15"/>
  <c r="H148" i="15"/>
  <c r="F148" i="15"/>
  <c r="V147" i="15"/>
  <c r="S147" i="15"/>
  <c r="Q147" i="15"/>
  <c r="O147" i="15"/>
  <c r="K147" i="15"/>
  <c r="J147" i="15"/>
  <c r="H147" i="15"/>
  <c r="F147" i="15"/>
  <c r="V146" i="15"/>
  <c r="S146" i="15"/>
  <c r="Q146" i="15"/>
  <c r="O146" i="15"/>
  <c r="K146" i="15"/>
  <c r="J146" i="15"/>
  <c r="H146" i="15"/>
  <c r="F146" i="15"/>
  <c r="V145" i="15"/>
  <c r="S145" i="15"/>
  <c r="Q145" i="15"/>
  <c r="O145" i="15"/>
  <c r="K145" i="15"/>
  <c r="J145" i="15"/>
  <c r="H145" i="15"/>
  <c r="F145" i="15"/>
  <c r="V144" i="15"/>
  <c r="S144" i="15"/>
  <c r="Q144" i="15"/>
  <c r="O144" i="15"/>
  <c r="K144" i="15"/>
  <c r="J144" i="15"/>
  <c r="H144" i="15"/>
  <c r="F144" i="15"/>
  <c r="V143" i="15"/>
  <c r="S143" i="15"/>
  <c r="Q143" i="15"/>
  <c r="O143" i="15"/>
  <c r="K143" i="15"/>
  <c r="J143" i="15"/>
  <c r="H143" i="15"/>
  <c r="F143" i="15"/>
  <c r="V142" i="15"/>
  <c r="S142" i="15"/>
  <c r="Q142" i="15"/>
  <c r="O142" i="15"/>
  <c r="K142" i="15"/>
  <c r="J142" i="15"/>
  <c r="H142" i="15"/>
  <c r="F142" i="15"/>
  <c r="V141" i="15"/>
  <c r="S141" i="15"/>
  <c r="Q141" i="15"/>
  <c r="O141" i="15"/>
  <c r="K141" i="15"/>
  <c r="J141" i="15"/>
  <c r="H141" i="15"/>
  <c r="F141" i="15"/>
  <c r="V140" i="15"/>
  <c r="S140" i="15"/>
  <c r="Q140" i="15"/>
  <c r="O140" i="15"/>
  <c r="K140" i="15"/>
  <c r="J140" i="15"/>
  <c r="H140" i="15"/>
  <c r="F140" i="15"/>
  <c r="V139" i="15"/>
  <c r="S139" i="15"/>
  <c r="Q139" i="15"/>
  <c r="O139" i="15"/>
  <c r="K139" i="15"/>
  <c r="J139" i="15"/>
  <c r="H139" i="15"/>
  <c r="F139" i="15"/>
  <c r="V138" i="15"/>
  <c r="S138" i="15"/>
  <c r="Q138" i="15"/>
  <c r="O138" i="15"/>
  <c r="K138" i="15"/>
  <c r="J138" i="15"/>
  <c r="H138" i="15"/>
  <c r="F138" i="15"/>
  <c r="V137" i="15"/>
  <c r="S137" i="15"/>
  <c r="Q137" i="15"/>
  <c r="O137" i="15"/>
  <c r="K137" i="15"/>
  <c r="J137" i="15"/>
  <c r="H137" i="15"/>
  <c r="F137" i="15"/>
  <c r="V136" i="15"/>
  <c r="S136" i="15"/>
  <c r="Q136" i="15"/>
  <c r="O136" i="15"/>
  <c r="K136" i="15"/>
  <c r="J136" i="15"/>
  <c r="H136" i="15"/>
  <c r="F136" i="15"/>
  <c r="V135" i="15"/>
  <c r="S135" i="15"/>
  <c r="Q135" i="15"/>
  <c r="O135" i="15"/>
  <c r="K135" i="15"/>
  <c r="J135" i="15"/>
  <c r="H135" i="15"/>
  <c r="F135" i="15"/>
  <c r="V134" i="15"/>
  <c r="S134" i="15"/>
  <c r="Q134" i="15"/>
  <c r="O134" i="15"/>
  <c r="K134" i="15"/>
  <c r="J134" i="15"/>
  <c r="H134" i="15"/>
  <c r="F134" i="15"/>
  <c r="V133" i="15"/>
  <c r="S133" i="15"/>
  <c r="Q133" i="15"/>
  <c r="O133" i="15"/>
  <c r="K133" i="15"/>
  <c r="J133" i="15"/>
  <c r="H133" i="15"/>
  <c r="F133" i="15"/>
  <c r="V132" i="15"/>
  <c r="S132" i="15"/>
  <c r="Q132" i="15"/>
  <c r="O132" i="15"/>
  <c r="K132" i="15"/>
  <c r="J132" i="15"/>
  <c r="H132" i="15"/>
  <c r="F132" i="15"/>
  <c r="V131" i="15"/>
  <c r="S131" i="15"/>
  <c r="Q131" i="15"/>
  <c r="O131" i="15"/>
  <c r="K131" i="15"/>
  <c r="J131" i="15"/>
  <c r="H131" i="15"/>
  <c r="F131" i="15"/>
  <c r="V130" i="15"/>
  <c r="S130" i="15"/>
  <c r="Q130" i="15"/>
  <c r="O130" i="15"/>
  <c r="K130" i="15"/>
  <c r="J130" i="15"/>
  <c r="H130" i="15"/>
  <c r="F130" i="15"/>
  <c r="V129" i="15"/>
  <c r="S129" i="15"/>
  <c r="Q129" i="15"/>
  <c r="O129" i="15"/>
  <c r="K129" i="15"/>
  <c r="J129" i="15"/>
  <c r="H129" i="15"/>
  <c r="F129" i="15"/>
  <c r="V128" i="15"/>
  <c r="S128" i="15"/>
  <c r="Q128" i="15"/>
  <c r="O128" i="15"/>
  <c r="K128" i="15"/>
  <c r="J128" i="15"/>
  <c r="H128" i="15"/>
  <c r="F128" i="15"/>
  <c r="V127" i="15"/>
  <c r="S127" i="15"/>
  <c r="Q127" i="15"/>
  <c r="O127" i="15"/>
  <c r="K127" i="15"/>
  <c r="J127" i="15"/>
  <c r="H127" i="15"/>
  <c r="F127" i="15"/>
  <c r="V126" i="15"/>
  <c r="S126" i="15"/>
  <c r="Q126" i="15"/>
  <c r="O126" i="15"/>
  <c r="K126" i="15"/>
  <c r="J126" i="15"/>
  <c r="H126" i="15"/>
  <c r="F126" i="15"/>
  <c r="V125" i="15"/>
  <c r="S125" i="15"/>
  <c r="Q125" i="15"/>
  <c r="O125" i="15"/>
  <c r="K125" i="15"/>
  <c r="J125" i="15"/>
  <c r="H125" i="15"/>
  <c r="F125" i="15"/>
  <c r="V124" i="15"/>
  <c r="S124" i="15"/>
  <c r="Q124" i="15"/>
  <c r="O124" i="15"/>
  <c r="K124" i="15"/>
  <c r="J124" i="15"/>
  <c r="H124" i="15"/>
  <c r="F124" i="15"/>
  <c r="V123" i="15"/>
  <c r="S123" i="15"/>
  <c r="Q123" i="15"/>
  <c r="O123" i="15"/>
  <c r="K123" i="15"/>
  <c r="J123" i="15"/>
  <c r="H123" i="15"/>
  <c r="F123" i="15"/>
  <c r="V122" i="15"/>
  <c r="S122" i="15"/>
  <c r="Q122" i="15"/>
  <c r="O122" i="15"/>
  <c r="K122" i="15"/>
  <c r="J122" i="15"/>
  <c r="H122" i="15"/>
  <c r="F122" i="15"/>
  <c r="V121" i="15"/>
  <c r="S121" i="15"/>
  <c r="Q121" i="15"/>
  <c r="O121" i="15"/>
  <c r="K121" i="15"/>
  <c r="J121" i="15"/>
  <c r="H121" i="15"/>
  <c r="F121" i="15"/>
  <c r="V120" i="15"/>
  <c r="S120" i="15"/>
  <c r="Q120" i="15"/>
  <c r="O120" i="15"/>
  <c r="K120" i="15"/>
  <c r="J120" i="15"/>
  <c r="H120" i="15"/>
  <c r="F120" i="15"/>
  <c r="V119" i="15"/>
  <c r="S119" i="15"/>
  <c r="Q119" i="15"/>
  <c r="O119" i="15"/>
  <c r="K119" i="15"/>
  <c r="J119" i="15"/>
  <c r="H119" i="15"/>
  <c r="F119" i="15"/>
  <c r="V118" i="15"/>
  <c r="S118" i="15"/>
  <c r="Q118" i="15"/>
  <c r="O118" i="15"/>
  <c r="K118" i="15"/>
  <c r="J118" i="15"/>
  <c r="H118" i="15"/>
  <c r="F118" i="15"/>
  <c r="V117" i="15"/>
  <c r="S117" i="15"/>
  <c r="Q117" i="15"/>
  <c r="O117" i="15"/>
  <c r="K117" i="15"/>
  <c r="J117" i="15"/>
  <c r="H117" i="15"/>
  <c r="F117" i="15"/>
  <c r="V116" i="15"/>
  <c r="S116" i="15"/>
  <c r="Q116" i="15"/>
  <c r="O116" i="15"/>
  <c r="K116" i="15"/>
  <c r="J116" i="15"/>
  <c r="H116" i="15"/>
  <c r="F116" i="15"/>
  <c r="V115" i="15"/>
  <c r="S115" i="15"/>
  <c r="Q115" i="15"/>
  <c r="O115" i="15"/>
  <c r="K115" i="15"/>
  <c r="J115" i="15"/>
  <c r="H115" i="15"/>
  <c r="F115" i="15"/>
  <c r="V114" i="15"/>
  <c r="S114" i="15"/>
  <c r="Q114" i="15"/>
  <c r="O114" i="15"/>
  <c r="K114" i="15"/>
  <c r="J114" i="15"/>
  <c r="H114" i="15"/>
  <c r="F114" i="15"/>
  <c r="V113" i="15"/>
  <c r="S113" i="15"/>
  <c r="Q113" i="15"/>
  <c r="O113" i="15"/>
  <c r="K113" i="15"/>
  <c r="J113" i="15"/>
  <c r="H113" i="15"/>
  <c r="F113" i="15"/>
  <c r="V112" i="15"/>
  <c r="S112" i="15"/>
  <c r="Q112" i="15"/>
  <c r="O112" i="15"/>
  <c r="K112" i="15"/>
  <c r="J112" i="15"/>
  <c r="H112" i="15"/>
  <c r="F112" i="15"/>
  <c r="V111" i="15"/>
  <c r="S111" i="15"/>
  <c r="Q111" i="15"/>
  <c r="O111" i="15"/>
  <c r="K111" i="15"/>
  <c r="J111" i="15"/>
  <c r="H111" i="15"/>
  <c r="F111" i="15"/>
  <c r="V110" i="15"/>
  <c r="S110" i="15"/>
  <c r="Q110" i="15"/>
  <c r="O110" i="15"/>
  <c r="K110" i="15"/>
  <c r="J110" i="15"/>
  <c r="H110" i="15"/>
  <c r="F110" i="15"/>
  <c r="V109" i="15"/>
  <c r="S109" i="15"/>
  <c r="Q109" i="15"/>
  <c r="O109" i="15"/>
  <c r="K109" i="15"/>
  <c r="J109" i="15"/>
  <c r="H109" i="15"/>
  <c r="F109" i="15"/>
  <c r="V108" i="15"/>
  <c r="S108" i="15"/>
  <c r="Q108" i="15"/>
  <c r="O108" i="15"/>
  <c r="K108" i="15"/>
  <c r="J108" i="15"/>
  <c r="H108" i="15"/>
  <c r="F108" i="15"/>
  <c r="V107" i="15"/>
  <c r="S107" i="15"/>
  <c r="Q107" i="15"/>
  <c r="O107" i="15"/>
  <c r="K107" i="15"/>
  <c r="J107" i="15"/>
  <c r="H107" i="15"/>
  <c r="F107" i="15"/>
  <c r="V106" i="15"/>
  <c r="S106" i="15"/>
  <c r="Q106" i="15"/>
  <c r="O106" i="15"/>
  <c r="K106" i="15"/>
  <c r="J106" i="15"/>
  <c r="H106" i="15"/>
  <c r="F106" i="15"/>
  <c r="V105" i="15"/>
  <c r="S105" i="15"/>
  <c r="Q105" i="15"/>
  <c r="O105" i="15"/>
  <c r="K105" i="15"/>
  <c r="J105" i="15"/>
  <c r="H105" i="15"/>
  <c r="F105" i="15"/>
  <c r="V104" i="15"/>
  <c r="S104" i="15"/>
  <c r="Q104" i="15"/>
  <c r="O104" i="15"/>
  <c r="K104" i="15"/>
  <c r="J104" i="15"/>
  <c r="H104" i="15"/>
  <c r="F104" i="15"/>
  <c r="V103" i="15"/>
  <c r="S103" i="15"/>
  <c r="Q103" i="15"/>
  <c r="O103" i="15"/>
  <c r="K103" i="15"/>
  <c r="J103" i="15"/>
  <c r="H103" i="15"/>
  <c r="F103" i="15"/>
  <c r="V102" i="15"/>
  <c r="S102" i="15"/>
  <c r="Q102" i="15"/>
  <c r="O102" i="15"/>
  <c r="K102" i="15"/>
  <c r="J102" i="15"/>
  <c r="H102" i="15"/>
  <c r="F102" i="15"/>
  <c r="V101" i="15"/>
  <c r="S101" i="15"/>
  <c r="Q101" i="15"/>
  <c r="O101" i="15"/>
  <c r="K101" i="15"/>
  <c r="J101" i="15"/>
  <c r="H101" i="15"/>
  <c r="F101" i="15"/>
  <c r="V100" i="15"/>
  <c r="S100" i="15"/>
  <c r="Q100" i="15"/>
  <c r="O100" i="15"/>
  <c r="K100" i="15"/>
  <c r="J100" i="15"/>
  <c r="H100" i="15"/>
  <c r="F100" i="15"/>
  <c r="V99" i="15"/>
  <c r="S99" i="15"/>
  <c r="Q99" i="15"/>
  <c r="O99" i="15"/>
  <c r="K99" i="15"/>
  <c r="J99" i="15"/>
  <c r="H99" i="15"/>
  <c r="F99" i="15"/>
  <c r="V98" i="15"/>
  <c r="S98" i="15"/>
  <c r="Q98" i="15"/>
  <c r="O98" i="15"/>
  <c r="K98" i="15"/>
  <c r="J98" i="15"/>
  <c r="H98" i="15"/>
  <c r="F98" i="15"/>
  <c r="V97" i="15"/>
  <c r="S97" i="15"/>
  <c r="Q97" i="15"/>
  <c r="O97" i="15"/>
  <c r="K97" i="15"/>
  <c r="J97" i="15"/>
  <c r="H97" i="15"/>
  <c r="F97" i="15"/>
  <c r="V96" i="15"/>
  <c r="S96" i="15"/>
  <c r="Q96" i="15"/>
  <c r="O96" i="15"/>
  <c r="K96" i="15"/>
  <c r="J96" i="15"/>
  <c r="H96" i="15"/>
  <c r="F96" i="15"/>
  <c r="V95" i="15"/>
  <c r="S95" i="15"/>
  <c r="Q95" i="15"/>
  <c r="O95" i="15"/>
  <c r="K95" i="15"/>
  <c r="J95" i="15"/>
  <c r="H95" i="15"/>
  <c r="F95" i="15"/>
  <c r="V94" i="15"/>
  <c r="S94" i="15"/>
  <c r="Q94" i="15"/>
  <c r="O94" i="15"/>
  <c r="K94" i="15"/>
  <c r="J94" i="15"/>
  <c r="H94" i="15"/>
  <c r="F94" i="15"/>
  <c r="V93" i="15"/>
  <c r="S93" i="15"/>
  <c r="Q93" i="15"/>
  <c r="O93" i="15"/>
  <c r="K93" i="15"/>
  <c r="J93" i="15"/>
  <c r="H93" i="15"/>
  <c r="F93" i="15"/>
  <c r="V92" i="15"/>
  <c r="S92" i="15"/>
  <c r="Q92" i="15"/>
  <c r="O92" i="15"/>
  <c r="K92" i="15"/>
  <c r="J92" i="15"/>
  <c r="H92" i="15"/>
  <c r="F92" i="15"/>
  <c r="V91" i="15"/>
  <c r="S91" i="15"/>
  <c r="Q91" i="15"/>
  <c r="O91" i="15"/>
  <c r="K91" i="15"/>
  <c r="J91" i="15"/>
  <c r="H91" i="15"/>
  <c r="F91" i="15"/>
  <c r="V90" i="15"/>
  <c r="S90" i="15"/>
  <c r="Q90" i="15"/>
  <c r="O90" i="15"/>
  <c r="K90" i="15"/>
  <c r="J90" i="15"/>
  <c r="H90" i="15"/>
  <c r="F90" i="15"/>
  <c r="V89" i="15"/>
  <c r="S89" i="15"/>
  <c r="Q89" i="15"/>
  <c r="O89" i="15"/>
  <c r="K89" i="15"/>
  <c r="J89" i="15"/>
  <c r="H89" i="15"/>
  <c r="F89" i="15"/>
  <c r="V88" i="15"/>
  <c r="S88" i="15"/>
  <c r="Q88" i="15"/>
  <c r="O88" i="15"/>
  <c r="K88" i="15"/>
  <c r="J88" i="15"/>
  <c r="H88" i="15"/>
  <c r="F88" i="15"/>
  <c r="V87" i="15"/>
  <c r="S87" i="15"/>
  <c r="Q87" i="15"/>
  <c r="O87" i="15"/>
  <c r="K87" i="15"/>
  <c r="J87" i="15"/>
  <c r="H87" i="15"/>
  <c r="F87" i="15"/>
  <c r="V86" i="15"/>
  <c r="S86" i="15"/>
  <c r="Q86" i="15"/>
  <c r="O86" i="15"/>
  <c r="K86" i="15"/>
  <c r="J86" i="15"/>
  <c r="H86" i="15"/>
  <c r="F86" i="15"/>
  <c r="V85" i="15"/>
  <c r="S85" i="15"/>
  <c r="Q85" i="15"/>
  <c r="O85" i="15"/>
  <c r="K85" i="15"/>
  <c r="J85" i="15"/>
  <c r="H85" i="15"/>
  <c r="F85" i="15"/>
  <c r="V84" i="15"/>
  <c r="S84" i="15"/>
  <c r="Q84" i="15"/>
  <c r="O84" i="15"/>
  <c r="K84" i="15"/>
  <c r="J84" i="15"/>
  <c r="H84" i="15"/>
  <c r="F84" i="15"/>
  <c r="V83" i="15"/>
  <c r="S83" i="15"/>
  <c r="Q83" i="15"/>
  <c r="O83" i="15"/>
  <c r="K83" i="15"/>
  <c r="J83" i="15"/>
  <c r="H83" i="15"/>
  <c r="F83" i="15"/>
  <c r="V82" i="15"/>
  <c r="S82" i="15"/>
  <c r="Q82" i="15"/>
  <c r="O82" i="15"/>
  <c r="K82" i="15"/>
  <c r="J82" i="15"/>
  <c r="H82" i="15"/>
  <c r="F82" i="15"/>
  <c r="V81" i="15"/>
  <c r="S81" i="15"/>
  <c r="Q81" i="15"/>
  <c r="O81" i="15"/>
  <c r="K81" i="15"/>
  <c r="J81" i="15"/>
  <c r="H81" i="15"/>
  <c r="F81" i="15"/>
  <c r="V80" i="15"/>
  <c r="S80" i="15"/>
  <c r="Q80" i="15"/>
  <c r="O80" i="15"/>
  <c r="K80" i="15"/>
  <c r="J80" i="15"/>
  <c r="H80" i="15"/>
  <c r="F80" i="15"/>
  <c r="V79" i="15"/>
  <c r="S79" i="15"/>
  <c r="Q79" i="15"/>
  <c r="O79" i="15"/>
  <c r="K79" i="15"/>
  <c r="J79" i="15"/>
  <c r="H79" i="15"/>
  <c r="F79" i="15"/>
  <c r="V78" i="15"/>
  <c r="S78" i="15"/>
  <c r="Q78" i="15"/>
  <c r="O78" i="15"/>
  <c r="K78" i="15"/>
  <c r="J78" i="15"/>
  <c r="H78" i="15"/>
  <c r="F78" i="15"/>
  <c r="V77" i="15"/>
  <c r="S77" i="15"/>
  <c r="Q77" i="15"/>
  <c r="O77" i="15"/>
  <c r="K77" i="15"/>
  <c r="J77" i="15"/>
  <c r="H77" i="15"/>
  <c r="F77" i="15"/>
  <c r="V76" i="15"/>
  <c r="S76" i="15"/>
  <c r="Q76" i="15"/>
  <c r="O76" i="15"/>
  <c r="K76" i="15"/>
  <c r="J76" i="15"/>
  <c r="H76" i="15"/>
  <c r="F76" i="15"/>
  <c r="V75" i="15"/>
  <c r="S75" i="15"/>
  <c r="Q75" i="15"/>
  <c r="O75" i="15"/>
  <c r="K75" i="15"/>
  <c r="J75" i="15"/>
  <c r="H75" i="15"/>
  <c r="F75" i="15"/>
  <c r="V74" i="15"/>
  <c r="S74" i="15"/>
  <c r="Q74" i="15"/>
  <c r="O74" i="15"/>
  <c r="K74" i="15"/>
  <c r="J74" i="15"/>
  <c r="H74" i="15"/>
  <c r="F74" i="15"/>
  <c r="V73" i="15"/>
  <c r="S73" i="15"/>
  <c r="Q73" i="15"/>
  <c r="O73" i="15"/>
  <c r="K73" i="15"/>
  <c r="J73" i="15"/>
  <c r="H73" i="15"/>
  <c r="F73" i="15"/>
  <c r="V72" i="15"/>
  <c r="S72" i="15"/>
  <c r="Q72" i="15"/>
  <c r="O72" i="15"/>
  <c r="K72" i="15"/>
  <c r="J72" i="15"/>
  <c r="H72" i="15"/>
  <c r="F72" i="15"/>
  <c r="V71" i="15"/>
  <c r="S71" i="15"/>
  <c r="Q71" i="15"/>
  <c r="O71" i="15"/>
  <c r="K71" i="15"/>
  <c r="J71" i="15"/>
  <c r="H71" i="15"/>
  <c r="F71" i="15"/>
  <c r="V70" i="15"/>
  <c r="S70" i="15"/>
  <c r="Q70" i="15"/>
  <c r="O70" i="15"/>
  <c r="K70" i="15"/>
  <c r="J70" i="15"/>
  <c r="H70" i="15"/>
  <c r="F70" i="15"/>
  <c r="V69" i="15"/>
  <c r="S69" i="15"/>
  <c r="Q69" i="15"/>
  <c r="O69" i="15"/>
  <c r="K69" i="15"/>
  <c r="J69" i="15"/>
  <c r="H69" i="15"/>
  <c r="F69" i="15"/>
  <c r="V68" i="15"/>
  <c r="S68" i="15"/>
  <c r="Q68" i="15"/>
  <c r="O68" i="15"/>
  <c r="K68" i="15"/>
  <c r="J68" i="15"/>
  <c r="H68" i="15"/>
  <c r="F68" i="15"/>
  <c r="V67" i="15"/>
  <c r="S67" i="15"/>
  <c r="Q67" i="15"/>
  <c r="O67" i="15"/>
  <c r="K67" i="15"/>
  <c r="J67" i="15"/>
  <c r="H67" i="15"/>
  <c r="F67" i="15"/>
  <c r="V66" i="15"/>
  <c r="S66" i="15"/>
  <c r="Q66" i="15"/>
  <c r="O66" i="15"/>
  <c r="K66" i="15"/>
  <c r="J66" i="15"/>
  <c r="H66" i="15"/>
  <c r="F66" i="15"/>
  <c r="V65" i="15"/>
  <c r="S65" i="15"/>
  <c r="Q65" i="15"/>
  <c r="O65" i="15"/>
  <c r="K65" i="15"/>
  <c r="J65" i="15"/>
  <c r="H65" i="15"/>
  <c r="F65" i="15"/>
  <c r="V64" i="15"/>
  <c r="S64" i="15"/>
  <c r="Q64" i="15"/>
  <c r="O64" i="15"/>
  <c r="K64" i="15"/>
  <c r="J64" i="15"/>
  <c r="H64" i="15"/>
  <c r="F64" i="15"/>
  <c r="V63" i="15"/>
  <c r="S63" i="15"/>
  <c r="Q63" i="15"/>
  <c r="O63" i="15"/>
  <c r="K63" i="15"/>
  <c r="J63" i="15"/>
  <c r="H63" i="15"/>
  <c r="F63" i="15"/>
  <c r="V62" i="15"/>
  <c r="S62" i="15"/>
  <c r="Q62" i="15"/>
  <c r="O62" i="15"/>
  <c r="K62" i="15"/>
  <c r="J62" i="15"/>
  <c r="H62" i="15"/>
  <c r="F62" i="15"/>
  <c r="V61" i="15"/>
  <c r="S61" i="15"/>
  <c r="Q61" i="15"/>
  <c r="O61" i="15"/>
  <c r="K61" i="15"/>
  <c r="J61" i="15"/>
  <c r="H61" i="15"/>
  <c r="F61" i="15"/>
  <c r="V60" i="15"/>
  <c r="S60" i="15"/>
  <c r="Q60" i="15"/>
  <c r="O60" i="15"/>
  <c r="K60" i="15"/>
  <c r="J60" i="15"/>
  <c r="H60" i="15"/>
  <c r="F60" i="15"/>
  <c r="V59" i="15"/>
  <c r="S59" i="15"/>
  <c r="Q59" i="15"/>
  <c r="O59" i="15"/>
  <c r="K59" i="15"/>
  <c r="J59" i="15"/>
  <c r="H59" i="15"/>
  <c r="F59" i="15"/>
  <c r="V58" i="15"/>
  <c r="S58" i="15"/>
  <c r="Q58" i="15"/>
  <c r="O58" i="15"/>
  <c r="K58" i="15"/>
  <c r="J58" i="15"/>
  <c r="H58" i="15"/>
  <c r="F58" i="15"/>
  <c r="V57" i="15"/>
  <c r="S57" i="15"/>
  <c r="Q57" i="15"/>
  <c r="O57" i="15"/>
  <c r="K57" i="15"/>
  <c r="J57" i="15"/>
  <c r="H57" i="15"/>
  <c r="F57" i="15"/>
  <c r="V56" i="15"/>
  <c r="S56" i="15"/>
  <c r="Q56" i="15"/>
  <c r="O56" i="15"/>
  <c r="K56" i="15"/>
  <c r="J56" i="15"/>
  <c r="H56" i="15"/>
  <c r="F56" i="15"/>
  <c r="V55" i="15"/>
  <c r="S55" i="15"/>
  <c r="Q55" i="15"/>
  <c r="O55" i="15"/>
  <c r="K55" i="15"/>
  <c r="J55" i="15"/>
  <c r="H55" i="15"/>
  <c r="F55" i="15"/>
  <c r="V54" i="15"/>
  <c r="S54" i="15"/>
  <c r="Q54" i="15"/>
  <c r="O54" i="15"/>
  <c r="K54" i="15"/>
  <c r="J54" i="15"/>
  <c r="H54" i="15"/>
  <c r="F54" i="15"/>
  <c r="V53" i="15"/>
  <c r="S53" i="15"/>
  <c r="Q53" i="15"/>
  <c r="O53" i="15"/>
  <c r="K53" i="15"/>
  <c r="J53" i="15"/>
  <c r="H53" i="15"/>
  <c r="F53" i="15"/>
  <c r="V52" i="15"/>
  <c r="S52" i="15"/>
  <c r="Q52" i="15"/>
  <c r="O52" i="15"/>
  <c r="K52" i="15"/>
  <c r="J52" i="15"/>
  <c r="H52" i="15"/>
  <c r="F52" i="15"/>
  <c r="V51" i="15"/>
  <c r="S51" i="15"/>
  <c r="Q51" i="15"/>
  <c r="O51" i="15"/>
  <c r="K51" i="15"/>
  <c r="J51" i="15"/>
  <c r="H51" i="15"/>
  <c r="F51" i="15"/>
  <c r="V50" i="15"/>
  <c r="S50" i="15"/>
  <c r="Q50" i="15"/>
  <c r="O50" i="15"/>
  <c r="K50" i="15"/>
  <c r="J50" i="15"/>
  <c r="H50" i="15"/>
  <c r="F50" i="15"/>
  <c r="V49" i="15"/>
  <c r="S49" i="15"/>
  <c r="Q49" i="15"/>
  <c r="O49" i="15"/>
  <c r="K49" i="15"/>
  <c r="J49" i="15"/>
  <c r="H49" i="15"/>
  <c r="F49" i="15"/>
  <c r="V48" i="15"/>
  <c r="S48" i="15"/>
  <c r="Q48" i="15"/>
  <c r="O48" i="15"/>
  <c r="K48" i="15"/>
  <c r="J48" i="15"/>
  <c r="H48" i="15"/>
  <c r="F48" i="15"/>
  <c r="V47" i="15"/>
  <c r="S47" i="15"/>
  <c r="Q47" i="15"/>
  <c r="O47" i="15"/>
  <c r="K47" i="15"/>
  <c r="J47" i="15"/>
  <c r="H47" i="15"/>
  <c r="F47" i="15"/>
  <c r="V46" i="15"/>
  <c r="S46" i="15"/>
  <c r="Q46" i="15"/>
  <c r="O46" i="15"/>
  <c r="K46" i="15"/>
  <c r="J46" i="15"/>
  <c r="H46" i="15"/>
  <c r="F46" i="15"/>
  <c r="V45" i="15"/>
  <c r="S45" i="15"/>
  <c r="Q45" i="15"/>
  <c r="O45" i="15"/>
  <c r="K45" i="15"/>
  <c r="J45" i="15"/>
  <c r="H45" i="15"/>
  <c r="F45" i="15"/>
  <c r="V44" i="15"/>
  <c r="S44" i="15"/>
  <c r="Q44" i="15"/>
  <c r="O44" i="15"/>
  <c r="K44" i="15"/>
  <c r="J44" i="15"/>
  <c r="H44" i="15"/>
  <c r="F44" i="15"/>
  <c r="V43" i="15"/>
  <c r="S43" i="15"/>
  <c r="Q43" i="15"/>
  <c r="O43" i="15"/>
  <c r="K43" i="15"/>
  <c r="J43" i="15"/>
  <c r="H43" i="15"/>
  <c r="F43" i="15"/>
  <c r="V42" i="15"/>
  <c r="S42" i="15"/>
  <c r="Q42" i="15"/>
  <c r="O42" i="15"/>
  <c r="K42" i="15"/>
  <c r="J42" i="15"/>
  <c r="H42" i="15"/>
  <c r="F42" i="15"/>
  <c r="V41" i="15"/>
  <c r="S41" i="15"/>
  <c r="Q41" i="15"/>
  <c r="O41" i="15"/>
  <c r="K41" i="15"/>
  <c r="J41" i="15"/>
  <c r="H41" i="15"/>
  <c r="F41" i="15"/>
  <c r="V40" i="15"/>
  <c r="S40" i="15"/>
  <c r="Q40" i="15"/>
  <c r="O40" i="15"/>
  <c r="K40" i="15"/>
  <c r="J40" i="15"/>
  <c r="H40" i="15"/>
  <c r="F40" i="15"/>
  <c r="V39" i="15"/>
  <c r="S39" i="15"/>
  <c r="Q39" i="15"/>
  <c r="O39" i="15"/>
  <c r="K39" i="15"/>
  <c r="J39" i="15"/>
  <c r="H39" i="15"/>
  <c r="F39" i="15"/>
  <c r="V38" i="15"/>
  <c r="S38" i="15"/>
  <c r="Q38" i="15"/>
  <c r="O38" i="15"/>
  <c r="K38" i="15"/>
  <c r="J38" i="15"/>
  <c r="H38" i="15"/>
  <c r="F38" i="15"/>
  <c r="V37" i="15"/>
  <c r="S37" i="15"/>
  <c r="Q37" i="15"/>
  <c r="O37" i="15"/>
  <c r="K37" i="15"/>
  <c r="J37" i="15"/>
  <c r="H37" i="15"/>
  <c r="F37" i="15"/>
  <c r="V36" i="15"/>
  <c r="S36" i="15"/>
  <c r="Q36" i="15"/>
  <c r="O36" i="15"/>
  <c r="K36" i="15"/>
  <c r="J36" i="15"/>
  <c r="H36" i="15"/>
  <c r="F36" i="15"/>
  <c r="V35" i="15"/>
  <c r="S35" i="15"/>
  <c r="Q35" i="15"/>
  <c r="O35" i="15"/>
  <c r="K35" i="15"/>
  <c r="J35" i="15"/>
  <c r="H35" i="15"/>
  <c r="F35" i="15"/>
  <c r="V34" i="15"/>
  <c r="S34" i="15"/>
  <c r="Q34" i="15"/>
  <c r="O34" i="15"/>
  <c r="K34" i="15"/>
  <c r="J34" i="15"/>
  <c r="H34" i="15"/>
  <c r="F34" i="15"/>
  <c r="V33" i="15"/>
  <c r="S33" i="15"/>
  <c r="Q33" i="15"/>
  <c r="O33" i="15"/>
  <c r="K33" i="15"/>
  <c r="J33" i="15"/>
  <c r="H33" i="15"/>
  <c r="F33" i="15"/>
  <c r="V32" i="15"/>
  <c r="S32" i="15"/>
  <c r="Q32" i="15"/>
  <c r="O32" i="15"/>
  <c r="K32" i="15"/>
  <c r="J32" i="15"/>
  <c r="H32" i="15"/>
  <c r="F32" i="15"/>
  <c r="V31" i="15"/>
  <c r="S31" i="15"/>
  <c r="Q31" i="15"/>
  <c r="O31" i="15"/>
  <c r="K31" i="15"/>
  <c r="J31" i="15"/>
  <c r="H31" i="15"/>
  <c r="F31" i="15"/>
  <c r="V30" i="15"/>
  <c r="S30" i="15"/>
  <c r="Q30" i="15"/>
  <c r="O30" i="15"/>
  <c r="K30" i="15"/>
  <c r="J30" i="15"/>
  <c r="H30" i="15"/>
  <c r="F30" i="15"/>
  <c r="V29" i="15"/>
  <c r="S29" i="15"/>
  <c r="Q29" i="15"/>
  <c r="O29" i="15"/>
  <c r="K29" i="15"/>
  <c r="J29" i="15"/>
  <c r="H29" i="15"/>
  <c r="F29" i="15"/>
  <c r="V28" i="15"/>
  <c r="S28" i="15"/>
  <c r="Q28" i="15"/>
  <c r="O28" i="15"/>
  <c r="K28" i="15"/>
  <c r="J28" i="15"/>
  <c r="H28" i="15"/>
  <c r="F28" i="15"/>
  <c r="V27" i="15"/>
  <c r="S27" i="15"/>
  <c r="Q27" i="15"/>
  <c r="O27" i="15"/>
  <c r="K27" i="15"/>
  <c r="J27" i="15"/>
  <c r="H27" i="15"/>
  <c r="F27" i="15"/>
  <c r="V26" i="15"/>
  <c r="S26" i="15"/>
  <c r="Q26" i="15"/>
  <c r="O26" i="15"/>
  <c r="K26" i="15"/>
  <c r="J26" i="15"/>
  <c r="H26" i="15"/>
  <c r="F26" i="15"/>
  <c r="V25" i="15"/>
  <c r="S25" i="15"/>
  <c r="Q25" i="15"/>
  <c r="O25" i="15"/>
  <c r="K25" i="15"/>
  <c r="J25" i="15"/>
  <c r="H25" i="15"/>
  <c r="F25" i="15"/>
  <c r="V24" i="15"/>
  <c r="S24" i="15"/>
  <c r="Q24" i="15"/>
  <c r="O24" i="15"/>
  <c r="K24" i="15"/>
  <c r="J24" i="15"/>
  <c r="H24" i="15"/>
  <c r="F24" i="15"/>
  <c r="V23" i="15"/>
  <c r="S23" i="15"/>
  <c r="Q23" i="15"/>
  <c r="O23" i="15"/>
  <c r="K23" i="15"/>
  <c r="J23" i="15"/>
  <c r="H23" i="15"/>
  <c r="F23" i="15"/>
  <c r="V22" i="15"/>
  <c r="S22" i="15"/>
  <c r="Q22" i="15"/>
  <c r="O22" i="15"/>
  <c r="K22" i="15"/>
  <c r="J22" i="15"/>
  <c r="H22" i="15"/>
  <c r="F22" i="15"/>
  <c r="V21" i="15"/>
  <c r="S21" i="15"/>
  <c r="Q21" i="15"/>
  <c r="O21" i="15"/>
  <c r="K21" i="15"/>
  <c r="J21" i="15"/>
  <c r="H21" i="15"/>
  <c r="F21" i="15"/>
  <c r="V20" i="15"/>
  <c r="S20" i="15"/>
  <c r="Q20" i="15"/>
  <c r="O20" i="15"/>
  <c r="K20" i="15"/>
  <c r="J20" i="15"/>
  <c r="H20" i="15"/>
  <c r="F20" i="15"/>
  <c r="V19" i="15"/>
  <c r="S19" i="15"/>
  <c r="Q19" i="15"/>
  <c r="O19" i="15"/>
  <c r="K19" i="15"/>
  <c r="J19" i="15"/>
  <c r="H19" i="15"/>
  <c r="F19" i="15"/>
  <c r="V18" i="15"/>
  <c r="S18" i="15"/>
  <c r="Q18" i="15"/>
  <c r="O18" i="15"/>
  <c r="K18" i="15"/>
  <c r="J18" i="15"/>
  <c r="H18" i="15"/>
  <c r="F18" i="15"/>
  <c r="V17" i="15"/>
  <c r="S17" i="15"/>
  <c r="Q17" i="15"/>
  <c r="O17" i="15"/>
  <c r="K17" i="15"/>
  <c r="J17" i="15"/>
  <c r="H17" i="15"/>
  <c r="F17" i="15"/>
  <c r="V16" i="15"/>
  <c r="S16" i="15"/>
  <c r="Q16" i="15"/>
  <c r="O16" i="15"/>
  <c r="K16" i="15"/>
  <c r="J16" i="15"/>
  <c r="H16" i="15"/>
  <c r="F16" i="15"/>
  <c r="V15" i="15"/>
  <c r="S15" i="15"/>
  <c r="Q15" i="15"/>
  <c r="O15" i="15"/>
  <c r="K15" i="15"/>
  <c r="J15" i="15"/>
  <c r="H15" i="15"/>
  <c r="F15" i="15"/>
  <c r="V14" i="15"/>
  <c r="S14" i="15"/>
  <c r="Q14" i="15"/>
  <c r="O14" i="15"/>
  <c r="K14" i="15"/>
  <c r="J14" i="15"/>
  <c r="H14" i="15"/>
  <c r="F14" i="15"/>
  <c r="V13" i="15"/>
  <c r="S13" i="15"/>
  <c r="Q13" i="15"/>
  <c r="O13" i="15"/>
  <c r="K13" i="15"/>
  <c r="J13" i="15"/>
  <c r="H13" i="15"/>
  <c r="F13" i="15"/>
  <c r="V12" i="15"/>
  <c r="S12" i="15"/>
  <c r="Q12" i="15"/>
  <c r="O12" i="15"/>
  <c r="K12" i="15"/>
  <c r="J12" i="15"/>
  <c r="H12" i="15"/>
  <c r="F12" i="15"/>
  <c r="V11" i="15"/>
  <c r="S11" i="15"/>
  <c r="Q11" i="15"/>
  <c r="O11" i="15"/>
  <c r="K11" i="15"/>
  <c r="J11" i="15"/>
  <c r="H11" i="15"/>
  <c r="F11" i="15"/>
  <c r="V10" i="15"/>
  <c r="S10" i="15"/>
  <c r="Q10" i="15"/>
  <c r="O10" i="15"/>
  <c r="K10" i="15"/>
  <c r="J10" i="15"/>
  <c r="H10" i="15"/>
  <c r="F10" i="15"/>
  <c r="V9" i="15"/>
  <c r="S9" i="15"/>
  <c r="Q9" i="15"/>
  <c r="O9" i="15"/>
  <c r="K9" i="15"/>
  <c r="J9" i="15"/>
  <c r="H9" i="15"/>
  <c r="F9" i="15"/>
  <c r="V8" i="15"/>
  <c r="S8" i="15"/>
  <c r="Q8" i="15"/>
  <c r="O8" i="15"/>
  <c r="K8" i="15"/>
  <c r="J8" i="15"/>
  <c r="H8" i="15"/>
  <c r="F8" i="15"/>
  <c r="V7" i="15"/>
  <c r="S7" i="15"/>
  <c r="Q7" i="15"/>
  <c r="O7" i="15"/>
  <c r="K7" i="15"/>
  <c r="J7" i="15"/>
  <c r="H7" i="15"/>
  <c r="F7" i="15"/>
  <c r="V6" i="15"/>
  <c r="S6" i="15"/>
  <c r="Q6" i="15"/>
  <c r="O6" i="15"/>
  <c r="K6" i="15"/>
  <c r="J6" i="15"/>
  <c r="H6" i="15"/>
  <c r="F6" i="15"/>
  <c r="V5" i="15"/>
  <c r="S5" i="15"/>
  <c r="Q5" i="15"/>
  <c r="O5" i="15"/>
  <c r="K5" i="15"/>
  <c r="J5" i="15"/>
  <c r="H5" i="15"/>
  <c r="F5" i="15"/>
  <c r="V4" i="15"/>
  <c r="S4" i="15"/>
  <c r="Q4" i="15"/>
  <c r="O4" i="15"/>
  <c r="K4" i="15"/>
  <c r="J4" i="15"/>
  <c r="H4" i="15"/>
  <c r="F4" i="15"/>
  <c r="V3" i="15"/>
  <c r="S3" i="15"/>
  <c r="Q3" i="15"/>
  <c r="O3" i="15"/>
  <c r="K3" i="15"/>
  <c r="J3" i="15"/>
  <c r="H3" i="15"/>
  <c r="F3" i="15"/>
  <c r="V2" i="15"/>
  <c r="S2" i="15"/>
  <c r="Q2" i="15"/>
  <c r="O2" i="15"/>
  <c r="K2" i="15"/>
  <c r="J2" i="15"/>
  <c r="F2" i="1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3" i="2"/>
  <c r="Q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K1001" i="5"/>
  <c r="J1001" i="5"/>
  <c r="H1001" i="5"/>
  <c r="F1001" i="5"/>
  <c r="K1000" i="5"/>
  <c r="J1000" i="5"/>
  <c r="H1000" i="5"/>
  <c r="F1000" i="5"/>
  <c r="K999" i="5"/>
  <c r="J999" i="5"/>
  <c r="H999" i="5"/>
  <c r="F999" i="5"/>
  <c r="K998" i="5"/>
  <c r="J998" i="5"/>
  <c r="H998" i="5"/>
  <c r="F998" i="5"/>
  <c r="K997" i="5"/>
  <c r="J997" i="5"/>
  <c r="H997" i="5"/>
  <c r="F997" i="5"/>
  <c r="K996" i="5"/>
  <c r="J996" i="5"/>
  <c r="H996" i="5"/>
  <c r="F996" i="5"/>
  <c r="K995" i="5"/>
  <c r="J995" i="5"/>
  <c r="H995" i="5"/>
  <c r="F995" i="5"/>
  <c r="K994" i="5"/>
  <c r="J994" i="5"/>
  <c r="H994" i="5"/>
  <c r="F994" i="5"/>
  <c r="K993" i="5"/>
  <c r="J993" i="5"/>
  <c r="H993" i="5"/>
  <c r="F993" i="5"/>
  <c r="K992" i="5"/>
  <c r="J992" i="5"/>
  <c r="H992" i="5"/>
  <c r="F992" i="5"/>
  <c r="K991" i="5"/>
  <c r="J991" i="5"/>
  <c r="H991" i="5"/>
  <c r="F991" i="5"/>
  <c r="K990" i="5"/>
  <c r="J990" i="5"/>
  <c r="H990" i="5"/>
  <c r="F990" i="5"/>
  <c r="K989" i="5"/>
  <c r="J989" i="5"/>
  <c r="H989" i="5"/>
  <c r="F989" i="5"/>
  <c r="K988" i="5"/>
  <c r="J988" i="5"/>
  <c r="H988" i="5"/>
  <c r="F988" i="5"/>
  <c r="K987" i="5"/>
  <c r="J987" i="5"/>
  <c r="H987" i="5"/>
  <c r="F987" i="5"/>
  <c r="K986" i="5"/>
  <c r="J986" i="5"/>
  <c r="H986" i="5"/>
  <c r="F986" i="5"/>
  <c r="K985" i="5"/>
  <c r="J985" i="5"/>
  <c r="H985" i="5"/>
  <c r="F985" i="5"/>
  <c r="K984" i="5"/>
  <c r="J984" i="5"/>
  <c r="H984" i="5"/>
  <c r="F984" i="5"/>
  <c r="K983" i="5"/>
  <c r="J983" i="5"/>
  <c r="H983" i="5"/>
  <c r="F983" i="5"/>
  <c r="K982" i="5"/>
  <c r="J982" i="5"/>
  <c r="H982" i="5"/>
  <c r="F982" i="5"/>
  <c r="K981" i="5"/>
  <c r="J981" i="5"/>
  <c r="H981" i="5"/>
  <c r="F981" i="5"/>
  <c r="K980" i="5"/>
  <c r="J980" i="5"/>
  <c r="H980" i="5"/>
  <c r="F980" i="5"/>
  <c r="K979" i="5"/>
  <c r="J979" i="5"/>
  <c r="H979" i="5"/>
  <c r="F979" i="5"/>
  <c r="K978" i="5"/>
  <c r="J978" i="5"/>
  <c r="H978" i="5"/>
  <c r="F978" i="5"/>
  <c r="K977" i="5"/>
  <c r="J977" i="5"/>
  <c r="H977" i="5"/>
  <c r="F977" i="5"/>
  <c r="K976" i="5"/>
  <c r="J976" i="5"/>
  <c r="H976" i="5"/>
  <c r="F976" i="5"/>
  <c r="K975" i="5"/>
  <c r="J975" i="5"/>
  <c r="H975" i="5"/>
  <c r="F975" i="5"/>
  <c r="K974" i="5"/>
  <c r="J974" i="5"/>
  <c r="H974" i="5"/>
  <c r="F974" i="5"/>
  <c r="K973" i="5"/>
  <c r="J973" i="5"/>
  <c r="H973" i="5"/>
  <c r="F973" i="5"/>
  <c r="K972" i="5"/>
  <c r="J972" i="5"/>
  <c r="H972" i="5"/>
  <c r="F972" i="5"/>
  <c r="K971" i="5"/>
  <c r="J971" i="5"/>
  <c r="H971" i="5"/>
  <c r="F971" i="5"/>
  <c r="K970" i="5"/>
  <c r="J970" i="5"/>
  <c r="H970" i="5"/>
  <c r="F970" i="5"/>
  <c r="K969" i="5"/>
  <c r="J969" i="5"/>
  <c r="H969" i="5"/>
  <c r="F969" i="5"/>
  <c r="K968" i="5"/>
  <c r="J968" i="5"/>
  <c r="H968" i="5"/>
  <c r="F968" i="5"/>
  <c r="K967" i="5"/>
  <c r="J967" i="5"/>
  <c r="H967" i="5"/>
  <c r="F967" i="5"/>
  <c r="K966" i="5"/>
  <c r="J966" i="5"/>
  <c r="H966" i="5"/>
  <c r="F966" i="5"/>
  <c r="K965" i="5"/>
  <c r="J965" i="5"/>
  <c r="H965" i="5"/>
  <c r="F965" i="5"/>
  <c r="K964" i="5"/>
  <c r="J964" i="5"/>
  <c r="H964" i="5"/>
  <c r="F964" i="5"/>
  <c r="K963" i="5"/>
  <c r="J963" i="5"/>
  <c r="H963" i="5"/>
  <c r="F963" i="5"/>
  <c r="K962" i="5"/>
  <c r="J962" i="5"/>
  <c r="H962" i="5"/>
  <c r="F962" i="5"/>
  <c r="K961" i="5"/>
  <c r="J961" i="5"/>
  <c r="H961" i="5"/>
  <c r="F961" i="5"/>
  <c r="K960" i="5"/>
  <c r="J960" i="5"/>
  <c r="H960" i="5"/>
  <c r="F960" i="5"/>
  <c r="K959" i="5"/>
  <c r="J959" i="5"/>
  <c r="H959" i="5"/>
  <c r="F959" i="5"/>
  <c r="K958" i="5"/>
  <c r="J958" i="5"/>
  <c r="H958" i="5"/>
  <c r="F958" i="5"/>
  <c r="K957" i="5"/>
  <c r="J957" i="5"/>
  <c r="H957" i="5"/>
  <c r="F957" i="5"/>
  <c r="K956" i="5"/>
  <c r="J956" i="5"/>
  <c r="H956" i="5"/>
  <c r="F956" i="5"/>
  <c r="K955" i="5"/>
  <c r="J955" i="5"/>
  <c r="H955" i="5"/>
  <c r="F955" i="5"/>
  <c r="K954" i="5"/>
  <c r="J954" i="5"/>
  <c r="H954" i="5"/>
  <c r="F954" i="5"/>
  <c r="K953" i="5"/>
  <c r="J953" i="5"/>
  <c r="H953" i="5"/>
  <c r="F953" i="5"/>
  <c r="K952" i="5"/>
  <c r="J952" i="5"/>
  <c r="H952" i="5"/>
  <c r="F952" i="5"/>
  <c r="K951" i="5"/>
  <c r="J951" i="5"/>
  <c r="H951" i="5"/>
  <c r="F951" i="5"/>
  <c r="K950" i="5"/>
  <c r="J950" i="5"/>
  <c r="H950" i="5"/>
  <c r="F950" i="5"/>
  <c r="K949" i="5"/>
  <c r="J949" i="5"/>
  <c r="H949" i="5"/>
  <c r="F949" i="5"/>
  <c r="K948" i="5"/>
  <c r="J948" i="5"/>
  <c r="H948" i="5"/>
  <c r="F948" i="5"/>
  <c r="K947" i="5"/>
  <c r="J947" i="5"/>
  <c r="H947" i="5"/>
  <c r="F947" i="5"/>
  <c r="K946" i="5"/>
  <c r="J946" i="5"/>
  <c r="H946" i="5"/>
  <c r="F946" i="5"/>
  <c r="K945" i="5"/>
  <c r="J945" i="5"/>
  <c r="H945" i="5"/>
  <c r="F945" i="5"/>
  <c r="K944" i="5"/>
  <c r="J944" i="5"/>
  <c r="H944" i="5"/>
  <c r="F944" i="5"/>
  <c r="K943" i="5"/>
  <c r="J943" i="5"/>
  <c r="H943" i="5"/>
  <c r="F943" i="5"/>
  <c r="K942" i="5"/>
  <c r="J942" i="5"/>
  <c r="H942" i="5"/>
  <c r="F942" i="5"/>
  <c r="K941" i="5"/>
  <c r="J941" i="5"/>
  <c r="H941" i="5"/>
  <c r="F941" i="5"/>
  <c r="K940" i="5"/>
  <c r="J940" i="5"/>
  <c r="H940" i="5"/>
  <c r="F940" i="5"/>
  <c r="K939" i="5"/>
  <c r="J939" i="5"/>
  <c r="H939" i="5"/>
  <c r="F939" i="5"/>
  <c r="K938" i="5"/>
  <c r="J938" i="5"/>
  <c r="H938" i="5"/>
  <c r="F938" i="5"/>
  <c r="K937" i="5"/>
  <c r="J937" i="5"/>
  <c r="H937" i="5"/>
  <c r="F937" i="5"/>
  <c r="K936" i="5"/>
  <c r="J936" i="5"/>
  <c r="H936" i="5"/>
  <c r="F936" i="5"/>
  <c r="K935" i="5"/>
  <c r="J935" i="5"/>
  <c r="H935" i="5"/>
  <c r="F935" i="5"/>
  <c r="K934" i="5"/>
  <c r="J934" i="5"/>
  <c r="H934" i="5"/>
  <c r="F934" i="5"/>
  <c r="K933" i="5"/>
  <c r="J933" i="5"/>
  <c r="H933" i="5"/>
  <c r="F933" i="5"/>
  <c r="K932" i="5"/>
  <c r="J932" i="5"/>
  <c r="H932" i="5"/>
  <c r="F932" i="5"/>
  <c r="K931" i="5"/>
  <c r="J931" i="5"/>
  <c r="H931" i="5"/>
  <c r="F931" i="5"/>
  <c r="K930" i="5"/>
  <c r="J930" i="5"/>
  <c r="H930" i="5"/>
  <c r="F930" i="5"/>
  <c r="K929" i="5"/>
  <c r="J929" i="5"/>
  <c r="H929" i="5"/>
  <c r="F929" i="5"/>
  <c r="K928" i="5"/>
  <c r="J928" i="5"/>
  <c r="H928" i="5"/>
  <c r="F928" i="5"/>
  <c r="K927" i="5"/>
  <c r="J927" i="5"/>
  <c r="H927" i="5"/>
  <c r="F927" i="5"/>
  <c r="K926" i="5"/>
  <c r="J926" i="5"/>
  <c r="H926" i="5"/>
  <c r="F926" i="5"/>
  <c r="K925" i="5"/>
  <c r="J925" i="5"/>
  <c r="H925" i="5"/>
  <c r="F925" i="5"/>
  <c r="K924" i="5"/>
  <c r="J924" i="5"/>
  <c r="H924" i="5"/>
  <c r="F924" i="5"/>
  <c r="K923" i="5"/>
  <c r="J923" i="5"/>
  <c r="H923" i="5"/>
  <c r="F923" i="5"/>
  <c r="K922" i="5"/>
  <c r="J922" i="5"/>
  <c r="H922" i="5"/>
  <c r="F922" i="5"/>
  <c r="K921" i="5"/>
  <c r="J921" i="5"/>
  <c r="H921" i="5"/>
  <c r="F921" i="5"/>
  <c r="K920" i="5"/>
  <c r="J920" i="5"/>
  <c r="H920" i="5"/>
  <c r="F920" i="5"/>
  <c r="K919" i="5"/>
  <c r="J919" i="5"/>
  <c r="H919" i="5"/>
  <c r="F919" i="5"/>
  <c r="K918" i="5"/>
  <c r="J918" i="5"/>
  <c r="H918" i="5"/>
  <c r="F918" i="5"/>
  <c r="K917" i="5"/>
  <c r="J917" i="5"/>
  <c r="H917" i="5"/>
  <c r="F917" i="5"/>
  <c r="K916" i="5"/>
  <c r="J916" i="5"/>
  <c r="H916" i="5"/>
  <c r="F916" i="5"/>
  <c r="K915" i="5"/>
  <c r="J915" i="5"/>
  <c r="H915" i="5"/>
  <c r="F915" i="5"/>
  <c r="K914" i="5"/>
  <c r="J914" i="5"/>
  <c r="H914" i="5"/>
  <c r="F914" i="5"/>
  <c r="K913" i="5"/>
  <c r="J913" i="5"/>
  <c r="H913" i="5"/>
  <c r="F913" i="5"/>
  <c r="K912" i="5"/>
  <c r="J912" i="5"/>
  <c r="H912" i="5"/>
  <c r="F912" i="5"/>
  <c r="K911" i="5"/>
  <c r="J911" i="5"/>
  <c r="H911" i="5"/>
  <c r="F911" i="5"/>
  <c r="K910" i="5"/>
  <c r="J910" i="5"/>
  <c r="H910" i="5"/>
  <c r="F910" i="5"/>
  <c r="K909" i="5"/>
  <c r="J909" i="5"/>
  <c r="H909" i="5"/>
  <c r="F909" i="5"/>
  <c r="K908" i="5"/>
  <c r="J908" i="5"/>
  <c r="H908" i="5"/>
  <c r="F908" i="5"/>
  <c r="K907" i="5"/>
  <c r="J907" i="5"/>
  <c r="H907" i="5"/>
  <c r="F907" i="5"/>
  <c r="K906" i="5"/>
  <c r="J906" i="5"/>
  <c r="H906" i="5"/>
  <c r="F906" i="5"/>
  <c r="K905" i="5"/>
  <c r="J905" i="5"/>
  <c r="H905" i="5"/>
  <c r="F905" i="5"/>
  <c r="K904" i="5"/>
  <c r="J904" i="5"/>
  <c r="H904" i="5"/>
  <c r="F904" i="5"/>
  <c r="K903" i="5"/>
  <c r="J903" i="5"/>
  <c r="H903" i="5"/>
  <c r="F903" i="5"/>
  <c r="K902" i="5"/>
  <c r="J902" i="5"/>
  <c r="H902" i="5"/>
  <c r="F902" i="5"/>
  <c r="K901" i="5"/>
  <c r="J901" i="5"/>
  <c r="H901" i="5"/>
  <c r="F901" i="5"/>
  <c r="K900" i="5"/>
  <c r="J900" i="5"/>
  <c r="H900" i="5"/>
  <c r="F900" i="5"/>
  <c r="K899" i="5"/>
  <c r="J899" i="5"/>
  <c r="H899" i="5"/>
  <c r="F899" i="5"/>
  <c r="K898" i="5"/>
  <c r="J898" i="5"/>
  <c r="H898" i="5"/>
  <c r="F898" i="5"/>
  <c r="K897" i="5"/>
  <c r="J897" i="5"/>
  <c r="H897" i="5"/>
  <c r="F897" i="5"/>
  <c r="K896" i="5"/>
  <c r="J896" i="5"/>
  <c r="H896" i="5"/>
  <c r="F896" i="5"/>
  <c r="K895" i="5"/>
  <c r="J895" i="5"/>
  <c r="H895" i="5"/>
  <c r="F895" i="5"/>
  <c r="K894" i="5"/>
  <c r="J894" i="5"/>
  <c r="H894" i="5"/>
  <c r="F894" i="5"/>
  <c r="K893" i="5"/>
  <c r="J893" i="5"/>
  <c r="H893" i="5"/>
  <c r="F893" i="5"/>
  <c r="K892" i="5"/>
  <c r="J892" i="5"/>
  <c r="H892" i="5"/>
  <c r="F892" i="5"/>
  <c r="K891" i="5"/>
  <c r="J891" i="5"/>
  <c r="H891" i="5"/>
  <c r="F891" i="5"/>
  <c r="K890" i="5"/>
  <c r="J890" i="5"/>
  <c r="H890" i="5"/>
  <c r="F890" i="5"/>
  <c r="K889" i="5"/>
  <c r="J889" i="5"/>
  <c r="H889" i="5"/>
  <c r="F889" i="5"/>
  <c r="K888" i="5"/>
  <c r="J888" i="5"/>
  <c r="H888" i="5"/>
  <c r="F888" i="5"/>
  <c r="K887" i="5"/>
  <c r="J887" i="5"/>
  <c r="H887" i="5"/>
  <c r="F887" i="5"/>
  <c r="K886" i="5"/>
  <c r="J886" i="5"/>
  <c r="H886" i="5"/>
  <c r="F886" i="5"/>
  <c r="K885" i="5"/>
  <c r="J885" i="5"/>
  <c r="H885" i="5"/>
  <c r="F885" i="5"/>
  <c r="K884" i="5"/>
  <c r="J884" i="5"/>
  <c r="H884" i="5"/>
  <c r="F884" i="5"/>
  <c r="K883" i="5"/>
  <c r="J883" i="5"/>
  <c r="H883" i="5"/>
  <c r="F883" i="5"/>
  <c r="K882" i="5"/>
  <c r="J882" i="5"/>
  <c r="H882" i="5"/>
  <c r="F882" i="5"/>
  <c r="K881" i="5"/>
  <c r="J881" i="5"/>
  <c r="H881" i="5"/>
  <c r="F881" i="5"/>
  <c r="K880" i="5"/>
  <c r="J880" i="5"/>
  <c r="H880" i="5"/>
  <c r="F880" i="5"/>
  <c r="K879" i="5"/>
  <c r="J879" i="5"/>
  <c r="H879" i="5"/>
  <c r="F879" i="5"/>
  <c r="K878" i="5"/>
  <c r="J878" i="5"/>
  <c r="H878" i="5"/>
  <c r="F878" i="5"/>
  <c r="K877" i="5"/>
  <c r="J877" i="5"/>
  <c r="H877" i="5"/>
  <c r="F877" i="5"/>
  <c r="K876" i="5"/>
  <c r="J876" i="5"/>
  <c r="H876" i="5"/>
  <c r="F876" i="5"/>
  <c r="K875" i="5"/>
  <c r="J875" i="5"/>
  <c r="H875" i="5"/>
  <c r="F875" i="5"/>
  <c r="K874" i="5"/>
  <c r="J874" i="5"/>
  <c r="H874" i="5"/>
  <c r="F874" i="5"/>
  <c r="K873" i="5"/>
  <c r="J873" i="5"/>
  <c r="H873" i="5"/>
  <c r="F873" i="5"/>
  <c r="K872" i="5"/>
  <c r="J872" i="5"/>
  <c r="H872" i="5"/>
  <c r="F872" i="5"/>
  <c r="K871" i="5"/>
  <c r="J871" i="5"/>
  <c r="H871" i="5"/>
  <c r="F871" i="5"/>
  <c r="K870" i="5"/>
  <c r="J870" i="5"/>
  <c r="H870" i="5"/>
  <c r="F870" i="5"/>
  <c r="K869" i="5"/>
  <c r="J869" i="5"/>
  <c r="H869" i="5"/>
  <c r="F869" i="5"/>
  <c r="K868" i="5"/>
  <c r="J868" i="5"/>
  <c r="H868" i="5"/>
  <c r="F868" i="5"/>
  <c r="K867" i="5"/>
  <c r="J867" i="5"/>
  <c r="H867" i="5"/>
  <c r="F867" i="5"/>
  <c r="K866" i="5"/>
  <c r="J866" i="5"/>
  <c r="H866" i="5"/>
  <c r="F866" i="5"/>
  <c r="K865" i="5"/>
  <c r="J865" i="5"/>
  <c r="H865" i="5"/>
  <c r="F865" i="5"/>
  <c r="K864" i="5"/>
  <c r="J864" i="5"/>
  <c r="H864" i="5"/>
  <c r="F864" i="5"/>
  <c r="K863" i="5"/>
  <c r="J863" i="5"/>
  <c r="H863" i="5"/>
  <c r="F863" i="5"/>
  <c r="K862" i="5"/>
  <c r="J862" i="5"/>
  <c r="H862" i="5"/>
  <c r="F862" i="5"/>
  <c r="K861" i="5"/>
  <c r="J861" i="5"/>
  <c r="H861" i="5"/>
  <c r="F861" i="5"/>
  <c r="K860" i="5"/>
  <c r="J860" i="5"/>
  <c r="H860" i="5"/>
  <c r="F860" i="5"/>
  <c r="K859" i="5"/>
  <c r="J859" i="5"/>
  <c r="H859" i="5"/>
  <c r="F859" i="5"/>
  <c r="K858" i="5"/>
  <c r="J858" i="5"/>
  <c r="H858" i="5"/>
  <c r="F858" i="5"/>
  <c r="K857" i="5"/>
  <c r="J857" i="5"/>
  <c r="H857" i="5"/>
  <c r="F857" i="5"/>
  <c r="K856" i="5"/>
  <c r="J856" i="5"/>
  <c r="H856" i="5"/>
  <c r="F856" i="5"/>
  <c r="K855" i="5"/>
  <c r="J855" i="5"/>
  <c r="H855" i="5"/>
  <c r="F855" i="5"/>
  <c r="K854" i="5"/>
  <c r="J854" i="5"/>
  <c r="H854" i="5"/>
  <c r="F854" i="5"/>
  <c r="K853" i="5"/>
  <c r="J853" i="5"/>
  <c r="H853" i="5"/>
  <c r="F853" i="5"/>
  <c r="K852" i="5"/>
  <c r="J852" i="5"/>
  <c r="H852" i="5"/>
  <c r="F852" i="5"/>
  <c r="K851" i="5"/>
  <c r="J851" i="5"/>
  <c r="H851" i="5"/>
  <c r="F851" i="5"/>
  <c r="K850" i="5"/>
  <c r="J850" i="5"/>
  <c r="H850" i="5"/>
  <c r="F850" i="5"/>
  <c r="K849" i="5"/>
  <c r="J849" i="5"/>
  <c r="H849" i="5"/>
  <c r="F849" i="5"/>
  <c r="K848" i="5"/>
  <c r="J848" i="5"/>
  <c r="H848" i="5"/>
  <c r="F848" i="5"/>
  <c r="K847" i="5"/>
  <c r="J847" i="5"/>
  <c r="H847" i="5"/>
  <c r="F847" i="5"/>
  <c r="K846" i="5"/>
  <c r="J846" i="5"/>
  <c r="H846" i="5"/>
  <c r="F846" i="5"/>
  <c r="K845" i="5"/>
  <c r="J845" i="5"/>
  <c r="H845" i="5"/>
  <c r="F845" i="5"/>
  <c r="K844" i="5"/>
  <c r="J844" i="5"/>
  <c r="H844" i="5"/>
  <c r="F844" i="5"/>
  <c r="K843" i="5"/>
  <c r="J843" i="5"/>
  <c r="H843" i="5"/>
  <c r="F843" i="5"/>
  <c r="K842" i="5"/>
  <c r="J842" i="5"/>
  <c r="H842" i="5"/>
  <c r="F842" i="5"/>
  <c r="K841" i="5"/>
  <c r="J841" i="5"/>
  <c r="H841" i="5"/>
  <c r="F841" i="5"/>
  <c r="K840" i="5"/>
  <c r="J840" i="5"/>
  <c r="H840" i="5"/>
  <c r="F840" i="5"/>
  <c r="K839" i="5"/>
  <c r="J839" i="5"/>
  <c r="H839" i="5"/>
  <c r="F839" i="5"/>
  <c r="K838" i="5"/>
  <c r="J838" i="5"/>
  <c r="H838" i="5"/>
  <c r="F838" i="5"/>
  <c r="K837" i="5"/>
  <c r="J837" i="5"/>
  <c r="H837" i="5"/>
  <c r="F837" i="5"/>
  <c r="K836" i="5"/>
  <c r="J836" i="5"/>
  <c r="H836" i="5"/>
  <c r="F836" i="5"/>
  <c r="K835" i="5"/>
  <c r="J835" i="5"/>
  <c r="H835" i="5"/>
  <c r="F835" i="5"/>
  <c r="K834" i="5"/>
  <c r="J834" i="5"/>
  <c r="H834" i="5"/>
  <c r="F834" i="5"/>
  <c r="K833" i="5"/>
  <c r="J833" i="5"/>
  <c r="H833" i="5"/>
  <c r="F833" i="5"/>
  <c r="K832" i="5"/>
  <c r="J832" i="5"/>
  <c r="H832" i="5"/>
  <c r="F832" i="5"/>
  <c r="K831" i="5"/>
  <c r="J831" i="5"/>
  <c r="H831" i="5"/>
  <c r="F831" i="5"/>
  <c r="K830" i="5"/>
  <c r="J830" i="5"/>
  <c r="H830" i="5"/>
  <c r="F830" i="5"/>
  <c r="K829" i="5"/>
  <c r="J829" i="5"/>
  <c r="H829" i="5"/>
  <c r="F829" i="5"/>
  <c r="K828" i="5"/>
  <c r="J828" i="5"/>
  <c r="H828" i="5"/>
  <c r="F828" i="5"/>
  <c r="K827" i="5"/>
  <c r="J827" i="5"/>
  <c r="H827" i="5"/>
  <c r="F827" i="5"/>
  <c r="K826" i="5"/>
  <c r="J826" i="5"/>
  <c r="H826" i="5"/>
  <c r="F826" i="5"/>
  <c r="K825" i="5"/>
  <c r="J825" i="5"/>
  <c r="H825" i="5"/>
  <c r="F825" i="5"/>
  <c r="K824" i="5"/>
  <c r="J824" i="5"/>
  <c r="H824" i="5"/>
  <c r="F824" i="5"/>
  <c r="K823" i="5"/>
  <c r="J823" i="5"/>
  <c r="H823" i="5"/>
  <c r="F823" i="5"/>
  <c r="K822" i="5"/>
  <c r="J822" i="5"/>
  <c r="H822" i="5"/>
  <c r="F822" i="5"/>
  <c r="K821" i="5"/>
  <c r="J821" i="5"/>
  <c r="H821" i="5"/>
  <c r="F821" i="5"/>
  <c r="K820" i="5"/>
  <c r="J820" i="5"/>
  <c r="H820" i="5"/>
  <c r="F820" i="5"/>
  <c r="K819" i="5"/>
  <c r="J819" i="5"/>
  <c r="H819" i="5"/>
  <c r="F819" i="5"/>
  <c r="K818" i="5"/>
  <c r="J818" i="5"/>
  <c r="H818" i="5"/>
  <c r="F818" i="5"/>
  <c r="K817" i="5"/>
  <c r="J817" i="5"/>
  <c r="H817" i="5"/>
  <c r="F817" i="5"/>
  <c r="K816" i="5"/>
  <c r="J816" i="5"/>
  <c r="H816" i="5"/>
  <c r="F816" i="5"/>
  <c r="K815" i="5"/>
  <c r="J815" i="5"/>
  <c r="H815" i="5"/>
  <c r="F815" i="5"/>
  <c r="K814" i="5"/>
  <c r="J814" i="5"/>
  <c r="H814" i="5"/>
  <c r="F814" i="5"/>
  <c r="K813" i="5"/>
  <c r="J813" i="5"/>
  <c r="H813" i="5"/>
  <c r="F813" i="5"/>
  <c r="K812" i="5"/>
  <c r="J812" i="5"/>
  <c r="H812" i="5"/>
  <c r="F812" i="5"/>
  <c r="K811" i="5"/>
  <c r="J811" i="5"/>
  <c r="H811" i="5"/>
  <c r="F811" i="5"/>
  <c r="K810" i="5"/>
  <c r="J810" i="5"/>
  <c r="H810" i="5"/>
  <c r="F810" i="5"/>
  <c r="K809" i="5"/>
  <c r="J809" i="5"/>
  <c r="H809" i="5"/>
  <c r="F809" i="5"/>
  <c r="K808" i="5"/>
  <c r="J808" i="5"/>
  <c r="H808" i="5"/>
  <c r="F808" i="5"/>
  <c r="K807" i="5"/>
  <c r="J807" i="5"/>
  <c r="H807" i="5"/>
  <c r="F807" i="5"/>
  <c r="K806" i="5"/>
  <c r="J806" i="5"/>
  <c r="H806" i="5"/>
  <c r="F806" i="5"/>
  <c r="K805" i="5"/>
  <c r="J805" i="5"/>
  <c r="H805" i="5"/>
  <c r="F805" i="5"/>
  <c r="K804" i="5"/>
  <c r="J804" i="5"/>
  <c r="H804" i="5"/>
  <c r="F804" i="5"/>
  <c r="K803" i="5"/>
  <c r="J803" i="5"/>
  <c r="H803" i="5"/>
  <c r="F803" i="5"/>
  <c r="K802" i="5"/>
  <c r="J802" i="5"/>
  <c r="H802" i="5"/>
  <c r="F802" i="5"/>
  <c r="K801" i="5"/>
  <c r="J801" i="5"/>
  <c r="H801" i="5"/>
  <c r="F801" i="5"/>
  <c r="K800" i="5"/>
  <c r="J800" i="5"/>
  <c r="H800" i="5"/>
  <c r="F800" i="5"/>
  <c r="K799" i="5"/>
  <c r="J799" i="5"/>
  <c r="H799" i="5"/>
  <c r="F799" i="5"/>
  <c r="K798" i="5"/>
  <c r="J798" i="5"/>
  <c r="H798" i="5"/>
  <c r="F798" i="5"/>
  <c r="K797" i="5"/>
  <c r="J797" i="5"/>
  <c r="H797" i="5"/>
  <c r="F797" i="5"/>
  <c r="K796" i="5"/>
  <c r="J796" i="5"/>
  <c r="H796" i="5"/>
  <c r="F796" i="5"/>
  <c r="K795" i="5"/>
  <c r="J795" i="5"/>
  <c r="H795" i="5"/>
  <c r="F795" i="5"/>
  <c r="K794" i="5"/>
  <c r="J794" i="5"/>
  <c r="H794" i="5"/>
  <c r="F794" i="5"/>
  <c r="K793" i="5"/>
  <c r="J793" i="5"/>
  <c r="H793" i="5"/>
  <c r="F793" i="5"/>
  <c r="K792" i="5"/>
  <c r="J792" i="5"/>
  <c r="H792" i="5"/>
  <c r="F792" i="5"/>
  <c r="K791" i="5"/>
  <c r="J791" i="5"/>
  <c r="H791" i="5"/>
  <c r="F791" i="5"/>
  <c r="K790" i="5"/>
  <c r="J790" i="5"/>
  <c r="H790" i="5"/>
  <c r="F790" i="5"/>
  <c r="K789" i="5"/>
  <c r="J789" i="5"/>
  <c r="H789" i="5"/>
  <c r="F789" i="5"/>
  <c r="K788" i="5"/>
  <c r="J788" i="5"/>
  <c r="H788" i="5"/>
  <c r="F788" i="5"/>
  <c r="K787" i="5"/>
  <c r="J787" i="5"/>
  <c r="H787" i="5"/>
  <c r="F787" i="5"/>
  <c r="K786" i="5"/>
  <c r="J786" i="5"/>
  <c r="H786" i="5"/>
  <c r="F786" i="5"/>
  <c r="K785" i="5"/>
  <c r="J785" i="5"/>
  <c r="H785" i="5"/>
  <c r="F785" i="5"/>
  <c r="K784" i="5"/>
  <c r="J784" i="5"/>
  <c r="H784" i="5"/>
  <c r="F784" i="5"/>
  <c r="K783" i="5"/>
  <c r="J783" i="5"/>
  <c r="H783" i="5"/>
  <c r="F783" i="5"/>
  <c r="K782" i="5"/>
  <c r="J782" i="5"/>
  <c r="H782" i="5"/>
  <c r="F782" i="5"/>
  <c r="K781" i="5"/>
  <c r="J781" i="5"/>
  <c r="H781" i="5"/>
  <c r="F781" i="5"/>
  <c r="K780" i="5"/>
  <c r="J780" i="5"/>
  <c r="H780" i="5"/>
  <c r="F780" i="5"/>
  <c r="K779" i="5"/>
  <c r="J779" i="5"/>
  <c r="H779" i="5"/>
  <c r="F779" i="5"/>
  <c r="K778" i="5"/>
  <c r="J778" i="5"/>
  <c r="H778" i="5"/>
  <c r="F778" i="5"/>
  <c r="K777" i="5"/>
  <c r="J777" i="5"/>
  <c r="H777" i="5"/>
  <c r="F777" i="5"/>
  <c r="K776" i="5"/>
  <c r="J776" i="5"/>
  <c r="H776" i="5"/>
  <c r="F776" i="5"/>
  <c r="K775" i="5"/>
  <c r="J775" i="5"/>
  <c r="H775" i="5"/>
  <c r="F775" i="5"/>
  <c r="K774" i="5"/>
  <c r="J774" i="5"/>
  <c r="H774" i="5"/>
  <c r="F774" i="5"/>
  <c r="K773" i="5"/>
  <c r="J773" i="5"/>
  <c r="H773" i="5"/>
  <c r="F773" i="5"/>
  <c r="K772" i="5"/>
  <c r="J772" i="5"/>
  <c r="H772" i="5"/>
  <c r="F772" i="5"/>
  <c r="K771" i="5"/>
  <c r="J771" i="5"/>
  <c r="H771" i="5"/>
  <c r="F771" i="5"/>
  <c r="K770" i="5"/>
  <c r="J770" i="5"/>
  <c r="H770" i="5"/>
  <c r="F770" i="5"/>
  <c r="K769" i="5"/>
  <c r="J769" i="5"/>
  <c r="H769" i="5"/>
  <c r="F769" i="5"/>
  <c r="K768" i="5"/>
  <c r="J768" i="5"/>
  <c r="H768" i="5"/>
  <c r="F768" i="5"/>
  <c r="K767" i="5"/>
  <c r="J767" i="5"/>
  <c r="H767" i="5"/>
  <c r="F767" i="5"/>
  <c r="K766" i="5"/>
  <c r="J766" i="5"/>
  <c r="H766" i="5"/>
  <c r="F766" i="5"/>
  <c r="K765" i="5"/>
  <c r="J765" i="5"/>
  <c r="H765" i="5"/>
  <c r="F765" i="5"/>
  <c r="K764" i="5"/>
  <c r="J764" i="5"/>
  <c r="H764" i="5"/>
  <c r="F764" i="5"/>
  <c r="K763" i="5"/>
  <c r="J763" i="5"/>
  <c r="H763" i="5"/>
  <c r="F763" i="5"/>
  <c r="K762" i="5"/>
  <c r="J762" i="5"/>
  <c r="H762" i="5"/>
  <c r="F762" i="5"/>
  <c r="K761" i="5"/>
  <c r="J761" i="5"/>
  <c r="H761" i="5"/>
  <c r="F761" i="5"/>
  <c r="K760" i="5"/>
  <c r="J760" i="5"/>
  <c r="H760" i="5"/>
  <c r="F760" i="5"/>
  <c r="K759" i="5"/>
  <c r="J759" i="5"/>
  <c r="H759" i="5"/>
  <c r="F759" i="5"/>
  <c r="K758" i="5"/>
  <c r="J758" i="5"/>
  <c r="H758" i="5"/>
  <c r="F758" i="5"/>
  <c r="K757" i="5"/>
  <c r="J757" i="5"/>
  <c r="H757" i="5"/>
  <c r="F757" i="5"/>
  <c r="K756" i="5"/>
  <c r="J756" i="5"/>
  <c r="H756" i="5"/>
  <c r="F756" i="5"/>
  <c r="K755" i="5"/>
  <c r="J755" i="5"/>
  <c r="H755" i="5"/>
  <c r="F755" i="5"/>
  <c r="K754" i="5"/>
  <c r="J754" i="5"/>
  <c r="H754" i="5"/>
  <c r="F754" i="5"/>
  <c r="K753" i="5"/>
  <c r="J753" i="5"/>
  <c r="H753" i="5"/>
  <c r="F753" i="5"/>
  <c r="K752" i="5"/>
  <c r="J752" i="5"/>
  <c r="H752" i="5"/>
  <c r="F752" i="5"/>
  <c r="K751" i="5"/>
  <c r="J751" i="5"/>
  <c r="H751" i="5"/>
  <c r="F751" i="5"/>
  <c r="K750" i="5"/>
  <c r="J750" i="5"/>
  <c r="H750" i="5"/>
  <c r="F750" i="5"/>
  <c r="K749" i="5"/>
  <c r="J749" i="5"/>
  <c r="H749" i="5"/>
  <c r="F749" i="5"/>
  <c r="K748" i="5"/>
  <c r="J748" i="5"/>
  <c r="H748" i="5"/>
  <c r="F748" i="5"/>
  <c r="K747" i="5"/>
  <c r="J747" i="5"/>
  <c r="H747" i="5"/>
  <c r="F747" i="5"/>
  <c r="K746" i="5"/>
  <c r="J746" i="5"/>
  <c r="H746" i="5"/>
  <c r="F746" i="5"/>
  <c r="K745" i="5"/>
  <c r="J745" i="5"/>
  <c r="H745" i="5"/>
  <c r="F745" i="5"/>
  <c r="K744" i="5"/>
  <c r="J744" i="5"/>
  <c r="H744" i="5"/>
  <c r="F744" i="5"/>
  <c r="K743" i="5"/>
  <c r="J743" i="5"/>
  <c r="H743" i="5"/>
  <c r="F743" i="5"/>
  <c r="K742" i="5"/>
  <c r="J742" i="5"/>
  <c r="H742" i="5"/>
  <c r="F742" i="5"/>
  <c r="K741" i="5"/>
  <c r="J741" i="5"/>
  <c r="H741" i="5"/>
  <c r="F741" i="5"/>
  <c r="K740" i="5"/>
  <c r="J740" i="5"/>
  <c r="H740" i="5"/>
  <c r="F740" i="5"/>
  <c r="K739" i="5"/>
  <c r="J739" i="5"/>
  <c r="H739" i="5"/>
  <c r="F739" i="5"/>
  <c r="K738" i="5"/>
  <c r="J738" i="5"/>
  <c r="H738" i="5"/>
  <c r="F738" i="5"/>
  <c r="K737" i="5"/>
  <c r="J737" i="5"/>
  <c r="H737" i="5"/>
  <c r="F737" i="5"/>
  <c r="K736" i="5"/>
  <c r="J736" i="5"/>
  <c r="H736" i="5"/>
  <c r="F736" i="5"/>
  <c r="K735" i="5"/>
  <c r="J735" i="5"/>
  <c r="H735" i="5"/>
  <c r="F735" i="5"/>
  <c r="K734" i="5"/>
  <c r="J734" i="5"/>
  <c r="H734" i="5"/>
  <c r="F734" i="5"/>
  <c r="K733" i="5"/>
  <c r="J733" i="5"/>
  <c r="H733" i="5"/>
  <c r="F733" i="5"/>
  <c r="K732" i="5"/>
  <c r="J732" i="5"/>
  <c r="H732" i="5"/>
  <c r="F732" i="5"/>
  <c r="K731" i="5"/>
  <c r="J731" i="5"/>
  <c r="H731" i="5"/>
  <c r="F731" i="5"/>
  <c r="K730" i="5"/>
  <c r="J730" i="5"/>
  <c r="H730" i="5"/>
  <c r="F730" i="5"/>
  <c r="K729" i="5"/>
  <c r="J729" i="5"/>
  <c r="H729" i="5"/>
  <c r="F729" i="5"/>
  <c r="K728" i="5"/>
  <c r="J728" i="5"/>
  <c r="H728" i="5"/>
  <c r="F728" i="5"/>
  <c r="K727" i="5"/>
  <c r="J727" i="5"/>
  <c r="H727" i="5"/>
  <c r="F727" i="5"/>
  <c r="K726" i="5"/>
  <c r="J726" i="5"/>
  <c r="H726" i="5"/>
  <c r="F726" i="5"/>
  <c r="K725" i="5"/>
  <c r="J725" i="5"/>
  <c r="H725" i="5"/>
  <c r="F725" i="5"/>
  <c r="K724" i="5"/>
  <c r="J724" i="5"/>
  <c r="H724" i="5"/>
  <c r="F724" i="5"/>
  <c r="K723" i="5"/>
  <c r="J723" i="5"/>
  <c r="H723" i="5"/>
  <c r="F723" i="5"/>
  <c r="K722" i="5"/>
  <c r="J722" i="5"/>
  <c r="H722" i="5"/>
  <c r="F722" i="5"/>
  <c r="K721" i="5"/>
  <c r="J721" i="5"/>
  <c r="H721" i="5"/>
  <c r="F721" i="5"/>
  <c r="K720" i="5"/>
  <c r="J720" i="5"/>
  <c r="H720" i="5"/>
  <c r="F720" i="5"/>
  <c r="K719" i="5"/>
  <c r="J719" i="5"/>
  <c r="H719" i="5"/>
  <c r="F719" i="5"/>
  <c r="K718" i="5"/>
  <c r="J718" i="5"/>
  <c r="H718" i="5"/>
  <c r="F718" i="5"/>
  <c r="K717" i="5"/>
  <c r="J717" i="5"/>
  <c r="H717" i="5"/>
  <c r="F717" i="5"/>
  <c r="K716" i="5"/>
  <c r="J716" i="5"/>
  <c r="H716" i="5"/>
  <c r="F716" i="5"/>
  <c r="K715" i="5"/>
  <c r="J715" i="5"/>
  <c r="H715" i="5"/>
  <c r="F715" i="5"/>
  <c r="K714" i="5"/>
  <c r="J714" i="5"/>
  <c r="H714" i="5"/>
  <c r="F714" i="5"/>
  <c r="K713" i="5"/>
  <c r="J713" i="5"/>
  <c r="H713" i="5"/>
  <c r="F713" i="5"/>
  <c r="K712" i="5"/>
  <c r="J712" i="5"/>
  <c r="H712" i="5"/>
  <c r="F712" i="5"/>
  <c r="K711" i="5"/>
  <c r="J711" i="5"/>
  <c r="H711" i="5"/>
  <c r="F711" i="5"/>
  <c r="K710" i="5"/>
  <c r="J710" i="5"/>
  <c r="H710" i="5"/>
  <c r="F710" i="5"/>
  <c r="K709" i="5"/>
  <c r="J709" i="5"/>
  <c r="H709" i="5"/>
  <c r="F709" i="5"/>
  <c r="K708" i="5"/>
  <c r="J708" i="5"/>
  <c r="H708" i="5"/>
  <c r="F708" i="5"/>
  <c r="K707" i="5"/>
  <c r="J707" i="5"/>
  <c r="H707" i="5"/>
  <c r="F707" i="5"/>
  <c r="K706" i="5"/>
  <c r="J706" i="5"/>
  <c r="H706" i="5"/>
  <c r="F706" i="5"/>
  <c r="K705" i="5"/>
  <c r="J705" i="5"/>
  <c r="H705" i="5"/>
  <c r="F705" i="5"/>
  <c r="K704" i="5"/>
  <c r="J704" i="5"/>
  <c r="H704" i="5"/>
  <c r="F704" i="5"/>
  <c r="K703" i="5"/>
  <c r="J703" i="5"/>
  <c r="H703" i="5"/>
  <c r="F703" i="5"/>
  <c r="K702" i="5"/>
  <c r="J702" i="5"/>
  <c r="H702" i="5"/>
  <c r="F702" i="5"/>
  <c r="K701" i="5"/>
  <c r="J701" i="5"/>
  <c r="H701" i="5"/>
  <c r="F701" i="5"/>
  <c r="K700" i="5"/>
  <c r="J700" i="5"/>
  <c r="H700" i="5"/>
  <c r="F700" i="5"/>
  <c r="K699" i="5"/>
  <c r="J699" i="5"/>
  <c r="H699" i="5"/>
  <c r="F699" i="5"/>
  <c r="K698" i="5"/>
  <c r="J698" i="5"/>
  <c r="H698" i="5"/>
  <c r="F698" i="5"/>
  <c r="K697" i="5"/>
  <c r="J697" i="5"/>
  <c r="H697" i="5"/>
  <c r="F697" i="5"/>
  <c r="K696" i="5"/>
  <c r="J696" i="5"/>
  <c r="H696" i="5"/>
  <c r="F696" i="5"/>
  <c r="K695" i="5"/>
  <c r="J695" i="5"/>
  <c r="H695" i="5"/>
  <c r="F695" i="5"/>
  <c r="K694" i="5"/>
  <c r="J694" i="5"/>
  <c r="H694" i="5"/>
  <c r="F694" i="5"/>
  <c r="K693" i="5"/>
  <c r="J693" i="5"/>
  <c r="H693" i="5"/>
  <c r="F693" i="5"/>
  <c r="K692" i="5"/>
  <c r="J692" i="5"/>
  <c r="H692" i="5"/>
  <c r="F692" i="5"/>
  <c r="K691" i="5"/>
  <c r="J691" i="5"/>
  <c r="H691" i="5"/>
  <c r="F691" i="5"/>
  <c r="K690" i="5"/>
  <c r="J690" i="5"/>
  <c r="H690" i="5"/>
  <c r="F690" i="5"/>
  <c r="K689" i="5"/>
  <c r="J689" i="5"/>
  <c r="H689" i="5"/>
  <c r="F689" i="5"/>
  <c r="K688" i="5"/>
  <c r="J688" i="5"/>
  <c r="H688" i="5"/>
  <c r="F688" i="5"/>
  <c r="K687" i="5"/>
  <c r="J687" i="5"/>
  <c r="H687" i="5"/>
  <c r="F687" i="5"/>
  <c r="K686" i="5"/>
  <c r="J686" i="5"/>
  <c r="H686" i="5"/>
  <c r="F686" i="5"/>
  <c r="K685" i="5"/>
  <c r="J685" i="5"/>
  <c r="H685" i="5"/>
  <c r="F685" i="5"/>
  <c r="K684" i="5"/>
  <c r="J684" i="5"/>
  <c r="H684" i="5"/>
  <c r="F684" i="5"/>
  <c r="K683" i="5"/>
  <c r="J683" i="5"/>
  <c r="H683" i="5"/>
  <c r="F683" i="5"/>
  <c r="K682" i="5"/>
  <c r="J682" i="5"/>
  <c r="H682" i="5"/>
  <c r="F682" i="5"/>
  <c r="K681" i="5"/>
  <c r="J681" i="5"/>
  <c r="H681" i="5"/>
  <c r="F681" i="5"/>
  <c r="K680" i="5"/>
  <c r="J680" i="5"/>
  <c r="H680" i="5"/>
  <c r="F680" i="5"/>
  <c r="K679" i="5"/>
  <c r="J679" i="5"/>
  <c r="H679" i="5"/>
  <c r="F679" i="5"/>
  <c r="K678" i="5"/>
  <c r="J678" i="5"/>
  <c r="H678" i="5"/>
  <c r="F678" i="5"/>
  <c r="K677" i="5"/>
  <c r="J677" i="5"/>
  <c r="H677" i="5"/>
  <c r="F677" i="5"/>
  <c r="K676" i="5"/>
  <c r="J676" i="5"/>
  <c r="H676" i="5"/>
  <c r="F676" i="5"/>
  <c r="K675" i="5"/>
  <c r="J675" i="5"/>
  <c r="H675" i="5"/>
  <c r="F675" i="5"/>
  <c r="K674" i="5"/>
  <c r="J674" i="5"/>
  <c r="H674" i="5"/>
  <c r="F674" i="5"/>
  <c r="K673" i="5"/>
  <c r="J673" i="5"/>
  <c r="H673" i="5"/>
  <c r="F673" i="5"/>
  <c r="K672" i="5"/>
  <c r="J672" i="5"/>
  <c r="H672" i="5"/>
  <c r="F672" i="5"/>
  <c r="K671" i="5"/>
  <c r="J671" i="5"/>
  <c r="H671" i="5"/>
  <c r="F671" i="5"/>
  <c r="K670" i="5"/>
  <c r="J670" i="5"/>
  <c r="H670" i="5"/>
  <c r="F670" i="5"/>
  <c r="K669" i="5"/>
  <c r="J669" i="5"/>
  <c r="H669" i="5"/>
  <c r="F669" i="5"/>
  <c r="K668" i="5"/>
  <c r="J668" i="5"/>
  <c r="H668" i="5"/>
  <c r="F668" i="5"/>
  <c r="K667" i="5"/>
  <c r="J667" i="5"/>
  <c r="H667" i="5"/>
  <c r="F667" i="5"/>
  <c r="K666" i="5"/>
  <c r="J666" i="5"/>
  <c r="H666" i="5"/>
  <c r="F666" i="5"/>
  <c r="K665" i="5"/>
  <c r="J665" i="5"/>
  <c r="H665" i="5"/>
  <c r="F665" i="5"/>
  <c r="K664" i="5"/>
  <c r="J664" i="5"/>
  <c r="H664" i="5"/>
  <c r="F664" i="5"/>
  <c r="K663" i="5"/>
  <c r="J663" i="5"/>
  <c r="H663" i="5"/>
  <c r="F663" i="5"/>
  <c r="K662" i="5"/>
  <c r="J662" i="5"/>
  <c r="H662" i="5"/>
  <c r="F662" i="5"/>
  <c r="K661" i="5"/>
  <c r="J661" i="5"/>
  <c r="H661" i="5"/>
  <c r="F661" i="5"/>
  <c r="K660" i="5"/>
  <c r="J660" i="5"/>
  <c r="H660" i="5"/>
  <c r="F660" i="5"/>
  <c r="K659" i="5"/>
  <c r="J659" i="5"/>
  <c r="H659" i="5"/>
  <c r="F659" i="5"/>
  <c r="K658" i="5"/>
  <c r="J658" i="5"/>
  <c r="H658" i="5"/>
  <c r="F658" i="5"/>
  <c r="K657" i="5"/>
  <c r="J657" i="5"/>
  <c r="H657" i="5"/>
  <c r="F657" i="5"/>
  <c r="K656" i="5"/>
  <c r="J656" i="5"/>
  <c r="H656" i="5"/>
  <c r="F656" i="5"/>
  <c r="K655" i="5"/>
  <c r="J655" i="5"/>
  <c r="H655" i="5"/>
  <c r="F655" i="5"/>
  <c r="K654" i="5"/>
  <c r="J654" i="5"/>
  <c r="H654" i="5"/>
  <c r="F654" i="5"/>
  <c r="K653" i="5"/>
  <c r="J653" i="5"/>
  <c r="H653" i="5"/>
  <c r="F653" i="5"/>
  <c r="K652" i="5"/>
  <c r="J652" i="5"/>
  <c r="H652" i="5"/>
  <c r="F652" i="5"/>
  <c r="K651" i="5"/>
  <c r="J651" i="5"/>
  <c r="H651" i="5"/>
  <c r="F651" i="5"/>
  <c r="K650" i="5"/>
  <c r="J650" i="5"/>
  <c r="H650" i="5"/>
  <c r="F650" i="5"/>
  <c r="K649" i="5"/>
  <c r="J649" i="5"/>
  <c r="H649" i="5"/>
  <c r="F649" i="5"/>
  <c r="K648" i="5"/>
  <c r="J648" i="5"/>
  <c r="H648" i="5"/>
  <c r="F648" i="5"/>
  <c r="K647" i="5"/>
  <c r="J647" i="5"/>
  <c r="H647" i="5"/>
  <c r="F647" i="5"/>
  <c r="K646" i="5"/>
  <c r="J646" i="5"/>
  <c r="H646" i="5"/>
  <c r="F646" i="5"/>
  <c r="K645" i="5"/>
  <c r="J645" i="5"/>
  <c r="H645" i="5"/>
  <c r="F645" i="5"/>
  <c r="K644" i="5"/>
  <c r="J644" i="5"/>
  <c r="H644" i="5"/>
  <c r="F644" i="5"/>
  <c r="K643" i="5"/>
  <c r="J643" i="5"/>
  <c r="H643" i="5"/>
  <c r="F643" i="5"/>
  <c r="K642" i="5"/>
  <c r="J642" i="5"/>
  <c r="H642" i="5"/>
  <c r="F642" i="5"/>
  <c r="K641" i="5"/>
  <c r="J641" i="5"/>
  <c r="H641" i="5"/>
  <c r="F641" i="5"/>
  <c r="K640" i="5"/>
  <c r="J640" i="5"/>
  <c r="H640" i="5"/>
  <c r="F640" i="5"/>
  <c r="K639" i="5"/>
  <c r="J639" i="5"/>
  <c r="H639" i="5"/>
  <c r="F639" i="5"/>
  <c r="K638" i="5"/>
  <c r="J638" i="5"/>
  <c r="H638" i="5"/>
  <c r="F638" i="5"/>
  <c r="K637" i="5"/>
  <c r="J637" i="5"/>
  <c r="H637" i="5"/>
  <c r="F637" i="5"/>
  <c r="K636" i="5"/>
  <c r="J636" i="5"/>
  <c r="H636" i="5"/>
  <c r="F636" i="5"/>
  <c r="K635" i="5"/>
  <c r="J635" i="5"/>
  <c r="H635" i="5"/>
  <c r="F635" i="5"/>
  <c r="K634" i="5"/>
  <c r="J634" i="5"/>
  <c r="H634" i="5"/>
  <c r="F634" i="5"/>
  <c r="K633" i="5"/>
  <c r="J633" i="5"/>
  <c r="H633" i="5"/>
  <c r="F633" i="5"/>
  <c r="K632" i="5"/>
  <c r="J632" i="5"/>
  <c r="H632" i="5"/>
  <c r="F632" i="5"/>
  <c r="K631" i="5"/>
  <c r="J631" i="5"/>
  <c r="H631" i="5"/>
  <c r="F631" i="5"/>
  <c r="K630" i="5"/>
  <c r="J630" i="5"/>
  <c r="H630" i="5"/>
  <c r="F630" i="5"/>
  <c r="K629" i="5"/>
  <c r="J629" i="5"/>
  <c r="H629" i="5"/>
  <c r="F629" i="5"/>
  <c r="K628" i="5"/>
  <c r="J628" i="5"/>
  <c r="H628" i="5"/>
  <c r="F628" i="5"/>
  <c r="K627" i="5"/>
  <c r="J627" i="5"/>
  <c r="H627" i="5"/>
  <c r="F627" i="5"/>
  <c r="K626" i="5"/>
  <c r="J626" i="5"/>
  <c r="H626" i="5"/>
  <c r="F626" i="5"/>
  <c r="K625" i="5"/>
  <c r="J625" i="5"/>
  <c r="H625" i="5"/>
  <c r="F625" i="5"/>
  <c r="K624" i="5"/>
  <c r="J624" i="5"/>
  <c r="H624" i="5"/>
  <c r="F624" i="5"/>
  <c r="K623" i="5"/>
  <c r="J623" i="5"/>
  <c r="H623" i="5"/>
  <c r="F623" i="5"/>
  <c r="K622" i="5"/>
  <c r="J622" i="5"/>
  <c r="H622" i="5"/>
  <c r="F622" i="5"/>
  <c r="K621" i="5"/>
  <c r="J621" i="5"/>
  <c r="H621" i="5"/>
  <c r="F621" i="5"/>
  <c r="K620" i="5"/>
  <c r="J620" i="5"/>
  <c r="H620" i="5"/>
  <c r="F620" i="5"/>
  <c r="K619" i="5"/>
  <c r="J619" i="5"/>
  <c r="H619" i="5"/>
  <c r="F619" i="5"/>
  <c r="K618" i="5"/>
  <c r="J618" i="5"/>
  <c r="H618" i="5"/>
  <c r="F618" i="5"/>
  <c r="K617" i="5"/>
  <c r="J617" i="5"/>
  <c r="H617" i="5"/>
  <c r="F617" i="5"/>
  <c r="K616" i="5"/>
  <c r="J616" i="5"/>
  <c r="H616" i="5"/>
  <c r="F616" i="5"/>
  <c r="K615" i="5"/>
  <c r="J615" i="5"/>
  <c r="H615" i="5"/>
  <c r="F615" i="5"/>
  <c r="K614" i="5"/>
  <c r="J614" i="5"/>
  <c r="H614" i="5"/>
  <c r="F614" i="5"/>
  <c r="K613" i="5"/>
  <c r="J613" i="5"/>
  <c r="H613" i="5"/>
  <c r="F613" i="5"/>
  <c r="K612" i="5"/>
  <c r="J612" i="5"/>
  <c r="H612" i="5"/>
  <c r="F612" i="5"/>
  <c r="K611" i="5"/>
  <c r="J611" i="5"/>
  <c r="H611" i="5"/>
  <c r="F611" i="5"/>
  <c r="K610" i="5"/>
  <c r="J610" i="5"/>
  <c r="H610" i="5"/>
  <c r="F610" i="5"/>
  <c r="K609" i="5"/>
  <c r="J609" i="5"/>
  <c r="H609" i="5"/>
  <c r="F609" i="5"/>
  <c r="K608" i="5"/>
  <c r="J608" i="5"/>
  <c r="H608" i="5"/>
  <c r="F608" i="5"/>
  <c r="K607" i="5"/>
  <c r="J607" i="5"/>
  <c r="H607" i="5"/>
  <c r="F607" i="5"/>
  <c r="K606" i="5"/>
  <c r="J606" i="5"/>
  <c r="H606" i="5"/>
  <c r="F606" i="5"/>
  <c r="K605" i="5"/>
  <c r="J605" i="5"/>
  <c r="H605" i="5"/>
  <c r="F605" i="5"/>
  <c r="K604" i="5"/>
  <c r="J604" i="5"/>
  <c r="H604" i="5"/>
  <c r="F604" i="5"/>
  <c r="K603" i="5"/>
  <c r="J603" i="5"/>
  <c r="H603" i="5"/>
  <c r="F603" i="5"/>
  <c r="K602" i="5"/>
  <c r="J602" i="5"/>
  <c r="H602" i="5"/>
  <c r="F602" i="5"/>
  <c r="K601" i="5"/>
  <c r="J601" i="5"/>
  <c r="H601" i="5"/>
  <c r="F601" i="5"/>
  <c r="K600" i="5"/>
  <c r="J600" i="5"/>
  <c r="H600" i="5"/>
  <c r="F600" i="5"/>
  <c r="K599" i="5"/>
  <c r="J599" i="5"/>
  <c r="H599" i="5"/>
  <c r="F599" i="5"/>
  <c r="K598" i="5"/>
  <c r="J598" i="5"/>
  <c r="H598" i="5"/>
  <c r="F598" i="5"/>
  <c r="K597" i="5"/>
  <c r="J597" i="5"/>
  <c r="H597" i="5"/>
  <c r="F597" i="5"/>
  <c r="K596" i="5"/>
  <c r="J596" i="5"/>
  <c r="H596" i="5"/>
  <c r="F596" i="5"/>
  <c r="K595" i="5"/>
  <c r="J595" i="5"/>
  <c r="H595" i="5"/>
  <c r="F595" i="5"/>
  <c r="K594" i="5"/>
  <c r="J594" i="5"/>
  <c r="H594" i="5"/>
  <c r="F594" i="5"/>
  <c r="K593" i="5"/>
  <c r="J593" i="5"/>
  <c r="H593" i="5"/>
  <c r="F593" i="5"/>
  <c r="K592" i="5"/>
  <c r="J592" i="5"/>
  <c r="H592" i="5"/>
  <c r="F592" i="5"/>
  <c r="K591" i="5"/>
  <c r="J591" i="5"/>
  <c r="H591" i="5"/>
  <c r="F591" i="5"/>
  <c r="K590" i="5"/>
  <c r="J590" i="5"/>
  <c r="H590" i="5"/>
  <c r="F590" i="5"/>
  <c r="K589" i="5"/>
  <c r="J589" i="5"/>
  <c r="H589" i="5"/>
  <c r="F589" i="5"/>
  <c r="K588" i="5"/>
  <c r="J588" i="5"/>
  <c r="H588" i="5"/>
  <c r="F588" i="5"/>
  <c r="K587" i="5"/>
  <c r="J587" i="5"/>
  <c r="H587" i="5"/>
  <c r="F587" i="5"/>
  <c r="K586" i="5"/>
  <c r="J586" i="5"/>
  <c r="H586" i="5"/>
  <c r="F586" i="5"/>
  <c r="K585" i="5"/>
  <c r="J585" i="5"/>
  <c r="H585" i="5"/>
  <c r="F585" i="5"/>
  <c r="K584" i="5"/>
  <c r="J584" i="5"/>
  <c r="H584" i="5"/>
  <c r="F584" i="5"/>
  <c r="K583" i="5"/>
  <c r="J583" i="5"/>
  <c r="H583" i="5"/>
  <c r="F583" i="5"/>
  <c r="K582" i="5"/>
  <c r="J582" i="5"/>
  <c r="H582" i="5"/>
  <c r="F582" i="5"/>
  <c r="K581" i="5"/>
  <c r="J581" i="5"/>
  <c r="H581" i="5"/>
  <c r="F581" i="5"/>
  <c r="K580" i="5"/>
  <c r="J580" i="5"/>
  <c r="H580" i="5"/>
  <c r="F580" i="5"/>
  <c r="K579" i="5"/>
  <c r="J579" i="5"/>
  <c r="H579" i="5"/>
  <c r="F579" i="5"/>
  <c r="K578" i="5"/>
  <c r="J578" i="5"/>
  <c r="H578" i="5"/>
  <c r="F578" i="5"/>
  <c r="K577" i="5"/>
  <c r="J577" i="5"/>
  <c r="H577" i="5"/>
  <c r="F577" i="5"/>
  <c r="K576" i="5"/>
  <c r="J576" i="5"/>
  <c r="H576" i="5"/>
  <c r="F576" i="5"/>
  <c r="K575" i="5"/>
  <c r="J575" i="5"/>
  <c r="H575" i="5"/>
  <c r="F575" i="5"/>
  <c r="K574" i="5"/>
  <c r="J574" i="5"/>
  <c r="H574" i="5"/>
  <c r="F574" i="5"/>
  <c r="K573" i="5"/>
  <c r="J573" i="5"/>
  <c r="H573" i="5"/>
  <c r="F573" i="5"/>
  <c r="K572" i="5"/>
  <c r="J572" i="5"/>
  <c r="H572" i="5"/>
  <c r="F572" i="5"/>
  <c r="K571" i="5"/>
  <c r="J571" i="5"/>
  <c r="H571" i="5"/>
  <c r="F571" i="5"/>
  <c r="K570" i="5"/>
  <c r="J570" i="5"/>
  <c r="H570" i="5"/>
  <c r="F570" i="5"/>
  <c r="K569" i="5"/>
  <c r="J569" i="5"/>
  <c r="H569" i="5"/>
  <c r="F569" i="5"/>
  <c r="K568" i="5"/>
  <c r="J568" i="5"/>
  <c r="H568" i="5"/>
  <c r="F568" i="5"/>
  <c r="K567" i="5"/>
  <c r="J567" i="5"/>
  <c r="H567" i="5"/>
  <c r="F567" i="5"/>
  <c r="K566" i="5"/>
  <c r="J566" i="5"/>
  <c r="H566" i="5"/>
  <c r="F566" i="5"/>
  <c r="K565" i="5"/>
  <c r="J565" i="5"/>
  <c r="H565" i="5"/>
  <c r="F565" i="5"/>
  <c r="K564" i="5"/>
  <c r="J564" i="5"/>
  <c r="H564" i="5"/>
  <c r="F564" i="5"/>
  <c r="K563" i="5"/>
  <c r="J563" i="5"/>
  <c r="H563" i="5"/>
  <c r="F563" i="5"/>
  <c r="K562" i="5"/>
  <c r="J562" i="5"/>
  <c r="H562" i="5"/>
  <c r="F562" i="5"/>
  <c r="K561" i="5"/>
  <c r="J561" i="5"/>
  <c r="H561" i="5"/>
  <c r="F561" i="5"/>
  <c r="K560" i="5"/>
  <c r="J560" i="5"/>
  <c r="H560" i="5"/>
  <c r="F560" i="5"/>
  <c r="K559" i="5"/>
  <c r="J559" i="5"/>
  <c r="H559" i="5"/>
  <c r="F559" i="5"/>
  <c r="K558" i="5"/>
  <c r="J558" i="5"/>
  <c r="H558" i="5"/>
  <c r="F558" i="5"/>
  <c r="K557" i="5"/>
  <c r="J557" i="5"/>
  <c r="H557" i="5"/>
  <c r="F557" i="5"/>
  <c r="K556" i="5"/>
  <c r="J556" i="5"/>
  <c r="H556" i="5"/>
  <c r="F556" i="5"/>
  <c r="K555" i="5"/>
  <c r="J555" i="5"/>
  <c r="H555" i="5"/>
  <c r="F555" i="5"/>
  <c r="K554" i="5"/>
  <c r="J554" i="5"/>
  <c r="H554" i="5"/>
  <c r="F554" i="5"/>
  <c r="K553" i="5"/>
  <c r="J553" i="5"/>
  <c r="H553" i="5"/>
  <c r="F553" i="5"/>
  <c r="K552" i="5"/>
  <c r="J552" i="5"/>
  <c r="H552" i="5"/>
  <c r="F552" i="5"/>
  <c r="K551" i="5"/>
  <c r="J551" i="5"/>
  <c r="H551" i="5"/>
  <c r="F551" i="5"/>
  <c r="K550" i="5"/>
  <c r="J550" i="5"/>
  <c r="H550" i="5"/>
  <c r="F550" i="5"/>
  <c r="K549" i="5"/>
  <c r="J549" i="5"/>
  <c r="H549" i="5"/>
  <c r="F549" i="5"/>
  <c r="K548" i="5"/>
  <c r="J548" i="5"/>
  <c r="H548" i="5"/>
  <c r="F548" i="5"/>
  <c r="K547" i="5"/>
  <c r="J547" i="5"/>
  <c r="H547" i="5"/>
  <c r="F547" i="5"/>
  <c r="K546" i="5"/>
  <c r="J546" i="5"/>
  <c r="H546" i="5"/>
  <c r="F546" i="5"/>
  <c r="K545" i="5"/>
  <c r="J545" i="5"/>
  <c r="H545" i="5"/>
  <c r="F545" i="5"/>
  <c r="K544" i="5"/>
  <c r="J544" i="5"/>
  <c r="H544" i="5"/>
  <c r="F544" i="5"/>
  <c r="K543" i="5"/>
  <c r="J543" i="5"/>
  <c r="H543" i="5"/>
  <c r="F543" i="5"/>
  <c r="K542" i="5"/>
  <c r="J542" i="5"/>
  <c r="H542" i="5"/>
  <c r="F542" i="5"/>
  <c r="K541" i="5"/>
  <c r="J541" i="5"/>
  <c r="H541" i="5"/>
  <c r="F541" i="5"/>
  <c r="K540" i="5"/>
  <c r="J540" i="5"/>
  <c r="H540" i="5"/>
  <c r="F540" i="5"/>
  <c r="K539" i="5"/>
  <c r="J539" i="5"/>
  <c r="H539" i="5"/>
  <c r="F539" i="5"/>
  <c r="K538" i="5"/>
  <c r="J538" i="5"/>
  <c r="H538" i="5"/>
  <c r="F538" i="5"/>
  <c r="K537" i="5"/>
  <c r="J537" i="5"/>
  <c r="H537" i="5"/>
  <c r="F537" i="5"/>
  <c r="K536" i="5"/>
  <c r="J536" i="5"/>
  <c r="H536" i="5"/>
  <c r="F536" i="5"/>
  <c r="K535" i="5"/>
  <c r="J535" i="5"/>
  <c r="H535" i="5"/>
  <c r="F535" i="5"/>
  <c r="K534" i="5"/>
  <c r="J534" i="5"/>
  <c r="H534" i="5"/>
  <c r="F534" i="5"/>
  <c r="K533" i="5"/>
  <c r="J533" i="5"/>
  <c r="H533" i="5"/>
  <c r="F533" i="5"/>
  <c r="K532" i="5"/>
  <c r="J532" i="5"/>
  <c r="H532" i="5"/>
  <c r="F532" i="5"/>
  <c r="K531" i="5"/>
  <c r="J531" i="5"/>
  <c r="H531" i="5"/>
  <c r="F531" i="5"/>
  <c r="K530" i="5"/>
  <c r="J530" i="5"/>
  <c r="H530" i="5"/>
  <c r="F530" i="5"/>
  <c r="K529" i="5"/>
  <c r="J529" i="5"/>
  <c r="H529" i="5"/>
  <c r="F529" i="5"/>
  <c r="K528" i="5"/>
  <c r="J528" i="5"/>
  <c r="H528" i="5"/>
  <c r="F528" i="5"/>
  <c r="K527" i="5"/>
  <c r="J527" i="5"/>
  <c r="H527" i="5"/>
  <c r="F527" i="5"/>
  <c r="K526" i="5"/>
  <c r="J526" i="5"/>
  <c r="H526" i="5"/>
  <c r="F526" i="5"/>
  <c r="K525" i="5"/>
  <c r="J525" i="5"/>
  <c r="H525" i="5"/>
  <c r="F525" i="5"/>
  <c r="K524" i="5"/>
  <c r="J524" i="5"/>
  <c r="H524" i="5"/>
  <c r="F524" i="5"/>
  <c r="K523" i="5"/>
  <c r="J523" i="5"/>
  <c r="H523" i="5"/>
  <c r="F523" i="5"/>
  <c r="K522" i="5"/>
  <c r="J522" i="5"/>
  <c r="H522" i="5"/>
  <c r="F522" i="5"/>
  <c r="K521" i="5"/>
  <c r="J521" i="5"/>
  <c r="H521" i="5"/>
  <c r="F521" i="5"/>
  <c r="K520" i="5"/>
  <c r="J520" i="5"/>
  <c r="H520" i="5"/>
  <c r="F520" i="5"/>
  <c r="K519" i="5"/>
  <c r="J519" i="5"/>
  <c r="H519" i="5"/>
  <c r="F519" i="5"/>
  <c r="K518" i="5"/>
  <c r="J518" i="5"/>
  <c r="H518" i="5"/>
  <c r="F518" i="5"/>
  <c r="K517" i="5"/>
  <c r="J517" i="5"/>
  <c r="H517" i="5"/>
  <c r="F517" i="5"/>
  <c r="K516" i="5"/>
  <c r="J516" i="5"/>
  <c r="H516" i="5"/>
  <c r="F516" i="5"/>
  <c r="K515" i="5"/>
  <c r="J515" i="5"/>
  <c r="H515" i="5"/>
  <c r="F515" i="5"/>
  <c r="K514" i="5"/>
  <c r="J514" i="5"/>
  <c r="H514" i="5"/>
  <c r="F514" i="5"/>
  <c r="K513" i="5"/>
  <c r="J513" i="5"/>
  <c r="H513" i="5"/>
  <c r="F513" i="5"/>
  <c r="K512" i="5"/>
  <c r="J512" i="5"/>
  <c r="H512" i="5"/>
  <c r="F512" i="5"/>
  <c r="K511" i="5"/>
  <c r="J511" i="5"/>
  <c r="H511" i="5"/>
  <c r="F511" i="5"/>
  <c r="K510" i="5"/>
  <c r="J510" i="5"/>
  <c r="H510" i="5"/>
  <c r="F510" i="5"/>
  <c r="K509" i="5"/>
  <c r="J509" i="5"/>
  <c r="H509" i="5"/>
  <c r="F509" i="5"/>
  <c r="K508" i="5"/>
  <c r="J508" i="5"/>
  <c r="H508" i="5"/>
  <c r="F508" i="5"/>
  <c r="K507" i="5"/>
  <c r="J507" i="5"/>
  <c r="H507" i="5"/>
  <c r="F507" i="5"/>
  <c r="K506" i="5"/>
  <c r="J506" i="5"/>
  <c r="H506" i="5"/>
  <c r="F506" i="5"/>
  <c r="K505" i="5"/>
  <c r="J505" i="5"/>
  <c r="H505" i="5"/>
  <c r="F505" i="5"/>
  <c r="K504" i="5"/>
  <c r="J504" i="5"/>
  <c r="H504" i="5"/>
  <c r="F504" i="5"/>
  <c r="K503" i="5"/>
  <c r="J503" i="5"/>
  <c r="H503" i="5"/>
  <c r="F503" i="5"/>
  <c r="K502" i="5"/>
  <c r="J502" i="5"/>
  <c r="H502" i="5"/>
  <c r="F502" i="5"/>
  <c r="K501" i="5"/>
  <c r="J501" i="5"/>
  <c r="H501" i="5"/>
  <c r="F501" i="5"/>
  <c r="K500" i="5"/>
  <c r="J500" i="5"/>
  <c r="H500" i="5"/>
  <c r="F500" i="5"/>
  <c r="K499" i="5"/>
  <c r="J499" i="5"/>
  <c r="H499" i="5"/>
  <c r="F499" i="5"/>
  <c r="K498" i="5"/>
  <c r="J498" i="5"/>
  <c r="H498" i="5"/>
  <c r="F498" i="5"/>
  <c r="K497" i="5"/>
  <c r="J497" i="5"/>
  <c r="H497" i="5"/>
  <c r="F497" i="5"/>
  <c r="K496" i="5"/>
  <c r="J496" i="5"/>
  <c r="H496" i="5"/>
  <c r="F496" i="5"/>
  <c r="K495" i="5"/>
  <c r="J495" i="5"/>
  <c r="H495" i="5"/>
  <c r="F495" i="5"/>
  <c r="K494" i="5"/>
  <c r="J494" i="5"/>
  <c r="H494" i="5"/>
  <c r="F494" i="5"/>
  <c r="K493" i="5"/>
  <c r="J493" i="5"/>
  <c r="H493" i="5"/>
  <c r="F493" i="5"/>
  <c r="K492" i="5"/>
  <c r="J492" i="5"/>
  <c r="H492" i="5"/>
  <c r="F492" i="5"/>
  <c r="K491" i="5"/>
  <c r="J491" i="5"/>
  <c r="H491" i="5"/>
  <c r="F491" i="5"/>
  <c r="K490" i="5"/>
  <c r="J490" i="5"/>
  <c r="H490" i="5"/>
  <c r="F490" i="5"/>
  <c r="K489" i="5"/>
  <c r="J489" i="5"/>
  <c r="H489" i="5"/>
  <c r="F489" i="5"/>
  <c r="K488" i="5"/>
  <c r="J488" i="5"/>
  <c r="H488" i="5"/>
  <c r="F488" i="5"/>
  <c r="K487" i="5"/>
  <c r="J487" i="5"/>
  <c r="H487" i="5"/>
  <c r="F487" i="5"/>
  <c r="K486" i="5"/>
  <c r="J486" i="5"/>
  <c r="H486" i="5"/>
  <c r="F486" i="5"/>
  <c r="K485" i="5"/>
  <c r="J485" i="5"/>
  <c r="H485" i="5"/>
  <c r="F485" i="5"/>
  <c r="K484" i="5"/>
  <c r="J484" i="5"/>
  <c r="H484" i="5"/>
  <c r="F484" i="5"/>
  <c r="K483" i="5"/>
  <c r="J483" i="5"/>
  <c r="H483" i="5"/>
  <c r="F483" i="5"/>
  <c r="K482" i="5"/>
  <c r="J482" i="5"/>
  <c r="H482" i="5"/>
  <c r="F482" i="5"/>
  <c r="K481" i="5"/>
  <c r="J481" i="5"/>
  <c r="H481" i="5"/>
  <c r="F481" i="5"/>
  <c r="K480" i="5"/>
  <c r="J480" i="5"/>
  <c r="H480" i="5"/>
  <c r="F480" i="5"/>
  <c r="K479" i="5"/>
  <c r="J479" i="5"/>
  <c r="H479" i="5"/>
  <c r="F479" i="5"/>
  <c r="K478" i="5"/>
  <c r="J478" i="5"/>
  <c r="H478" i="5"/>
  <c r="F478" i="5"/>
  <c r="K477" i="5"/>
  <c r="J477" i="5"/>
  <c r="H477" i="5"/>
  <c r="F477" i="5"/>
  <c r="K476" i="5"/>
  <c r="J476" i="5"/>
  <c r="H476" i="5"/>
  <c r="F476" i="5"/>
  <c r="K475" i="5"/>
  <c r="J475" i="5"/>
  <c r="H475" i="5"/>
  <c r="F475" i="5"/>
  <c r="K474" i="5"/>
  <c r="J474" i="5"/>
  <c r="H474" i="5"/>
  <c r="F474" i="5"/>
  <c r="K473" i="5"/>
  <c r="J473" i="5"/>
  <c r="H473" i="5"/>
  <c r="F473" i="5"/>
  <c r="K472" i="5"/>
  <c r="J472" i="5"/>
  <c r="H472" i="5"/>
  <c r="F472" i="5"/>
  <c r="K471" i="5"/>
  <c r="J471" i="5"/>
  <c r="H471" i="5"/>
  <c r="F471" i="5"/>
  <c r="K470" i="5"/>
  <c r="J470" i="5"/>
  <c r="H470" i="5"/>
  <c r="F470" i="5"/>
  <c r="K469" i="5"/>
  <c r="J469" i="5"/>
  <c r="H469" i="5"/>
  <c r="F469" i="5"/>
  <c r="K468" i="5"/>
  <c r="J468" i="5"/>
  <c r="H468" i="5"/>
  <c r="F468" i="5"/>
  <c r="K467" i="5"/>
  <c r="J467" i="5"/>
  <c r="H467" i="5"/>
  <c r="F467" i="5"/>
  <c r="K466" i="5"/>
  <c r="J466" i="5"/>
  <c r="H466" i="5"/>
  <c r="F466" i="5"/>
  <c r="K465" i="5"/>
  <c r="J465" i="5"/>
  <c r="H465" i="5"/>
  <c r="F465" i="5"/>
  <c r="K464" i="5"/>
  <c r="J464" i="5"/>
  <c r="H464" i="5"/>
  <c r="F464" i="5"/>
  <c r="K463" i="5"/>
  <c r="J463" i="5"/>
  <c r="H463" i="5"/>
  <c r="F463" i="5"/>
  <c r="K462" i="5"/>
  <c r="J462" i="5"/>
  <c r="H462" i="5"/>
  <c r="F462" i="5"/>
  <c r="K461" i="5"/>
  <c r="J461" i="5"/>
  <c r="H461" i="5"/>
  <c r="F461" i="5"/>
  <c r="K460" i="5"/>
  <c r="J460" i="5"/>
  <c r="H460" i="5"/>
  <c r="F460" i="5"/>
  <c r="K459" i="5"/>
  <c r="J459" i="5"/>
  <c r="H459" i="5"/>
  <c r="F459" i="5"/>
  <c r="K458" i="5"/>
  <c r="J458" i="5"/>
  <c r="H458" i="5"/>
  <c r="F458" i="5"/>
  <c r="K457" i="5"/>
  <c r="J457" i="5"/>
  <c r="H457" i="5"/>
  <c r="F457" i="5"/>
  <c r="K456" i="5"/>
  <c r="J456" i="5"/>
  <c r="H456" i="5"/>
  <c r="F456" i="5"/>
  <c r="K455" i="5"/>
  <c r="J455" i="5"/>
  <c r="H455" i="5"/>
  <c r="F455" i="5"/>
  <c r="K454" i="5"/>
  <c r="J454" i="5"/>
  <c r="H454" i="5"/>
  <c r="F454" i="5"/>
  <c r="K453" i="5"/>
  <c r="J453" i="5"/>
  <c r="H453" i="5"/>
  <c r="F453" i="5"/>
  <c r="K452" i="5"/>
  <c r="J452" i="5"/>
  <c r="H452" i="5"/>
  <c r="F452" i="5"/>
  <c r="K451" i="5"/>
  <c r="J451" i="5"/>
  <c r="H451" i="5"/>
  <c r="F451" i="5"/>
  <c r="K450" i="5"/>
  <c r="J450" i="5"/>
  <c r="H450" i="5"/>
  <c r="F450" i="5"/>
  <c r="K449" i="5"/>
  <c r="J449" i="5"/>
  <c r="H449" i="5"/>
  <c r="F449" i="5"/>
  <c r="K448" i="5"/>
  <c r="J448" i="5"/>
  <c r="H448" i="5"/>
  <c r="F448" i="5"/>
  <c r="K447" i="5"/>
  <c r="J447" i="5"/>
  <c r="H447" i="5"/>
  <c r="F447" i="5"/>
  <c r="K446" i="5"/>
  <c r="J446" i="5"/>
  <c r="H446" i="5"/>
  <c r="F446" i="5"/>
  <c r="K445" i="5"/>
  <c r="J445" i="5"/>
  <c r="H445" i="5"/>
  <c r="F445" i="5"/>
  <c r="K444" i="5"/>
  <c r="J444" i="5"/>
  <c r="H444" i="5"/>
  <c r="F444" i="5"/>
  <c r="K443" i="5"/>
  <c r="J443" i="5"/>
  <c r="H443" i="5"/>
  <c r="F443" i="5"/>
  <c r="K442" i="5"/>
  <c r="J442" i="5"/>
  <c r="H442" i="5"/>
  <c r="F442" i="5"/>
  <c r="K441" i="5"/>
  <c r="J441" i="5"/>
  <c r="H441" i="5"/>
  <c r="F441" i="5"/>
  <c r="K440" i="5"/>
  <c r="J440" i="5"/>
  <c r="H440" i="5"/>
  <c r="F440" i="5"/>
  <c r="K439" i="5"/>
  <c r="J439" i="5"/>
  <c r="H439" i="5"/>
  <c r="F439" i="5"/>
  <c r="K438" i="5"/>
  <c r="J438" i="5"/>
  <c r="H438" i="5"/>
  <c r="F438" i="5"/>
  <c r="K437" i="5"/>
  <c r="J437" i="5"/>
  <c r="H437" i="5"/>
  <c r="F437" i="5"/>
  <c r="K436" i="5"/>
  <c r="J436" i="5"/>
  <c r="H436" i="5"/>
  <c r="F436" i="5"/>
  <c r="K435" i="5"/>
  <c r="J435" i="5"/>
  <c r="H435" i="5"/>
  <c r="F435" i="5"/>
  <c r="K434" i="5"/>
  <c r="J434" i="5"/>
  <c r="H434" i="5"/>
  <c r="F434" i="5"/>
  <c r="K433" i="5"/>
  <c r="J433" i="5"/>
  <c r="H433" i="5"/>
  <c r="F433" i="5"/>
  <c r="K432" i="5"/>
  <c r="J432" i="5"/>
  <c r="H432" i="5"/>
  <c r="F432" i="5"/>
  <c r="K431" i="5"/>
  <c r="J431" i="5"/>
  <c r="H431" i="5"/>
  <c r="F431" i="5"/>
  <c r="K430" i="5"/>
  <c r="J430" i="5"/>
  <c r="H430" i="5"/>
  <c r="F430" i="5"/>
  <c r="K429" i="5"/>
  <c r="J429" i="5"/>
  <c r="H429" i="5"/>
  <c r="F429" i="5"/>
  <c r="K428" i="5"/>
  <c r="J428" i="5"/>
  <c r="H428" i="5"/>
  <c r="F428" i="5"/>
  <c r="K427" i="5"/>
  <c r="J427" i="5"/>
  <c r="H427" i="5"/>
  <c r="F427" i="5"/>
  <c r="K426" i="5"/>
  <c r="J426" i="5"/>
  <c r="H426" i="5"/>
  <c r="F426" i="5"/>
  <c r="K425" i="5"/>
  <c r="J425" i="5"/>
  <c r="H425" i="5"/>
  <c r="F425" i="5"/>
  <c r="K424" i="5"/>
  <c r="J424" i="5"/>
  <c r="H424" i="5"/>
  <c r="F424" i="5"/>
  <c r="K423" i="5"/>
  <c r="J423" i="5"/>
  <c r="H423" i="5"/>
  <c r="F423" i="5"/>
  <c r="K422" i="5"/>
  <c r="J422" i="5"/>
  <c r="H422" i="5"/>
  <c r="F422" i="5"/>
  <c r="K421" i="5"/>
  <c r="J421" i="5"/>
  <c r="H421" i="5"/>
  <c r="F421" i="5"/>
  <c r="K420" i="5"/>
  <c r="J420" i="5"/>
  <c r="H420" i="5"/>
  <c r="F420" i="5"/>
  <c r="K419" i="5"/>
  <c r="J419" i="5"/>
  <c r="H419" i="5"/>
  <c r="F419" i="5"/>
  <c r="K418" i="5"/>
  <c r="J418" i="5"/>
  <c r="H418" i="5"/>
  <c r="F418" i="5"/>
  <c r="K417" i="5"/>
  <c r="J417" i="5"/>
  <c r="H417" i="5"/>
  <c r="F417" i="5"/>
  <c r="K416" i="5"/>
  <c r="J416" i="5"/>
  <c r="H416" i="5"/>
  <c r="F416" i="5"/>
  <c r="K415" i="5"/>
  <c r="J415" i="5"/>
  <c r="H415" i="5"/>
  <c r="F415" i="5"/>
  <c r="K414" i="5"/>
  <c r="J414" i="5"/>
  <c r="H414" i="5"/>
  <c r="F414" i="5"/>
  <c r="K413" i="5"/>
  <c r="J413" i="5"/>
  <c r="H413" i="5"/>
  <c r="F413" i="5"/>
  <c r="K412" i="5"/>
  <c r="J412" i="5"/>
  <c r="H412" i="5"/>
  <c r="F412" i="5"/>
  <c r="K411" i="5"/>
  <c r="J411" i="5"/>
  <c r="H411" i="5"/>
  <c r="F411" i="5"/>
  <c r="K410" i="5"/>
  <c r="J410" i="5"/>
  <c r="H410" i="5"/>
  <c r="F410" i="5"/>
  <c r="K409" i="5"/>
  <c r="J409" i="5"/>
  <c r="H409" i="5"/>
  <c r="F409" i="5"/>
  <c r="K408" i="5"/>
  <c r="J408" i="5"/>
  <c r="H408" i="5"/>
  <c r="F408" i="5"/>
  <c r="K407" i="5"/>
  <c r="J407" i="5"/>
  <c r="H407" i="5"/>
  <c r="F407" i="5"/>
  <c r="K406" i="5"/>
  <c r="J406" i="5"/>
  <c r="H406" i="5"/>
  <c r="F406" i="5"/>
  <c r="K405" i="5"/>
  <c r="J405" i="5"/>
  <c r="H405" i="5"/>
  <c r="F405" i="5"/>
  <c r="K404" i="5"/>
  <c r="J404" i="5"/>
  <c r="H404" i="5"/>
  <c r="F404" i="5"/>
  <c r="K403" i="5"/>
  <c r="J403" i="5"/>
  <c r="H403" i="5"/>
  <c r="F403" i="5"/>
  <c r="K402" i="5"/>
  <c r="J402" i="5"/>
  <c r="H402" i="5"/>
  <c r="F402" i="5"/>
  <c r="K401" i="5"/>
  <c r="J401" i="5"/>
  <c r="H401" i="5"/>
  <c r="F401" i="5"/>
  <c r="K400" i="5"/>
  <c r="J400" i="5"/>
  <c r="H400" i="5"/>
  <c r="F400" i="5"/>
  <c r="K399" i="5"/>
  <c r="J399" i="5"/>
  <c r="H399" i="5"/>
  <c r="F399" i="5"/>
  <c r="K398" i="5"/>
  <c r="J398" i="5"/>
  <c r="H398" i="5"/>
  <c r="F398" i="5"/>
  <c r="K397" i="5"/>
  <c r="J397" i="5"/>
  <c r="H397" i="5"/>
  <c r="F397" i="5"/>
  <c r="K396" i="5"/>
  <c r="J396" i="5"/>
  <c r="H396" i="5"/>
  <c r="F396" i="5"/>
  <c r="K395" i="5"/>
  <c r="J395" i="5"/>
  <c r="H395" i="5"/>
  <c r="F395" i="5"/>
  <c r="K394" i="5"/>
  <c r="J394" i="5"/>
  <c r="H394" i="5"/>
  <c r="F394" i="5"/>
  <c r="K393" i="5"/>
  <c r="J393" i="5"/>
  <c r="H393" i="5"/>
  <c r="F393" i="5"/>
  <c r="K392" i="5"/>
  <c r="J392" i="5"/>
  <c r="H392" i="5"/>
  <c r="F392" i="5"/>
  <c r="K391" i="5"/>
  <c r="J391" i="5"/>
  <c r="H391" i="5"/>
  <c r="F391" i="5"/>
  <c r="K390" i="5"/>
  <c r="J390" i="5"/>
  <c r="H390" i="5"/>
  <c r="F390" i="5"/>
  <c r="K389" i="5"/>
  <c r="J389" i="5"/>
  <c r="H389" i="5"/>
  <c r="F389" i="5"/>
  <c r="K388" i="5"/>
  <c r="J388" i="5"/>
  <c r="H388" i="5"/>
  <c r="F388" i="5"/>
  <c r="K387" i="5"/>
  <c r="J387" i="5"/>
  <c r="H387" i="5"/>
  <c r="F387" i="5"/>
  <c r="K386" i="5"/>
  <c r="J386" i="5"/>
  <c r="H386" i="5"/>
  <c r="F386" i="5"/>
  <c r="K385" i="5"/>
  <c r="J385" i="5"/>
  <c r="H385" i="5"/>
  <c r="F385" i="5"/>
  <c r="K384" i="5"/>
  <c r="J384" i="5"/>
  <c r="H384" i="5"/>
  <c r="F384" i="5"/>
  <c r="K383" i="5"/>
  <c r="J383" i="5"/>
  <c r="H383" i="5"/>
  <c r="F383" i="5"/>
  <c r="K382" i="5"/>
  <c r="J382" i="5"/>
  <c r="H382" i="5"/>
  <c r="F382" i="5"/>
  <c r="K381" i="5"/>
  <c r="J381" i="5"/>
  <c r="H381" i="5"/>
  <c r="F381" i="5"/>
  <c r="K380" i="5"/>
  <c r="J380" i="5"/>
  <c r="H380" i="5"/>
  <c r="F380" i="5"/>
  <c r="K379" i="5"/>
  <c r="J379" i="5"/>
  <c r="H379" i="5"/>
  <c r="F379" i="5"/>
  <c r="K378" i="5"/>
  <c r="J378" i="5"/>
  <c r="H378" i="5"/>
  <c r="F378" i="5"/>
  <c r="K377" i="5"/>
  <c r="J377" i="5"/>
  <c r="H377" i="5"/>
  <c r="F377" i="5"/>
  <c r="K376" i="5"/>
  <c r="J376" i="5"/>
  <c r="H376" i="5"/>
  <c r="F376" i="5"/>
  <c r="K375" i="5"/>
  <c r="J375" i="5"/>
  <c r="H375" i="5"/>
  <c r="F375" i="5"/>
  <c r="K374" i="5"/>
  <c r="J374" i="5"/>
  <c r="H374" i="5"/>
  <c r="F374" i="5"/>
  <c r="K373" i="5"/>
  <c r="J373" i="5"/>
  <c r="H373" i="5"/>
  <c r="F373" i="5"/>
  <c r="K372" i="5"/>
  <c r="J372" i="5"/>
  <c r="H372" i="5"/>
  <c r="F372" i="5"/>
  <c r="K371" i="5"/>
  <c r="J371" i="5"/>
  <c r="H371" i="5"/>
  <c r="F371" i="5"/>
  <c r="K370" i="5"/>
  <c r="J370" i="5"/>
  <c r="H370" i="5"/>
  <c r="F370" i="5"/>
  <c r="K369" i="5"/>
  <c r="J369" i="5"/>
  <c r="H369" i="5"/>
  <c r="F369" i="5"/>
  <c r="K368" i="5"/>
  <c r="J368" i="5"/>
  <c r="H368" i="5"/>
  <c r="F368" i="5"/>
  <c r="K367" i="5"/>
  <c r="J367" i="5"/>
  <c r="H367" i="5"/>
  <c r="F367" i="5"/>
  <c r="K366" i="5"/>
  <c r="J366" i="5"/>
  <c r="H366" i="5"/>
  <c r="F366" i="5"/>
  <c r="K365" i="5"/>
  <c r="J365" i="5"/>
  <c r="H365" i="5"/>
  <c r="F365" i="5"/>
  <c r="K364" i="5"/>
  <c r="J364" i="5"/>
  <c r="H364" i="5"/>
  <c r="F364" i="5"/>
  <c r="K363" i="5"/>
  <c r="J363" i="5"/>
  <c r="H363" i="5"/>
  <c r="F363" i="5"/>
  <c r="K362" i="5"/>
  <c r="J362" i="5"/>
  <c r="H362" i="5"/>
  <c r="F362" i="5"/>
  <c r="K361" i="5"/>
  <c r="J361" i="5"/>
  <c r="H361" i="5"/>
  <c r="F361" i="5"/>
  <c r="K360" i="5"/>
  <c r="J360" i="5"/>
  <c r="H360" i="5"/>
  <c r="F360" i="5"/>
  <c r="K359" i="5"/>
  <c r="J359" i="5"/>
  <c r="H359" i="5"/>
  <c r="F359" i="5"/>
  <c r="K358" i="5"/>
  <c r="J358" i="5"/>
  <c r="H358" i="5"/>
  <c r="F358" i="5"/>
  <c r="K357" i="5"/>
  <c r="J357" i="5"/>
  <c r="H357" i="5"/>
  <c r="F357" i="5"/>
  <c r="K356" i="5"/>
  <c r="J356" i="5"/>
  <c r="H356" i="5"/>
  <c r="F356" i="5"/>
  <c r="K355" i="5"/>
  <c r="J355" i="5"/>
  <c r="H355" i="5"/>
  <c r="F355" i="5"/>
  <c r="K354" i="5"/>
  <c r="J354" i="5"/>
  <c r="H354" i="5"/>
  <c r="F354" i="5"/>
  <c r="K353" i="5"/>
  <c r="J353" i="5"/>
  <c r="H353" i="5"/>
  <c r="F353" i="5"/>
  <c r="K352" i="5"/>
  <c r="J352" i="5"/>
  <c r="H352" i="5"/>
  <c r="F352" i="5"/>
  <c r="K351" i="5"/>
  <c r="J351" i="5"/>
  <c r="H351" i="5"/>
  <c r="F351" i="5"/>
  <c r="K350" i="5"/>
  <c r="J350" i="5"/>
  <c r="H350" i="5"/>
  <c r="F350" i="5"/>
  <c r="K349" i="5"/>
  <c r="J349" i="5"/>
  <c r="H349" i="5"/>
  <c r="F349" i="5"/>
  <c r="K348" i="5"/>
  <c r="J348" i="5"/>
  <c r="H348" i="5"/>
  <c r="F348" i="5"/>
  <c r="K347" i="5"/>
  <c r="J347" i="5"/>
  <c r="H347" i="5"/>
  <c r="F347" i="5"/>
  <c r="K346" i="5"/>
  <c r="J346" i="5"/>
  <c r="H346" i="5"/>
  <c r="F346" i="5"/>
  <c r="K345" i="5"/>
  <c r="J345" i="5"/>
  <c r="H345" i="5"/>
  <c r="F345" i="5"/>
  <c r="K344" i="5"/>
  <c r="J344" i="5"/>
  <c r="H344" i="5"/>
  <c r="F344" i="5"/>
  <c r="K343" i="5"/>
  <c r="J343" i="5"/>
  <c r="H343" i="5"/>
  <c r="F343" i="5"/>
  <c r="K342" i="5"/>
  <c r="J342" i="5"/>
  <c r="H342" i="5"/>
  <c r="F342" i="5"/>
  <c r="K341" i="5"/>
  <c r="J341" i="5"/>
  <c r="H341" i="5"/>
  <c r="F341" i="5"/>
  <c r="K340" i="5"/>
  <c r="J340" i="5"/>
  <c r="H340" i="5"/>
  <c r="F340" i="5"/>
  <c r="K339" i="5"/>
  <c r="J339" i="5"/>
  <c r="H339" i="5"/>
  <c r="F339" i="5"/>
  <c r="K338" i="5"/>
  <c r="J338" i="5"/>
  <c r="H338" i="5"/>
  <c r="F338" i="5"/>
  <c r="K337" i="5"/>
  <c r="J337" i="5"/>
  <c r="H337" i="5"/>
  <c r="F337" i="5"/>
  <c r="K336" i="5"/>
  <c r="J336" i="5"/>
  <c r="H336" i="5"/>
  <c r="F336" i="5"/>
  <c r="K335" i="5"/>
  <c r="J335" i="5"/>
  <c r="H335" i="5"/>
  <c r="F335" i="5"/>
  <c r="K334" i="5"/>
  <c r="J334" i="5"/>
  <c r="H334" i="5"/>
  <c r="F334" i="5"/>
  <c r="K333" i="5"/>
  <c r="J333" i="5"/>
  <c r="H333" i="5"/>
  <c r="F333" i="5"/>
  <c r="K332" i="5"/>
  <c r="J332" i="5"/>
  <c r="H332" i="5"/>
  <c r="F332" i="5"/>
  <c r="K331" i="5"/>
  <c r="J331" i="5"/>
  <c r="H331" i="5"/>
  <c r="F331" i="5"/>
  <c r="K330" i="5"/>
  <c r="J330" i="5"/>
  <c r="H330" i="5"/>
  <c r="F330" i="5"/>
  <c r="K329" i="5"/>
  <c r="J329" i="5"/>
  <c r="H329" i="5"/>
  <c r="F329" i="5"/>
  <c r="K328" i="5"/>
  <c r="J328" i="5"/>
  <c r="H328" i="5"/>
  <c r="F328" i="5"/>
  <c r="K327" i="5"/>
  <c r="J327" i="5"/>
  <c r="H327" i="5"/>
  <c r="F327" i="5"/>
  <c r="K326" i="5"/>
  <c r="J326" i="5"/>
  <c r="H326" i="5"/>
  <c r="F326" i="5"/>
  <c r="K325" i="5"/>
  <c r="J325" i="5"/>
  <c r="H325" i="5"/>
  <c r="F325" i="5"/>
  <c r="K324" i="5"/>
  <c r="J324" i="5"/>
  <c r="H324" i="5"/>
  <c r="F324" i="5"/>
  <c r="K323" i="5"/>
  <c r="J323" i="5"/>
  <c r="H323" i="5"/>
  <c r="F323" i="5"/>
  <c r="K322" i="5"/>
  <c r="J322" i="5"/>
  <c r="H322" i="5"/>
  <c r="F322" i="5"/>
  <c r="K321" i="5"/>
  <c r="J321" i="5"/>
  <c r="H321" i="5"/>
  <c r="F321" i="5"/>
  <c r="K320" i="5"/>
  <c r="J320" i="5"/>
  <c r="H320" i="5"/>
  <c r="F320" i="5"/>
  <c r="K319" i="5"/>
  <c r="J319" i="5"/>
  <c r="H319" i="5"/>
  <c r="F319" i="5"/>
  <c r="K318" i="5"/>
  <c r="J318" i="5"/>
  <c r="H318" i="5"/>
  <c r="F318" i="5"/>
  <c r="K317" i="5"/>
  <c r="J317" i="5"/>
  <c r="H317" i="5"/>
  <c r="F317" i="5"/>
  <c r="K316" i="5"/>
  <c r="J316" i="5"/>
  <c r="H316" i="5"/>
  <c r="F316" i="5"/>
  <c r="K315" i="5"/>
  <c r="J315" i="5"/>
  <c r="H315" i="5"/>
  <c r="F315" i="5"/>
  <c r="K314" i="5"/>
  <c r="J314" i="5"/>
  <c r="H314" i="5"/>
  <c r="F314" i="5"/>
  <c r="K313" i="5"/>
  <c r="J313" i="5"/>
  <c r="H313" i="5"/>
  <c r="F313" i="5"/>
  <c r="K312" i="5"/>
  <c r="J312" i="5"/>
  <c r="H312" i="5"/>
  <c r="F312" i="5"/>
  <c r="K311" i="5"/>
  <c r="J311" i="5"/>
  <c r="H311" i="5"/>
  <c r="F311" i="5"/>
  <c r="K310" i="5"/>
  <c r="J310" i="5"/>
  <c r="H310" i="5"/>
  <c r="F310" i="5"/>
  <c r="K309" i="5"/>
  <c r="J309" i="5"/>
  <c r="H309" i="5"/>
  <c r="F309" i="5"/>
  <c r="K308" i="5"/>
  <c r="J308" i="5"/>
  <c r="H308" i="5"/>
  <c r="F308" i="5"/>
  <c r="K307" i="5"/>
  <c r="J307" i="5"/>
  <c r="H307" i="5"/>
  <c r="F307" i="5"/>
  <c r="K306" i="5"/>
  <c r="J306" i="5"/>
  <c r="H306" i="5"/>
  <c r="F306" i="5"/>
  <c r="K305" i="5"/>
  <c r="J305" i="5"/>
  <c r="H305" i="5"/>
  <c r="F305" i="5"/>
  <c r="K304" i="5"/>
  <c r="J304" i="5"/>
  <c r="H304" i="5"/>
  <c r="F304" i="5"/>
  <c r="K303" i="5"/>
  <c r="J303" i="5"/>
  <c r="H303" i="5"/>
  <c r="F303" i="5"/>
  <c r="K302" i="5"/>
  <c r="J302" i="5"/>
  <c r="H302" i="5"/>
  <c r="F302" i="5"/>
  <c r="K301" i="5"/>
  <c r="J301" i="5"/>
  <c r="H301" i="5"/>
  <c r="F301" i="5"/>
  <c r="K300" i="5"/>
  <c r="J300" i="5"/>
  <c r="H300" i="5"/>
  <c r="F300" i="5"/>
  <c r="K299" i="5"/>
  <c r="J299" i="5"/>
  <c r="H299" i="5"/>
  <c r="F299" i="5"/>
  <c r="K298" i="5"/>
  <c r="J298" i="5"/>
  <c r="H298" i="5"/>
  <c r="F298" i="5"/>
  <c r="K297" i="5"/>
  <c r="J297" i="5"/>
  <c r="H297" i="5"/>
  <c r="F297" i="5"/>
  <c r="K296" i="5"/>
  <c r="J296" i="5"/>
  <c r="H296" i="5"/>
  <c r="F296" i="5"/>
  <c r="K295" i="5"/>
  <c r="J295" i="5"/>
  <c r="H295" i="5"/>
  <c r="F295" i="5"/>
  <c r="K294" i="5"/>
  <c r="J294" i="5"/>
  <c r="H294" i="5"/>
  <c r="F294" i="5"/>
  <c r="K293" i="5"/>
  <c r="J293" i="5"/>
  <c r="H293" i="5"/>
  <c r="F293" i="5"/>
  <c r="K292" i="5"/>
  <c r="J292" i="5"/>
  <c r="H292" i="5"/>
  <c r="F292" i="5"/>
  <c r="K291" i="5"/>
  <c r="J291" i="5"/>
  <c r="H291" i="5"/>
  <c r="F291" i="5"/>
  <c r="K290" i="5"/>
  <c r="J290" i="5"/>
  <c r="H290" i="5"/>
  <c r="F290" i="5"/>
  <c r="K289" i="5"/>
  <c r="J289" i="5"/>
  <c r="H289" i="5"/>
  <c r="F289" i="5"/>
  <c r="K288" i="5"/>
  <c r="J288" i="5"/>
  <c r="H288" i="5"/>
  <c r="F288" i="5"/>
  <c r="K287" i="5"/>
  <c r="J287" i="5"/>
  <c r="H287" i="5"/>
  <c r="F287" i="5"/>
  <c r="K286" i="5"/>
  <c r="J286" i="5"/>
  <c r="H286" i="5"/>
  <c r="F286" i="5"/>
  <c r="K285" i="5"/>
  <c r="J285" i="5"/>
  <c r="H285" i="5"/>
  <c r="F285" i="5"/>
  <c r="K284" i="5"/>
  <c r="J284" i="5"/>
  <c r="H284" i="5"/>
  <c r="F284" i="5"/>
  <c r="K283" i="5"/>
  <c r="J283" i="5"/>
  <c r="H283" i="5"/>
  <c r="F283" i="5"/>
  <c r="K282" i="5"/>
  <c r="J282" i="5"/>
  <c r="H282" i="5"/>
  <c r="F282" i="5"/>
  <c r="K281" i="5"/>
  <c r="J281" i="5"/>
  <c r="H281" i="5"/>
  <c r="F281" i="5"/>
  <c r="K280" i="5"/>
  <c r="J280" i="5"/>
  <c r="H280" i="5"/>
  <c r="F280" i="5"/>
  <c r="K279" i="5"/>
  <c r="J279" i="5"/>
  <c r="H279" i="5"/>
  <c r="F279" i="5"/>
  <c r="K278" i="5"/>
  <c r="J278" i="5"/>
  <c r="H278" i="5"/>
  <c r="F278" i="5"/>
  <c r="K277" i="5"/>
  <c r="J277" i="5"/>
  <c r="H277" i="5"/>
  <c r="F277" i="5"/>
  <c r="K276" i="5"/>
  <c r="J276" i="5"/>
  <c r="H276" i="5"/>
  <c r="F276" i="5"/>
  <c r="K275" i="5"/>
  <c r="J275" i="5"/>
  <c r="H275" i="5"/>
  <c r="F275" i="5"/>
  <c r="K274" i="5"/>
  <c r="J274" i="5"/>
  <c r="H274" i="5"/>
  <c r="F274" i="5"/>
  <c r="K273" i="5"/>
  <c r="J273" i="5"/>
  <c r="H273" i="5"/>
  <c r="F273" i="5"/>
  <c r="K272" i="5"/>
  <c r="J272" i="5"/>
  <c r="H272" i="5"/>
  <c r="F272" i="5"/>
  <c r="K271" i="5"/>
  <c r="J271" i="5"/>
  <c r="H271" i="5"/>
  <c r="F271" i="5"/>
  <c r="K270" i="5"/>
  <c r="J270" i="5"/>
  <c r="H270" i="5"/>
  <c r="F270" i="5"/>
  <c r="K269" i="5"/>
  <c r="J269" i="5"/>
  <c r="H269" i="5"/>
  <c r="F269" i="5"/>
  <c r="K268" i="5"/>
  <c r="J268" i="5"/>
  <c r="H268" i="5"/>
  <c r="F268" i="5"/>
  <c r="K267" i="5"/>
  <c r="J267" i="5"/>
  <c r="H267" i="5"/>
  <c r="F267" i="5"/>
  <c r="K266" i="5"/>
  <c r="J266" i="5"/>
  <c r="H266" i="5"/>
  <c r="F266" i="5"/>
  <c r="K265" i="5"/>
  <c r="J265" i="5"/>
  <c r="H265" i="5"/>
  <c r="F265" i="5"/>
  <c r="K264" i="5"/>
  <c r="J264" i="5"/>
  <c r="H264" i="5"/>
  <c r="F264" i="5"/>
  <c r="K263" i="5"/>
  <c r="J263" i="5"/>
  <c r="H263" i="5"/>
  <c r="F263" i="5"/>
  <c r="K262" i="5"/>
  <c r="J262" i="5"/>
  <c r="H262" i="5"/>
  <c r="F262" i="5"/>
  <c r="K261" i="5"/>
  <c r="J261" i="5"/>
  <c r="H261" i="5"/>
  <c r="F261" i="5"/>
  <c r="K260" i="5"/>
  <c r="J260" i="5"/>
  <c r="H260" i="5"/>
  <c r="F260" i="5"/>
  <c r="K259" i="5"/>
  <c r="J259" i="5"/>
  <c r="H259" i="5"/>
  <c r="F259" i="5"/>
  <c r="K258" i="5"/>
  <c r="J258" i="5"/>
  <c r="H258" i="5"/>
  <c r="F258" i="5"/>
  <c r="K257" i="5"/>
  <c r="J257" i="5"/>
  <c r="H257" i="5"/>
  <c r="F257" i="5"/>
  <c r="K256" i="5"/>
  <c r="J256" i="5"/>
  <c r="H256" i="5"/>
  <c r="F256" i="5"/>
  <c r="K255" i="5"/>
  <c r="J255" i="5"/>
  <c r="H255" i="5"/>
  <c r="F255" i="5"/>
  <c r="K254" i="5"/>
  <c r="J254" i="5"/>
  <c r="H254" i="5"/>
  <c r="F254" i="5"/>
  <c r="K253" i="5"/>
  <c r="J253" i="5"/>
  <c r="H253" i="5"/>
  <c r="F253" i="5"/>
  <c r="K252" i="5"/>
  <c r="J252" i="5"/>
  <c r="H252" i="5"/>
  <c r="F252" i="5"/>
  <c r="K251" i="5"/>
  <c r="J251" i="5"/>
  <c r="H251" i="5"/>
  <c r="F251" i="5"/>
  <c r="K250" i="5"/>
  <c r="J250" i="5"/>
  <c r="H250" i="5"/>
  <c r="F250" i="5"/>
  <c r="K249" i="5"/>
  <c r="J249" i="5"/>
  <c r="H249" i="5"/>
  <c r="F249" i="5"/>
  <c r="K248" i="5"/>
  <c r="J248" i="5"/>
  <c r="H248" i="5"/>
  <c r="F248" i="5"/>
  <c r="K247" i="5"/>
  <c r="J247" i="5"/>
  <c r="H247" i="5"/>
  <c r="F247" i="5"/>
  <c r="K246" i="5"/>
  <c r="J246" i="5"/>
  <c r="H246" i="5"/>
  <c r="F246" i="5"/>
  <c r="K245" i="5"/>
  <c r="J245" i="5"/>
  <c r="H245" i="5"/>
  <c r="F245" i="5"/>
  <c r="K244" i="5"/>
  <c r="J244" i="5"/>
  <c r="H244" i="5"/>
  <c r="F244" i="5"/>
  <c r="K243" i="5"/>
  <c r="J243" i="5"/>
  <c r="H243" i="5"/>
  <c r="F243" i="5"/>
  <c r="K242" i="5"/>
  <c r="J242" i="5"/>
  <c r="H242" i="5"/>
  <c r="F242" i="5"/>
  <c r="K241" i="5"/>
  <c r="J241" i="5"/>
  <c r="H241" i="5"/>
  <c r="F241" i="5"/>
  <c r="K240" i="5"/>
  <c r="J240" i="5"/>
  <c r="H240" i="5"/>
  <c r="F240" i="5"/>
  <c r="K239" i="5"/>
  <c r="J239" i="5"/>
  <c r="H239" i="5"/>
  <c r="F239" i="5"/>
  <c r="K238" i="5"/>
  <c r="J238" i="5"/>
  <c r="H238" i="5"/>
  <c r="F238" i="5"/>
  <c r="K237" i="5"/>
  <c r="J237" i="5"/>
  <c r="H237" i="5"/>
  <c r="F237" i="5"/>
  <c r="K236" i="5"/>
  <c r="J236" i="5"/>
  <c r="H236" i="5"/>
  <c r="F236" i="5"/>
  <c r="K235" i="5"/>
  <c r="J235" i="5"/>
  <c r="H235" i="5"/>
  <c r="F235" i="5"/>
  <c r="K234" i="5"/>
  <c r="J234" i="5"/>
  <c r="H234" i="5"/>
  <c r="F234" i="5"/>
  <c r="K233" i="5"/>
  <c r="J233" i="5"/>
  <c r="H233" i="5"/>
  <c r="F233" i="5"/>
  <c r="K232" i="5"/>
  <c r="J232" i="5"/>
  <c r="H232" i="5"/>
  <c r="F232" i="5"/>
  <c r="K231" i="5"/>
  <c r="J231" i="5"/>
  <c r="H231" i="5"/>
  <c r="F231" i="5"/>
  <c r="K230" i="5"/>
  <c r="J230" i="5"/>
  <c r="H230" i="5"/>
  <c r="F230" i="5"/>
  <c r="K229" i="5"/>
  <c r="J229" i="5"/>
  <c r="H229" i="5"/>
  <c r="F229" i="5"/>
  <c r="K228" i="5"/>
  <c r="J228" i="5"/>
  <c r="H228" i="5"/>
  <c r="F228" i="5"/>
  <c r="K227" i="5"/>
  <c r="J227" i="5"/>
  <c r="H227" i="5"/>
  <c r="F227" i="5"/>
  <c r="K226" i="5"/>
  <c r="J226" i="5"/>
  <c r="H226" i="5"/>
  <c r="F226" i="5"/>
  <c r="K225" i="5"/>
  <c r="J225" i="5"/>
  <c r="H225" i="5"/>
  <c r="F225" i="5"/>
  <c r="K224" i="5"/>
  <c r="J224" i="5"/>
  <c r="H224" i="5"/>
  <c r="F224" i="5"/>
  <c r="K223" i="5"/>
  <c r="J223" i="5"/>
  <c r="H223" i="5"/>
  <c r="F223" i="5"/>
  <c r="K222" i="5"/>
  <c r="J222" i="5"/>
  <c r="H222" i="5"/>
  <c r="F222" i="5"/>
  <c r="K221" i="5"/>
  <c r="J221" i="5"/>
  <c r="H221" i="5"/>
  <c r="F221" i="5"/>
  <c r="K220" i="5"/>
  <c r="J220" i="5"/>
  <c r="H220" i="5"/>
  <c r="F220" i="5"/>
  <c r="K219" i="5"/>
  <c r="J219" i="5"/>
  <c r="H219" i="5"/>
  <c r="F219" i="5"/>
  <c r="K218" i="5"/>
  <c r="J218" i="5"/>
  <c r="H218" i="5"/>
  <c r="F218" i="5"/>
  <c r="K217" i="5"/>
  <c r="J217" i="5"/>
  <c r="H217" i="5"/>
  <c r="F217" i="5"/>
  <c r="K216" i="5"/>
  <c r="J216" i="5"/>
  <c r="H216" i="5"/>
  <c r="F216" i="5"/>
  <c r="K215" i="5"/>
  <c r="J215" i="5"/>
  <c r="H215" i="5"/>
  <c r="F215" i="5"/>
  <c r="K214" i="5"/>
  <c r="J214" i="5"/>
  <c r="H214" i="5"/>
  <c r="F214" i="5"/>
  <c r="K213" i="5"/>
  <c r="J213" i="5"/>
  <c r="H213" i="5"/>
  <c r="F213" i="5"/>
  <c r="K212" i="5"/>
  <c r="J212" i="5"/>
  <c r="H212" i="5"/>
  <c r="F212" i="5"/>
  <c r="K211" i="5"/>
  <c r="J211" i="5"/>
  <c r="H211" i="5"/>
  <c r="F211" i="5"/>
  <c r="K210" i="5"/>
  <c r="J210" i="5"/>
  <c r="H210" i="5"/>
  <c r="F210" i="5"/>
  <c r="K209" i="5"/>
  <c r="J209" i="5"/>
  <c r="H209" i="5"/>
  <c r="F209" i="5"/>
  <c r="K208" i="5"/>
  <c r="J208" i="5"/>
  <c r="H208" i="5"/>
  <c r="F208" i="5"/>
  <c r="K207" i="5"/>
  <c r="J207" i="5"/>
  <c r="H207" i="5"/>
  <c r="F207" i="5"/>
  <c r="K206" i="5"/>
  <c r="J206" i="5"/>
  <c r="H206" i="5"/>
  <c r="F206" i="5"/>
  <c r="K205" i="5"/>
  <c r="J205" i="5"/>
  <c r="H205" i="5"/>
  <c r="F205" i="5"/>
  <c r="K204" i="5"/>
  <c r="J204" i="5"/>
  <c r="H204" i="5"/>
  <c r="F204" i="5"/>
  <c r="K203" i="5"/>
  <c r="J203" i="5"/>
  <c r="H203" i="5"/>
  <c r="F203" i="5"/>
  <c r="K202" i="5"/>
  <c r="J202" i="5"/>
  <c r="H202" i="5"/>
  <c r="F202" i="5"/>
  <c r="K201" i="5"/>
  <c r="J201" i="5"/>
  <c r="H201" i="5"/>
  <c r="F201" i="5"/>
  <c r="K200" i="5"/>
  <c r="J200" i="5"/>
  <c r="H200" i="5"/>
  <c r="F200" i="5"/>
  <c r="K199" i="5"/>
  <c r="J199" i="5"/>
  <c r="H199" i="5"/>
  <c r="F199" i="5"/>
  <c r="K198" i="5"/>
  <c r="J198" i="5"/>
  <c r="H198" i="5"/>
  <c r="F198" i="5"/>
  <c r="K197" i="5"/>
  <c r="J197" i="5"/>
  <c r="H197" i="5"/>
  <c r="F197" i="5"/>
  <c r="K196" i="5"/>
  <c r="J196" i="5"/>
  <c r="H196" i="5"/>
  <c r="F196" i="5"/>
  <c r="K195" i="5"/>
  <c r="J195" i="5"/>
  <c r="H195" i="5"/>
  <c r="F195" i="5"/>
  <c r="K194" i="5"/>
  <c r="J194" i="5"/>
  <c r="H194" i="5"/>
  <c r="F194" i="5"/>
  <c r="K193" i="5"/>
  <c r="J193" i="5"/>
  <c r="H193" i="5"/>
  <c r="F193" i="5"/>
  <c r="K192" i="5"/>
  <c r="J192" i="5"/>
  <c r="H192" i="5"/>
  <c r="F192" i="5"/>
  <c r="K191" i="5"/>
  <c r="J191" i="5"/>
  <c r="H191" i="5"/>
  <c r="F191" i="5"/>
  <c r="K190" i="5"/>
  <c r="J190" i="5"/>
  <c r="H190" i="5"/>
  <c r="F190" i="5"/>
  <c r="K189" i="5"/>
  <c r="J189" i="5"/>
  <c r="H189" i="5"/>
  <c r="F189" i="5"/>
  <c r="K188" i="5"/>
  <c r="J188" i="5"/>
  <c r="H188" i="5"/>
  <c r="F188" i="5"/>
  <c r="K187" i="5"/>
  <c r="J187" i="5"/>
  <c r="H187" i="5"/>
  <c r="F187" i="5"/>
  <c r="K186" i="5"/>
  <c r="J186" i="5"/>
  <c r="H186" i="5"/>
  <c r="F186" i="5"/>
  <c r="K185" i="5"/>
  <c r="J185" i="5"/>
  <c r="H185" i="5"/>
  <c r="F185" i="5"/>
  <c r="K184" i="5"/>
  <c r="J184" i="5"/>
  <c r="H184" i="5"/>
  <c r="F184" i="5"/>
  <c r="K183" i="5"/>
  <c r="J183" i="5"/>
  <c r="H183" i="5"/>
  <c r="F183" i="5"/>
  <c r="K182" i="5"/>
  <c r="J182" i="5"/>
  <c r="H182" i="5"/>
  <c r="F182" i="5"/>
  <c r="K181" i="5"/>
  <c r="J181" i="5"/>
  <c r="H181" i="5"/>
  <c r="F181" i="5"/>
  <c r="K180" i="5"/>
  <c r="J180" i="5"/>
  <c r="H180" i="5"/>
  <c r="F180" i="5"/>
  <c r="K179" i="5"/>
  <c r="J179" i="5"/>
  <c r="H179" i="5"/>
  <c r="F179" i="5"/>
  <c r="K178" i="5"/>
  <c r="J178" i="5"/>
  <c r="H178" i="5"/>
  <c r="F178" i="5"/>
  <c r="K177" i="5"/>
  <c r="J177" i="5"/>
  <c r="H177" i="5"/>
  <c r="F177" i="5"/>
  <c r="K176" i="5"/>
  <c r="J176" i="5"/>
  <c r="H176" i="5"/>
  <c r="F176" i="5"/>
  <c r="K175" i="5"/>
  <c r="J175" i="5"/>
  <c r="H175" i="5"/>
  <c r="F175" i="5"/>
  <c r="K174" i="5"/>
  <c r="J174" i="5"/>
  <c r="H174" i="5"/>
  <c r="F174" i="5"/>
  <c r="K173" i="5"/>
  <c r="J173" i="5"/>
  <c r="H173" i="5"/>
  <c r="F173" i="5"/>
  <c r="K172" i="5"/>
  <c r="J172" i="5"/>
  <c r="H172" i="5"/>
  <c r="F172" i="5"/>
  <c r="K171" i="5"/>
  <c r="J171" i="5"/>
  <c r="H171" i="5"/>
  <c r="F171" i="5"/>
  <c r="K170" i="5"/>
  <c r="J170" i="5"/>
  <c r="H170" i="5"/>
  <c r="F170" i="5"/>
  <c r="K169" i="5"/>
  <c r="J169" i="5"/>
  <c r="H169" i="5"/>
  <c r="F169" i="5"/>
  <c r="K168" i="5"/>
  <c r="J168" i="5"/>
  <c r="H168" i="5"/>
  <c r="F168" i="5"/>
  <c r="K167" i="5"/>
  <c r="J167" i="5"/>
  <c r="H167" i="5"/>
  <c r="F167" i="5"/>
  <c r="K166" i="5"/>
  <c r="J166" i="5"/>
  <c r="H166" i="5"/>
  <c r="F166" i="5"/>
  <c r="K165" i="5"/>
  <c r="J165" i="5"/>
  <c r="H165" i="5"/>
  <c r="F165" i="5"/>
  <c r="K164" i="5"/>
  <c r="J164" i="5"/>
  <c r="H164" i="5"/>
  <c r="F164" i="5"/>
  <c r="K163" i="5"/>
  <c r="J163" i="5"/>
  <c r="H163" i="5"/>
  <c r="F163" i="5"/>
  <c r="K162" i="5"/>
  <c r="J162" i="5"/>
  <c r="H162" i="5"/>
  <c r="F162" i="5"/>
  <c r="K161" i="5"/>
  <c r="J161" i="5"/>
  <c r="H161" i="5"/>
  <c r="F161" i="5"/>
  <c r="K160" i="5"/>
  <c r="J160" i="5"/>
  <c r="H160" i="5"/>
  <c r="F160" i="5"/>
  <c r="K159" i="5"/>
  <c r="J159" i="5"/>
  <c r="H159" i="5"/>
  <c r="F159" i="5"/>
  <c r="K158" i="5"/>
  <c r="J158" i="5"/>
  <c r="H158" i="5"/>
  <c r="F158" i="5"/>
  <c r="K157" i="5"/>
  <c r="J157" i="5"/>
  <c r="H157" i="5"/>
  <c r="F157" i="5"/>
  <c r="K156" i="5"/>
  <c r="J156" i="5"/>
  <c r="H156" i="5"/>
  <c r="F156" i="5"/>
  <c r="K155" i="5"/>
  <c r="J155" i="5"/>
  <c r="H155" i="5"/>
  <c r="F155" i="5"/>
  <c r="K154" i="5"/>
  <c r="J154" i="5"/>
  <c r="H154" i="5"/>
  <c r="F154" i="5"/>
  <c r="K153" i="5"/>
  <c r="J153" i="5"/>
  <c r="H153" i="5"/>
  <c r="F153" i="5"/>
  <c r="K152" i="5"/>
  <c r="J152" i="5"/>
  <c r="H152" i="5"/>
  <c r="F152" i="5"/>
  <c r="K151" i="5"/>
  <c r="J151" i="5"/>
  <c r="H151" i="5"/>
  <c r="F151" i="5"/>
  <c r="K150" i="5"/>
  <c r="J150" i="5"/>
  <c r="H150" i="5"/>
  <c r="F150" i="5"/>
  <c r="K149" i="5"/>
  <c r="J149" i="5"/>
  <c r="H149" i="5"/>
  <c r="F149" i="5"/>
  <c r="K148" i="5"/>
  <c r="J148" i="5"/>
  <c r="H148" i="5"/>
  <c r="F148" i="5"/>
  <c r="K147" i="5"/>
  <c r="J147" i="5"/>
  <c r="H147" i="5"/>
  <c r="F147" i="5"/>
  <c r="K146" i="5"/>
  <c r="J146" i="5"/>
  <c r="H146" i="5"/>
  <c r="F146" i="5"/>
  <c r="K145" i="5"/>
  <c r="J145" i="5"/>
  <c r="H145" i="5"/>
  <c r="F145" i="5"/>
  <c r="K144" i="5"/>
  <c r="J144" i="5"/>
  <c r="H144" i="5"/>
  <c r="F144" i="5"/>
  <c r="K143" i="5"/>
  <c r="J143" i="5"/>
  <c r="H143" i="5"/>
  <c r="F143" i="5"/>
  <c r="K142" i="5"/>
  <c r="J142" i="5"/>
  <c r="H142" i="5"/>
  <c r="F142" i="5"/>
  <c r="K141" i="5"/>
  <c r="J141" i="5"/>
  <c r="H141" i="5"/>
  <c r="F141" i="5"/>
  <c r="K140" i="5"/>
  <c r="J140" i="5"/>
  <c r="H140" i="5"/>
  <c r="F140" i="5"/>
  <c r="K139" i="5"/>
  <c r="J139" i="5"/>
  <c r="H139" i="5"/>
  <c r="F139" i="5"/>
  <c r="K138" i="5"/>
  <c r="J138" i="5"/>
  <c r="H138" i="5"/>
  <c r="F138" i="5"/>
  <c r="K137" i="5"/>
  <c r="J137" i="5"/>
  <c r="H137" i="5"/>
  <c r="F137" i="5"/>
  <c r="K136" i="5"/>
  <c r="J136" i="5"/>
  <c r="H136" i="5"/>
  <c r="F136" i="5"/>
  <c r="K135" i="5"/>
  <c r="J135" i="5"/>
  <c r="H135" i="5"/>
  <c r="F135" i="5"/>
  <c r="K134" i="5"/>
  <c r="J134" i="5"/>
  <c r="H134" i="5"/>
  <c r="F134" i="5"/>
  <c r="K133" i="5"/>
  <c r="J133" i="5"/>
  <c r="H133" i="5"/>
  <c r="F133" i="5"/>
  <c r="K132" i="5"/>
  <c r="J132" i="5"/>
  <c r="H132" i="5"/>
  <c r="F132" i="5"/>
  <c r="K131" i="5"/>
  <c r="J131" i="5"/>
  <c r="H131" i="5"/>
  <c r="F131" i="5"/>
  <c r="K130" i="5"/>
  <c r="J130" i="5"/>
  <c r="H130" i="5"/>
  <c r="F130" i="5"/>
  <c r="K129" i="5"/>
  <c r="J129" i="5"/>
  <c r="H129" i="5"/>
  <c r="F129" i="5"/>
  <c r="K128" i="5"/>
  <c r="J128" i="5"/>
  <c r="H128" i="5"/>
  <c r="F128" i="5"/>
  <c r="K127" i="5"/>
  <c r="J127" i="5"/>
  <c r="H127" i="5"/>
  <c r="F127" i="5"/>
  <c r="K126" i="5"/>
  <c r="J126" i="5"/>
  <c r="H126" i="5"/>
  <c r="F126" i="5"/>
  <c r="K125" i="5"/>
  <c r="J125" i="5"/>
  <c r="H125" i="5"/>
  <c r="F125" i="5"/>
  <c r="K124" i="5"/>
  <c r="J124" i="5"/>
  <c r="H124" i="5"/>
  <c r="F124" i="5"/>
  <c r="K123" i="5"/>
  <c r="J123" i="5"/>
  <c r="H123" i="5"/>
  <c r="F123" i="5"/>
  <c r="K122" i="5"/>
  <c r="J122" i="5"/>
  <c r="H122" i="5"/>
  <c r="F122" i="5"/>
  <c r="K121" i="5"/>
  <c r="J121" i="5"/>
  <c r="H121" i="5"/>
  <c r="F121" i="5"/>
  <c r="K120" i="5"/>
  <c r="J120" i="5"/>
  <c r="H120" i="5"/>
  <c r="F120" i="5"/>
  <c r="K119" i="5"/>
  <c r="J119" i="5"/>
  <c r="H119" i="5"/>
  <c r="F119" i="5"/>
  <c r="K118" i="5"/>
  <c r="J118" i="5"/>
  <c r="H118" i="5"/>
  <c r="F118" i="5"/>
  <c r="K117" i="5"/>
  <c r="J117" i="5"/>
  <c r="H117" i="5"/>
  <c r="F117" i="5"/>
  <c r="K116" i="5"/>
  <c r="J116" i="5"/>
  <c r="H116" i="5"/>
  <c r="F116" i="5"/>
  <c r="K115" i="5"/>
  <c r="J115" i="5"/>
  <c r="H115" i="5"/>
  <c r="F115" i="5"/>
  <c r="K114" i="5"/>
  <c r="J114" i="5"/>
  <c r="H114" i="5"/>
  <c r="F114" i="5"/>
  <c r="K113" i="5"/>
  <c r="J113" i="5"/>
  <c r="H113" i="5"/>
  <c r="F113" i="5"/>
  <c r="K112" i="5"/>
  <c r="J112" i="5"/>
  <c r="H112" i="5"/>
  <c r="F112" i="5"/>
  <c r="K111" i="5"/>
  <c r="J111" i="5"/>
  <c r="H111" i="5"/>
  <c r="F111" i="5"/>
  <c r="K110" i="5"/>
  <c r="J110" i="5"/>
  <c r="H110" i="5"/>
  <c r="F110" i="5"/>
  <c r="K109" i="5"/>
  <c r="J109" i="5"/>
  <c r="H109" i="5"/>
  <c r="F109" i="5"/>
  <c r="K108" i="5"/>
  <c r="J108" i="5"/>
  <c r="H108" i="5"/>
  <c r="F108" i="5"/>
  <c r="K107" i="5"/>
  <c r="J107" i="5"/>
  <c r="H107" i="5"/>
  <c r="F107" i="5"/>
  <c r="K106" i="5"/>
  <c r="J106" i="5"/>
  <c r="H106" i="5"/>
  <c r="F106" i="5"/>
  <c r="K105" i="5"/>
  <c r="J105" i="5"/>
  <c r="H105" i="5"/>
  <c r="F105" i="5"/>
  <c r="K104" i="5"/>
  <c r="J104" i="5"/>
  <c r="H104" i="5"/>
  <c r="F104" i="5"/>
  <c r="K103" i="5"/>
  <c r="J103" i="5"/>
  <c r="H103" i="5"/>
  <c r="F103" i="5"/>
  <c r="K102" i="5"/>
  <c r="J102" i="5"/>
  <c r="H102" i="5"/>
  <c r="F102" i="5"/>
  <c r="K101" i="5"/>
  <c r="J101" i="5"/>
  <c r="H101" i="5"/>
  <c r="F101" i="5"/>
  <c r="K100" i="5"/>
  <c r="J100" i="5"/>
  <c r="H100" i="5"/>
  <c r="F100" i="5"/>
  <c r="K99" i="5"/>
  <c r="J99" i="5"/>
  <c r="H99" i="5"/>
  <c r="F99" i="5"/>
  <c r="K98" i="5"/>
  <c r="J98" i="5"/>
  <c r="H98" i="5"/>
  <c r="F98" i="5"/>
  <c r="K97" i="5"/>
  <c r="J97" i="5"/>
  <c r="H97" i="5"/>
  <c r="F97" i="5"/>
  <c r="K96" i="5"/>
  <c r="J96" i="5"/>
  <c r="H96" i="5"/>
  <c r="F96" i="5"/>
  <c r="K95" i="5"/>
  <c r="J95" i="5"/>
  <c r="H95" i="5"/>
  <c r="F95" i="5"/>
  <c r="K94" i="5"/>
  <c r="J94" i="5"/>
  <c r="H94" i="5"/>
  <c r="F94" i="5"/>
  <c r="K93" i="5"/>
  <c r="J93" i="5"/>
  <c r="H93" i="5"/>
  <c r="F93" i="5"/>
  <c r="K92" i="5"/>
  <c r="J92" i="5"/>
  <c r="H92" i="5"/>
  <c r="F92" i="5"/>
  <c r="K91" i="5"/>
  <c r="J91" i="5"/>
  <c r="H91" i="5"/>
  <c r="F91" i="5"/>
  <c r="K90" i="5"/>
  <c r="J90" i="5"/>
  <c r="H90" i="5"/>
  <c r="F90" i="5"/>
  <c r="K89" i="5"/>
  <c r="J89" i="5"/>
  <c r="H89" i="5"/>
  <c r="F89" i="5"/>
  <c r="K88" i="5"/>
  <c r="J88" i="5"/>
  <c r="H88" i="5"/>
  <c r="F88" i="5"/>
  <c r="K87" i="5"/>
  <c r="J87" i="5"/>
  <c r="H87" i="5"/>
  <c r="F87" i="5"/>
  <c r="K86" i="5"/>
  <c r="J86" i="5"/>
  <c r="H86" i="5"/>
  <c r="F86" i="5"/>
  <c r="K85" i="5"/>
  <c r="J85" i="5"/>
  <c r="H85" i="5"/>
  <c r="F85" i="5"/>
  <c r="K84" i="5"/>
  <c r="J84" i="5"/>
  <c r="H84" i="5"/>
  <c r="F84" i="5"/>
  <c r="K83" i="5"/>
  <c r="J83" i="5"/>
  <c r="H83" i="5"/>
  <c r="F83" i="5"/>
  <c r="K82" i="5"/>
  <c r="J82" i="5"/>
  <c r="H82" i="5"/>
  <c r="F82" i="5"/>
  <c r="K81" i="5"/>
  <c r="J81" i="5"/>
  <c r="H81" i="5"/>
  <c r="F81" i="5"/>
  <c r="K80" i="5"/>
  <c r="J80" i="5"/>
  <c r="H80" i="5"/>
  <c r="F80" i="5"/>
  <c r="K79" i="5"/>
  <c r="J79" i="5"/>
  <c r="H79" i="5"/>
  <c r="F79" i="5"/>
  <c r="K78" i="5"/>
  <c r="J78" i="5"/>
  <c r="H78" i="5"/>
  <c r="F78" i="5"/>
  <c r="K77" i="5"/>
  <c r="J77" i="5"/>
  <c r="H77" i="5"/>
  <c r="F77" i="5"/>
  <c r="K76" i="5"/>
  <c r="J76" i="5"/>
  <c r="H76" i="5"/>
  <c r="F76" i="5"/>
  <c r="K75" i="5"/>
  <c r="J75" i="5"/>
  <c r="H75" i="5"/>
  <c r="F75" i="5"/>
  <c r="K74" i="5"/>
  <c r="J74" i="5"/>
  <c r="H74" i="5"/>
  <c r="F74" i="5"/>
  <c r="K73" i="5"/>
  <c r="J73" i="5"/>
  <c r="H73" i="5"/>
  <c r="F73" i="5"/>
  <c r="K72" i="5"/>
  <c r="J72" i="5"/>
  <c r="H72" i="5"/>
  <c r="F72" i="5"/>
  <c r="K71" i="5"/>
  <c r="J71" i="5"/>
  <c r="H71" i="5"/>
  <c r="F71" i="5"/>
  <c r="K70" i="5"/>
  <c r="J70" i="5"/>
  <c r="H70" i="5"/>
  <c r="F70" i="5"/>
  <c r="K69" i="5"/>
  <c r="J69" i="5"/>
  <c r="H69" i="5"/>
  <c r="F69" i="5"/>
  <c r="K68" i="5"/>
  <c r="J68" i="5"/>
  <c r="H68" i="5"/>
  <c r="F68" i="5"/>
  <c r="K67" i="5"/>
  <c r="J67" i="5"/>
  <c r="H67" i="5"/>
  <c r="F67" i="5"/>
  <c r="K66" i="5"/>
  <c r="J66" i="5"/>
  <c r="H66" i="5"/>
  <c r="F66" i="5"/>
  <c r="K65" i="5"/>
  <c r="J65" i="5"/>
  <c r="H65" i="5"/>
  <c r="F65" i="5"/>
  <c r="K64" i="5"/>
  <c r="J64" i="5"/>
  <c r="H64" i="5"/>
  <c r="F64" i="5"/>
  <c r="K63" i="5"/>
  <c r="J63" i="5"/>
  <c r="H63" i="5"/>
  <c r="F63" i="5"/>
  <c r="K62" i="5"/>
  <c r="J62" i="5"/>
  <c r="H62" i="5"/>
  <c r="F62" i="5"/>
  <c r="K61" i="5"/>
  <c r="J61" i="5"/>
  <c r="H61" i="5"/>
  <c r="F61" i="5"/>
  <c r="K60" i="5"/>
  <c r="J60" i="5"/>
  <c r="H60" i="5"/>
  <c r="F60" i="5"/>
  <c r="K59" i="5"/>
  <c r="J59" i="5"/>
  <c r="H59" i="5"/>
  <c r="F59" i="5"/>
  <c r="K58" i="5"/>
  <c r="J58" i="5"/>
  <c r="H58" i="5"/>
  <c r="F58" i="5"/>
  <c r="K57" i="5"/>
  <c r="J57" i="5"/>
  <c r="H57" i="5"/>
  <c r="F57" i="5"/>
  <c r="K56" i="5"/>
  <c r="J56" i="5"/>
  <c r="H56" i="5"/>
  <c r="F56" i="5"/>
  <c r="K55" i="5"/>
  <c r="J55" i="5"/>
  <c r="H55" i="5"/>
  <c r="F55" i="5"/>
  <c r="K54" i="5"/>
  <c r="J54" i="5"/>
  <c r="H54" i="5"/>
  <c r="F54" i="5"/>
  <c r="K53" i="5"/>
  <c r="J53" i="5"/>
  <c r="H53" i="5"/>
  <c r="F53" i="5"/>
  <c r="K52" i="5"/>
  <c r="J52" i="5"/>
  <c r="H52" i="5"/>
  <c r="F52" i="5"/>
  <c r="K51" i="5"/>
  <c r="J51" i="5"/>
  <c r="H51" i="5"/>
  <c r="F51" i="5"/>
  <c r="K50" i="5"/>
  <c r="J50" i="5"/>
  <c r="H50" i="5"/>
  <c r="F50" i="5"/>
  <c r="K49" i="5"/>
  <c r="J49" i="5"/>
  <c r="H49" i="5"/>
  <c r="F49" i="5"/>
  <c r="K48" i="5"/>
  <c r="J48" i="5"/>
  <c r="H48" i="5"/>
  <c r="F48" i="5"/>
  <c r="K47" i="5"/>
  <c r="J47" i="5"/>
  <c r="H47" i="5"/>
  <c r="F47" i="5"/>
  <c r="K46" i="5"/>
  <c r="J46" i="5"/>
  <c r="H46" i="5"/>
  <c r="F46" i="5"/>
  <c r="K45" i="5"/>
  <c r="J45" i="5"/>
  <c r="H45" i="5"/>
  <c r="F45" i="5"/>
  <c r="K44" i="5"/>
  <c r="J44" i="5"/>
  <c r="H44" i="5"/>
  <c r="F44" i="5"/>
  <c r="K43" i="5"/>
  <c r="J43" i="5"/>
  <c r="H43" i="5"/>
  <c r="F43" i="5"/>
  <c r="K42" i="5"/>
  <c r="J42" i="5"/>
  <c r="H42" i="5"/>
  <c r="F42" i="5"/>
  <c r="K41" i="5"/>
  <c r="J41" i="5"/>
  <c r="H41" i="5"/>
  <c r="F41" i="5"/>
  <c r="K40" i="5"/>
  <c r="J40" i="5"/>
  <c r="H40" i="5"/>
  <c r="F40" i="5"/>
  <c r="K39" i="5"/>
  <c r="J39" i="5"/>
  <c r="H39" i="5"/>
  <c r="F39" i="5"/>
  <c r="K38" i="5"/>
  <c r="J38" i="5"/>
  <c r="H38" i="5"/>
  <c r="F38" i="5"/>
  <c r="K37" i="5"/>
  <c r="J37" i="5"/>
  <c r="H37" i="5"/>
  <c r="F37" i="5"/>
  <c r="K36" i="5"/>
  <c r="J36" i="5"/>
  <c r="H36" i="5"/>
  <c r="F36" i="5"/>
  <c r="K35" i="5"/>
  <c r="J35" i="5"/>
  <c r="H35" i="5"/>
  <c r="F35" i="5"/>
  <c r="K34" i="5"/>
  <c r="J34" i="5"/>
  <c r="H34" i="5"/>
  <c r="F34" i="5"/>
  <c r="K33" i="5"/>
  <c r="J33" i="5"/>
  <c r="H33" i="5"/>
  <c r="F33" i="5"/>
  <c r="K32" i="5"/>
  <c r="J32" i="5"/>
  <c r="H32" i="5"/>
  <c r="F32" i="5"/>
  <c r="K31" i="5"/>
  <c r="J31" i="5"/>
  <c r="H31" i="5"/>
  <c r="F31" i="5"/>
  <c r="K30" i="5"/>
  <c r="J30" i="5"/>
  <c r="H30" i="5"/>
  <c r="F30" i="5"/>
  <c r="K29" i="5"/>
  <c r="J29" i="5"/>
  <c r="H29" i="5"/>
  <c r="F29" i="5"/>
  <c r="K28" i="5"/>
  <c r="J28" i="5"/>
  <c r="H28" i="5"/>
  <c r="F28" i="5"/>
  <c r="K27" i="5"/>
  <c r="J27" i="5"/>
  <c r="H27" i="5"/>
  <c r="F27" i="5"/>
  <c r="K26" i="5"/>
  <c r="J26" i="5"/>
  <c r="H26" i="5"/>
  <c r="F26" i="5"/>
  <c r="K25" i="5"/>
  <c r="J25" i="5"/>
  <c r="H25" i="5"/>
  <c r="F25" i="5"/>
  <c r="K24" i="5"/>
  <c r="J24" i="5"/>
  <c r="H24" i="5"/>
  <c r="F24" i="5"/>
  <c r="K23" i="5"/>
  <c r="J23" i="5"/>
  <c r="H23" i="5"/>
  <c r="F23" i="5"/>
  <c r="K22" i="5"/>
  <c r="J22" i="5"/>
  <c r="H22" i="5"/>
  <c r="F22" i="5"/>
  <c r="K21" i="5"/>
  <c r="J21" i="5"/>
  <c r="H21" i="5"/>
  <c r="F21" i="5"/>
  <c r="K20" i="5"/>
  <c r="J20" i="5"/>
  <c r="H20" i="5"/>
  <c r="F20" i="5"/>
  <c r="K19" i="5"/>
  <c r="J19" i="5"/>
  <c r="H19" i="5"/>
  <c r="F19" i="5"/>
  <c r="K18" i="5"/>
  <c r="J18" i="5"/>
  <c r="H18" i="5"/>
  <c r="F18" i="5"/>
  <c r="K17" i="5"/>
  <c r="J17" i="5"/>
  <c r="H17" i="5"/>
  <c r="F17" i="5"/>
  <c r="K16" i="5"/>
  <c r="J16" i="5"/>
  <c r="H16" i="5"/>
  <c r="F16" i="5"/>
  <c r="K15" i="5"/>
  <c r="J15" i="5"/>
  <c r="H15" i="5"/>
  <c r="F15" i="5"/>
  <c r="K14" i="5"/>
  <c r="J14" i="5"/>
  <c r="H14" i="5"/>
  <c r="F14" i="5"/>
  <c r="K13" i="5"/>
  <c r="J13" i="5"/>
  <c r="H13" i="5"/>
  <c r="F13" i="5"/>
  <c r="K12" i="5"/>
  <c r="J12" i="5"/>
  <c r="H12" i="5"/>
  <c r="F12" i="5"/>
  <c r="K11" i="5"/>
  <c r="J11" i="5"/>
  <c r="H11" i="5"/>
  <c r="F11" i="5"/>
  <c r="K10" i="5"/>
  <c r="J10" i="5"/>
  <c r="H10" i="5"/>
  <c r="F10" i="5"/>
  <c r="K9" i="5"/>
  <c r="J9" i="5"/>
  <c r="H9" i="5"/>
  <c r="F9" i="5"/>
  <c r="K8" i="5"/>
  <c r="J8" i="5"/>
  <c r="H8" i="5"/>
  <c r="F8" i="5"/>
  <c r="K7" i="5"/>
  <c r="J7" i="5"/>
  <c r="H7" i="5"/>
  <c r="F7" i="5"/>
  <c r="K6" i="5"/>
  <c r="J6" i="5"/>
  <c r="H6" i="5"/>
  <c r="F6" i="5"/>
  <c r="K5" i="5"/>
  <c r="J5" i="5"/>
  <c r="H5" i="5"/>
  <c r="F5" i="5"/>
  <c r="K4" i="5"/>
  <c r="J4" i="5"/>
  <c r="H4" i="5"/>
  <c r="F4" i="5"/>
  <c r="K3" i="5"/>
  <c r="J3" i="5"/>
  <c r="H3" i="5"/>
  <c r="F3" i="5"/>
  <c r="K2" i="5"/>
  <c r="J2" i="5"/>
  <c r="F2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K2" i="2"/>
  <c r="J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F11" i="18" l="1"/>
  <c r="F2" i="18"/>
  <c r="F8" i="18"/>
  <c r="G6" i="18"/>
  <c r="F9" i="18"/>
  <c r="G7" i="18"/>
  <c r="H5" i="18"/>
  <c r="F12" i="18"/>
  <c r="H8" i="18"/>
  <c r="G11" i="18"/>
  <c r="F7" i="18"/>
  <c r="H4" i="18"/>
  <c r="F10" i="18"/>
  <c r="G8" i="18"/>
  <c r="H6" i="18"/>
  <c r="G9" i="18"/>
  <c r="H7" i="18"/>
  <c r="G10" i="18"/>
  <c r="F3" i="18"/>
  <c r="F13" i="18"/>
  <c r="H9" i="18"/>
  <c r="F4" i="18"/>
  <c r="G2" i="18"/>
  <c r="G12" i="18"/>
  <c r="H10" i="18"/>
  <c r="F5" i="18"/>
  <c r="G3" i="18"/>
  <c r="G13" i="18"/>
  <c r="H11" i="18"/>
  <c r="F6" i="18"/>
  <c r="G4" i="18"/>
  <c r="H2" i="18"/>
  <c r="H12" i="18"/>
  <c r="G5" i="18"/>
  <c r="H3" i="18"/>
  <c r="H13" i="18"/>
</calcChain>
</file>

<file path=xl/sharedStrings.xml><?xml version="1.0" encoding="utf-8"?>
<sst xmlns="http://schemas.openxmlformats.org/spreadsheetml/2006/main" count="27141" uniqueCount="2129">
  <si>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</si>
  <si>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</si>
  <si>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</si>
  <si>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</si>
  <si>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</si>
  <si>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</si>
  <si>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</si>
  <si>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</si>
  <si>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</si>
  <si>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</si>
  <si>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</si>
  <si>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</si>
  <si>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</si>
  <si>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</si>
  <si>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</si>
  <si>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</si>
  <si>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</si>
  <si>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</si>
  <si>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</si>
  <si>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</si>
  <si>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</si>
  <si>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</si>
  <si>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</si>
  <si>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</si>
  <si>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</si>
  <si>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</si>
  <si>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</si>
  <si>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</si>
  <si>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</si>
  <si>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</si>
  <si>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</si>
  <si>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</si>
  <si>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</si>
  <si>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</si>
  <si>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</si>
  <si>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</si>
  <si>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</si>
  <si>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</si>
  <si>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</si>
  <si>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</si>
  <si>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</si>
  <si>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</si>
  <si>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</si>
  <si>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</si>
  <si>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</si>
  <si>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</si>
  <si>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</si>
  <si>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</si>
  <si>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</si>
  <si>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</si>
  <si>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</si>
  <si>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</si>
  <si>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</si>
  <si>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</si>
  <si>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</si>
  <si>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</si>
  <si>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</si>
  <si>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</si>
  <si>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</si>
  <si>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</si>
  <si>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</si>
  <si>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</si>
  <si>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</si>
  <si>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</si>
  <si>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</si>
  <si>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</si>
  <si>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</si>
  <si>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</si>
  <si>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</si>
  <si>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</si>
  <si>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</si>
  <si>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</si>
  <si>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</si>
  <si>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</si>
  <si>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</si>
  <si>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</si>
  <si>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</si>
  <si>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</si>
  <si>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</si>
  <si>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</si>
  <si>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</si>
  <si>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</si>
  <si>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</si>
  <si>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</si>
  <si>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</si>
  <si>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</si>
  <si>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</si>
  <si>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</si>
  <si>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</si>
  <si>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</si>
  <si>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</si>
  <si>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</si>
  <si>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</si>
  <si>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</si>
  <si>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</si>
  <si>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</si>
  <si>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</si>
  <si>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</si>
  <si>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</si>
  <si>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</si>
  <si>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</si>
  <si>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</si>
  <si>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</si>
  <si>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</si>
  <si>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</si>
  <si>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</si>
  <si>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</si>
  <si>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</si>
  <si>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</si>
  <si>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</si>
  <si>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</si>
  <si>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</si>
  <si>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</si>
  <si>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</si>
  <si>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</si>
  <si>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</si>
  <si>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</si>
  <si>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</si>
  <si>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</si>
  <si>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</si>
  <si>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</si>
  <si>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</si>
  <si>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</si>
  <si>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</si>
  <si>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</si>
  <si>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</si>
  <si>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</si>
  <si>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</si>
  <si>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</si>
  <si>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</si>
  <si>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</si>
  <si>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</si>
  <si>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</si>
  <si>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</si>
  <si>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</si>
  <si>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</si>
  <si>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</si>
  <si>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</si>
  <si>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</si>
  <si>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</si>
  <si>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</si>
  <si>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</si>
  <si>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</si>
  <si>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</si>
  <si>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</si>
  <si>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</si>
  <si>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</si>
  <si>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</si>
  <si>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</si>
  <si>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</si>
  <si>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</si>
  <si>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</si>
  <si>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</si>
  <si>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</si>
  <si>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</si>
  <si>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</si>
  <si>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</si>
  <si>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</si>
  <si>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</si>
  <si>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</si>
  <si>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</si>
  <si>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</si>
  <si>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</si>
  <si>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</si>
  <si>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</si>
  <si>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</si>
  <si>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</si>
  <si>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</si>
  <si>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</si>
  <si>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</si>
  <si>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</si>
  <si>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</si>
  <si>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</si>
  <si>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</si>
  <si>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</si>
  <si>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</si>
  <si>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</si>
  <si>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</si>
  <si>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</si>
  <si>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</si>
  <si>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</si>
  <si>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</si>
  <si>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</si>
  <si>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</si>
  <si>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</si>
  <si>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</si>
  <si>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</si>
  <si>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</si>
  <si>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</si>
  <si>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</si>
  <si>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</si>
  <si>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</si>
  <si>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</si>
  <si>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</si>
  <si>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</si>
  <si>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</si>
  <si>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</si>
  <si>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</si>
  <si>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</si>
  <si>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</si>
  <si>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</si>
  <si>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</si>
  <si>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</si>
  <si>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</si>
  <si>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</si>
  <si>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</si>
  <si>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</si>
  <si>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</si>
  <si>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</si>
  <si>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</si>
  <si>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</si>
  <si>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</si>
  <si>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</si>
  <si>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</si>
  <si>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</si>
  <si>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</si>
  <si>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</si>
  <si>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</si>
  <si>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</si>
  <si>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</si>
  <si>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</si>
  <si>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</si>
  <si>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</si>
  <si>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</si>
  <si>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</si>
  <si>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</si>
  <si>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</si>
  <si>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</si>
  <si>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</si>
  <si>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</si>
  <si>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</si>
  <si>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</si>
  <si>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</si>
  <si>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</si>
  <si>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</si>
  <si>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</si>
  <si>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</si>
  <si>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</si>
  <si>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</si>
  <si>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</si>
  <si>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</si>
  <si>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</si>
  <si>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</si>
  <si>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</si>
  <si>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</si>
  <si>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</si>
  <si>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</si>
  <si>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</si>
  <si>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</si>
  <si>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</si>
  <si>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</si>
  <si>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</si>
  <si>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</si>
  <si>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</si>
  <si>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</si>
  <si>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</si>
  <si>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</si>
  <si>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</si>
  <si>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</si>
  <si>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</si>
  <si>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</si>
  <si>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</si>
  <si>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</si>
  <si>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</si>
  <si>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</si>
  <si>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</si>
  <si>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</si>
  <si>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</si>
  <si>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</si>
  <si>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</si>
  <si>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</si>
  <si>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</si>
  <si>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</si>
  <si>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</si>
  <si>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</si>
  <si>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</si>
  <si>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</si>
  <si>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</si>
  <si>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</si>
  <si>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</si>
  <si>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</si>
  <si>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</si>
  <si>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</si>
  <si>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</si>
  <si>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</si>
  <si>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</si>
  <si>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</si>
  <si>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</si>
  <si>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</si>
  <si>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</si>
  <si>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</si>
  <si>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</si>
  <si>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</si>
  <si>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</si>
  <si>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</si>
  <si>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</si>
  <si>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</si>
  <si>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</si>
  <si>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</si>
  <si>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</si>
  <si>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</si>
  <si>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</si>
  <si>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</si>
  <si>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</si>
  <si>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</si>
  <si>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</si>
  <si>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</si>
  <si>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</si>
  <si>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</si>
  <si>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</si>
  <si>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</si>
  <si>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</si>
  <si>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</si>
  <si>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</si>
  <si>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</si>
  <si>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</si>
  <si>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</si>
  <si>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</si>
  <si>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</si>
  <si>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</si>
  <si>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</si>
  <si>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</si>
  <si>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</si>
  <si>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</si>
  <si>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</si>
  <si>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</si>
  <si>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</si>
  <si>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</si>
  <si>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</si>
  <si>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</si>
  <si>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</si>
  <si>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</si>
  <si>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</si>
  <si>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</si>
  <si>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</si>
  <si>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</si>
  <si>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</si>
  <si>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</si>
  <si>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</si>
  <si>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</si>
  <si>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</si>
  <si>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</si>
  <si>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</si>
  <si>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</si>
  <si>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</si>
  <si>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</si>
  <si>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</si>
  <si>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</si>
  <si>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</si>
  <si>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</si>
  <si>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</si>
  <si>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</si>
  <si>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</si>
  <si>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</si>
  <si>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</si>
  <si>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</si>
  <si>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</si>
  <si>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</si>
  <si>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</si>
  <si>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</si>
  <si>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</si>
  <si>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</si>
  <si>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</si>
  <si>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</si>
  <si>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</si>
  <si>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</si>
  <si>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</si>
  <si>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</si>
  <si>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</si>
  <si>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</si>
  <si>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</si>
  <si>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</si>
  <si>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</si>
  <si>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</si>
  <si>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</si>
  <si>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</si>
  <si>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</si>
  <si>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</si>
  <si>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</si>
  <si>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</si>
  <si>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</si>
  <si>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</si>
  <si>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</si>
  <si>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</si>
  <si>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</si>
  <si>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</si>
  <si>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</si>
  <si>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</si>
  <si>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</si>
  <si>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</si>
  <si>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</si>
  <si>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</si>
  <si>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</si>
  <si>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</si>
  <si>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</si>
  <si>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</si>
  <si>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</si>
  <si>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</si>
  <si>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</si>
  <si>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</si>
  <si>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</si>
  <si>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</si>
  <si>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</si>
  <si>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</si>
  <si>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</si>
  <si>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</si>
  <si>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</si>
  <si>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</si>
  <si>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</si>
  <si>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</si>
  <si>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</si>
  <si>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</si>
  <si>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</si>
  <si>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</si>
  <si>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</si>
  <si>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</si>
  <si>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</si>
  <si>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</si>
  <si>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</si>
  <si>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</si>
  <si>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</si>
  <si>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</si>
  <si>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</si>
  <si>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</si>
  <si>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</si>
  <si>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</si>
  <si>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</si>
  <si>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</si>
  <si>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</si>
  <si>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</si>
  <si>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</si>
  <si>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</si>
  <si>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</si>
  <si>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</si>
  <si>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</si>
  <si>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</si>
  <si>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</si>
  <si>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</si>
  <si>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</si>
  <si>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</si>
  <si>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</si>
  <si>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</si>
  <si>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</si>
  <si>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</si>
  <si>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</si>
  <si>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</si>
  <si>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</si>
  <si>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</si>
  <si>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</si>
  <si>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</si>
  <si>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</si>
  <si>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</si>
  <si>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</si>
  <si>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</si>
  <si>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</si>
  <si>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</si>
  <si>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</si>
  <si>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</si>
  <si>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</si>
  <si>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</si>
  <si>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</si>
  <si>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</si>
  <si>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</si>
  <si>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</si>
  <si>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</si>
  <si>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</si>
  <si>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</si>
  <si>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</si>
  <si>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</si>
  <si>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</si>
  <si>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</si>
  <si>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</si>
  <si>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</si>
  <si>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</si>
  <si>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</si>
  <si>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</si>
  <si>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</si>
  <si>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</si>
  <si>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</si>
  <si>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</si>
  <si>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</si>
  <si>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</si>
  <si>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</si>
  <si>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</si>
  <si>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</si>
  <si>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</si>
  <si>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</si>
  <si>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</si>
  <si>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</si>
  <si>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</si>
  <si>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</si>
  <si>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</si>
  <si>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</si>
  <si>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</si>
  <si>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</si>
  <si>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</si>
  <si>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</si>
  <si>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</si>
  <si>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</si>
  <si>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</si>
  <si>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</si>
  <si>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</si>
  <si>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</si>
  <si>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</si>
  <si>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</si>
  <si>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</si>
  <si>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</si>
  <si>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</si>
  <si>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</si>
  <si>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</si>
  <si>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</si>
  <si>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</si>
  <si>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</si>
  <si>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</si>
  <si>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</si>
  <si>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</si>
  <si>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</si>
  <si>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</si>
  <si>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</si>
  <si>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</si>
  <si>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</si>
  <si>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</si>
  <si>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</si>
  <si>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</si>
  <si>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</si>
  <si>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</si>
  <si>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</si>
  <si>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</si>
  <si>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</si>
  <si>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</si>
  <si>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</si>
  <si>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</si>
  <si>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</si>
  <si>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</si>
  <si>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</si>
  <si>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</si>
  <si>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</si>
  <si>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</si>
  <si>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</si>
  <si>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</si>
  <si>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</si>
  <si>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</si>
  <si>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</si>
  <si>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</si>
  <si>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</si>
  <si>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</si>
  <si>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</si>
  <si>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</si>
  <si>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</si>
  <si>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</si>
  <si>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</si>
  <si>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</si>
  <si>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</si>
  <si>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</si>
  <si>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</si>
  <si>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</si>
  <si>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</si>
  <si>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</si>
  <si>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</si>
  <si>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</si>
  <si>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</si>
  <si>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</si>
  <si>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</si>
  <si>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</si>
  <si>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</si>
  <si>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</si>
  <si>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</si>
  <si>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</si>
  <si>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</si>
  <si>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</si>
  <si>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</si>
  <si>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</si>
  <si>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</si>
  <si>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</si>
  <si>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</si>
  <si>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</si>
  <si>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</si>
  <si>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</si>
  <si>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</si>
  <si>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</si>
  <si>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</si>
  <si>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</si>
  <si>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</si>
  <si>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</si>
  <si>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</si>
  <si>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</si>
  <si>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</si>
  <si>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</si>
  <si>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</si>
  <si>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</si>
  <si>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</si>
  <si>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</si>
  <si>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</si>
  <si>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</si>
  <si>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</si>
  <si>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</si>
  <si>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</si>
  <si>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</si>
  <si>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</si>
  <si>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</si>
  <si>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</si>
  <si>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</si>
  <si>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</si>
  <si>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</si>
  <si>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</si>
  <si>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</si>
  <si>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</si>
  <si>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</si>
  <si>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</si>
  <si>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</si>
  <si>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</si>
  <si>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</si>
  <si>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</si>
  <si>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</si>
  <si>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</si>
  <si>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</si>
  <si>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</si>
  <si>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</si>
  <si>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</si>
  <si>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</si>
  <si>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</si>
  <si>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</si>
  <si>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</si>
  <si>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</si>
  <si>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</si>
  <si>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</si>
  <si>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</si>
  <si>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</si>
  <si>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</si>
  <si>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</si>
  <si>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</si>
  <si>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</si>
  <si>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</si>
  <si>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</si>
  <si>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</si>
  <si>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</si>
  <si>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</si>
  <si>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</si>
  <si>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</si>
  <si>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</si>
  <si>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</si>
  <si>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</si>
  <si>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</si>
  <si>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</si>
  <si>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</si>
  <si>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</si>
  <si>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</si>
  <si>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</si>
  <si>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</si>
  <si>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</si>
  <si>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</si>
  <si>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</si>
  <si>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</si>
  <si>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</si>
  <si>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</si>
  <si>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</si>
  <si>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</si>
  <si>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</si>
  <si>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</si>
  <si>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</si>
  <si>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</si>
  <si>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</si>
  <si>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</si>
  <si>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</si>
  <si>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</si>
  <si>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</si>
  <si>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</si>
  <si>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</si>
  <si>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</si>
  <si>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</si>
  <si>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</si>
  <si>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</si>
  <si>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</si>
  <si>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</si>
  <si>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</si>
  <si>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</si>
  <si>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</si>
  <si>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</si>
  <si>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</si>
  <si>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</si>
  <si>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</si>
  <si>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</si>
  <si>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</si>
  <si>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</si>
  <si>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</si>
  <si>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</si>
  <si>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</si>
  <si>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</si>
  <si>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</si>
  <si>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</si>
  <si>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</si>
  <si>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</si>
  <si>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</si>
  <si>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</si>
  <si>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</si>
  <si>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</si>
  <si>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</si>
  <si>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</si>
  <si>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</si>
  <si>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</si>
  <si>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</si>
  <si>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</si>
  <si>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</si>
  <si>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</si>
  <si>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</si>
  <si>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</si>
  <si>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</si>
  <si>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</si>
  <si>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</si>
  <si>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</si>
  <si>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</si>
  <si>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</si>
  <si>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</si>
  <si>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</si>
  <si>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</si>
  <si>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</si>
  <si>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</si>
  <si>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</si>
  <si>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</si>
  <si>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</si>
  <si>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</si>
  <si>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</si>
  <si>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</si>
  <si>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</si>
  <si>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</si>
  <si>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</si>
  <si>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</si>
  <si>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</si>
  <si>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</si>
  <si>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</si>
  <si>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</si>
  <si>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</si>
  <si>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</si>
  <si>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</si>
  <si>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</si>
  <si>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</si>
  <si>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</si>
  <si>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</si>
  <si>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</si>
  <si>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</si>
  <si>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</si>
  <si>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</si>
  <si>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</si>
  <si>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</si>
  <si>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</si>
  <si>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</si>
  <si>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</si>
  <si>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</si>
  <si>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</si>
  <si>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</si>
  <si>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</si>
  <si>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</si>
  <si>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</si>
  <si>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</si>
  <si>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</si>
  <si>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</si>
  <si>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</si>
  <si>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</si>
  <si>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</si>
  <si>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</si>
  <si>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</si>
  <si>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</si>
  <si>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</si>
  <si>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</si>
  <si>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</si>
  <si>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</si>
  <si>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</si>
  <si>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</si>
  <si>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</si>
  <si>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</si>
  <si>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</si>
  <si>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</si>
  <si>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</si>
  <si>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</si>
  <si>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</si>
  <si>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</si>
  <si>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</si>
  <si>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</si>
  <si>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</si>
  <si>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</si>
  <si>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</si>
  <si>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</si>
  <si>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</si>
  <si>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</si>
  <si>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</si>
  <si>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</si>
  <si>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</si>
  <si>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</si>
  <si>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</si>
  <si>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</si>
  <si>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</si>
  <si>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</si>
  <si>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</si>
  <si>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</si>
  <si>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</si>
  <si>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</si>
  <si>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</si>
  <si>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</si>
  <si>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</si>
  <si>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</si>
  <si>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</si>
  <si>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</si>
  <si>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</si>
  <si>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</si>
  <si>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</si>
  <si>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</si>
  <si>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</si>
  <si>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</si>
  <si>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</si>
  <si>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</si>
  <si>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</si>
  <si>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</si>
  <si>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</si>
  <si>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</si>
  <si>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</si>
  <si>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</si>
  <si>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</si>
  <si>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</si>
  <si>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</si>
  <si>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</si>
  <si>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</si>
  <si>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</si>
  <si>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</si>
  <si>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</si>
  <si>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</si>
  <si>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</si>
  <si>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</si>
  <si>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</si>
  <si>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</si>
  <si>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</si>
  <si>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</si>
  <si>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</si>
  <si>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</si>
  <si>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</si>
  <si>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</si>
  <si>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</si>
  <si>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</si>
  <si>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</si>
  <si>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</si>
  <si>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</si>
  <si>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</si>
  <si>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</si>
  <si>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</si>
  <si>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</si>
  <si>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</si>
  <si>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</si>
  <si>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</si>
  <si>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</si>
  <si>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</si>
  <si>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</si>
  <si>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</si>
  <si>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</si>
  <si>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</si>
  <si>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</si>
  <si>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</si>
  <si>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</si>
  <si>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</si>
  <si>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</si>
  <si>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</si>
  <si>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</si>
  <si>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</si>
  <si>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</si>
  <si>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</si>
  <si>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</si>
  <si>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</si>
  <si>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</si>
  <si>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</si>
  <si>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</si>
  <si>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</si>
  <si>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</si>
  <si>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</si>
  <si>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</si>
  <si>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</si>
  <si>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</si>
  <si>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</si>
  <si>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</si>
  <si>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</si>
  <si>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</si>
  <si>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</si>
  <si>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</si>
  <si>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</si>
  <si>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</si>
  <si>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</si>
  <si>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</si>
  <si>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</si>
  <si>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</si>
  <si>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</si>
  <si>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</si>
  <si>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</si>
  <si>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</si>
  <si>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</si>
  <si>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</si>
  <si>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</si>
  <si>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</si>
  <si>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</si>
  <si>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</si>
  <si>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</si>
  <si>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</si>
  <si>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</si>
  <si>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</si>
  <si>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</si>
  <si>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</si>
  <si>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</si>
  <si>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</si>
  <si>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</si>
  <si>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</si>
  <si>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</si>
  <si>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</si>
  <si>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</si>
  <si>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</si>
  <si>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</si>
  <si>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</si>
  <si>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</si>
  <si>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</si>
  <si>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</si>
  <si>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</si>
  <si>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</si>
  <si>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</si>
  <si>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</si>
  <si>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</si>
  <si>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</si>
  <si>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</si>
  <si>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</si>
  <si>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</si>
  <si>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</si>
  <si>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</si>
  <si>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</si>
  <si>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</si>
  <si>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</si>
  <si>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</si>
  <si>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</si>
  <si>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</si>
  <si>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</si>
  <si>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</si>
  <si>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</si>
  <si>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</si>
  <si>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</si>
  <si>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</si>
  <si>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</si>
  <si>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</si>
  <si>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</si>
  <si>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</si>
  <si>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</si>
  <si>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</si>
  <si>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</si>
  <si>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</si>
  <si>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</si>
  <si>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</si>
  <si>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</si>
  <si>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</si>
  <si>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</si>
  <si>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</si>
  <si>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</si>
  <si>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</si>
  <si>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</si>
  <si>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</si>
  <si>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</si>
  <si>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</si>
  <si>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</si>
  <si>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</si>
  <si>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</si>
  <si>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</si>
  <si>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</si>
  <si>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</si>
  <si>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</si>
  <si>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</si>
  <si>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</si>
  <si>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</si>
  <si>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</si>
  <si>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</si>
  <si>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</si>
  <si>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</si>
  <si>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</si>
  <si>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</si>
  <si>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</si>
  <si>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</si>
  <si>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</si>
  <si>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</si>
  <si>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</si>
  <si>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</si>
  <si>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</si>
  <si>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</si>
  <si>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</si>
  <si>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</si>
  <si>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</si>
  <si>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</si>
  <si>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</si>
  <si>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</si>
  <si>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</si>
  <si>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</si>
  <si>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</si>
  <si>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</si>
  <si>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</si>
  <si>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</si>
  <si>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</si>
  <si>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</si>
  <si>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</si>
  <si>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</si>
  <si>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</si>
  <si>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</si>
  <si>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</si>
  <si>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</si>
  <si>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</si>
  <si>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</si>
  <si>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</si>
  <si>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</si>
  <si>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</si>
  <si>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</si>
  <si>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</si>
  <si>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</si>
  <si>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</si>
  <si>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</si>
  <si>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</si>
  <si>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</si>
  <si>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</si>
  <si>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</si>
  <si>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</si>
  <si>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</si>
  <si>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</si>
  <si>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</si>
  <si>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</si>
  <si>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</si>
  <si>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</si>
  <si>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</si>
  <si>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</si>
  <si>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</si>
  <si>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</si>
  <si>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</si>
  <si>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</si>
  <si>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</si>
  <si>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</si>
  <si>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</si>
  <si>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</si>
  <si>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</si>
  <si>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</si>
  <si>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</si>
  <si>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</si>
  <si>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</si>
  <si>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</si>
  <si>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</si>
  <si>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</si>
  <si>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</si>
  <si>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</si>
  <si>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</si>
  <si>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</si>
  <si>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</si>
  <si>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</si>
  <si>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</si>
  <si>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</si>
  <si>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</si>
  <si>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</si>
  <si>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</si>
  <si>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</si>
  <si>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</si>
  <si>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</si>
  <si>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</si>
  <si>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</si>
  <si>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</si>
  <si>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</si>
  <si>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</si>
  <si>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</si>
  <si>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</si>
  <si>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</si>
  <si>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</si>
  <si>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</si>
  <si>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</si>
  <si>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</si>
  <si>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</si>
  <si>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</si>
  <si>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</si>
  <si>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</si>
  <si>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</si>
  <si>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</si>
  <si>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</si>
  <si>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</si>
  <si>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</si>
  <si>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</si>
  <si>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</si>
  <si>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</si>
  <si>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</si>
  <si>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</si>
  <si>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</si>
  <si>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</si>
  <si>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</si>
  <si>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</si>
  <si>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</si>
  <si>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</si>
  <si>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</si>
  <si>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</si>
  <si>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</si>
  <si>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</si>
  <si>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</si>
  <si>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</si>
  <si>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</si>
  <si>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</si>
  <si>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</si>
  <si>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</si>
  <si>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</si>
  <si>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</si>
  <si>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</si>
  <si>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</si>
  <si>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</si>
  <si>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</si>
  <si>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</si>
  <si>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</si>
  <si>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</si>
  <si>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</si>
  <si>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</si>
  <si>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</si>
  <si>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</si>
  <si>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</si>
  <si>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</si>
  <si>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</si>
  <si>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</si>
  <si>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</si>
  <si>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</si>
  <si>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</si>
  <si>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</si>
  <si>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</si>
  <si>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</si>
  <si>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</si>
  <si>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</si>
  <si>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</si>
  <si>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</si>
  <si>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</si>
  <si>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</si>
  <si>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</si>
  <si>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</si>
  <si>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</si>
  <si>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</si>
  <si>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</si>
  <si>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</si>
  <si>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</si>
  <si>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</si>
  <si>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</si>
  <si>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</si>
  <si>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</si>
  <si>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</si>
  <si>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</si>
  <si>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</si>
  <si>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</si>
  <si>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</si>
  <si>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</si>
  <si>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</si>
  <si>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</si>
  <si>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</si>
  <si>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</si>
  <si>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</si>
  <si>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</si>
  <si>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</si>
  <si>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</si>
  <si>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</si>
  <si>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</si>
  <si>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</si>
  <si>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</si>
  <si>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</si>
  <si>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</si>
  <si>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</si>
  <si>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</si>
  <si>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</si>
  <si>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</si>
  <si>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</si>
  <si>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</si>
  <si>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</si>
  <si>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</si>
  <si>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</si>
  <si>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</si>
  <si>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</si>
  <si>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</si>
  <si>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</si>
  <si>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</si>
  <si>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</si>
  <si>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</si>
  <si>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</si>
  <si>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</si>
  <si>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</si>
  <si>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</si>
  <si>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</si>
  <si>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</si>
  <si>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</si>
  <si>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</si>
  <si>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</si>
  <si>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</si>
  <si>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</si>
  <si>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</si>
  <si>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</si>
  <si>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</si>
  <si>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</si>
  <si>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</si>
  <si>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</si>
  <si>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</si>
  <si>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</si>
  <si>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</si>
  <si>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</si>
  <si>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</si>
  <si>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</si>
  <si>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</si>
  <si>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</si>
  <si>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</si>
  <si>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</si>
  <si>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</si>
  <si>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</si>
  <si>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</si>
  <si>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</si>
  <si>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</si>
  <si>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</si>
  <si>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</si>
  <si>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</si>
  <si>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</si>
  <si>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</si>
  <si>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</si>
  <si>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</si>
  <si>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</si>
  <si>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</si>
  <si>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</si>
  <si>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</si>
  <si>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</si>
  <si>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</si>
  <si>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</si>
  <si>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</si>
  <si>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</si>
  <si>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</si>
  <si>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</si>
  <si>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</si>
  <si>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</si>
  <si>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</si>
  <si>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</si>
  <si>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</si>
  <si>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</si>
  <si>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</si>
  <si>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</si>
  <si>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</si>
  <si>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</si>
  <si>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</si>
  <si>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</si>
  <si>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</si>
  <si>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</si>
  <si>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</si>
  <si>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</si>
  <si>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</si>
  <si>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</si>
  <si>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</si>
  <si>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</si>
  <si>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</si>
  <si>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</si>
  <si>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</si>
  <si>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</si>
  <si>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</si>
  <si>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</si>
  <si>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</si>
  <si>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</si>
  <si>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</si>
  <si>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</si>
  <si>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</si>
  <si>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</si>
  <si>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</si>
  <si>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</si>
  <si>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</si>
  <si>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</si>
  <si>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</si>
  <si>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</si>
  <si>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</si>
  <si>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</si>
  <si>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</si>
  <si>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</si>
  <si>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</si>
  <si>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</si>
  <si>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</si>
  <si>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</si>
  <si>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</si>
  <si>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</si>
  <si>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</si>
  <si>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</si>
  <si>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</si>
  <si>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</si>
  <si>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</si>
  <si>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</si>
  <si>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</si>
  <si>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</si>
  <si>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</si>
  <si>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</si>
  <si>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</si>
  <si>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</si>
  <si>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</si>
  <si>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</si>
  <si>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</si>
  <si>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</si>
  <si>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</si>
  <si>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</si>
  <si>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</si>
  <si>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</si>
  <si>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</si>
  <si>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</si>
  <si>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</si>
  <si>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</si>
  <si>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</si>
  <si>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</si>
  <si>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</si>
  <si>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</si>
  <si>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</si>
  <si>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</si>
  <si>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</si>
  <si>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</si>
  <si>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</si>
  <si>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</si>
  <si>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</si>
  <si>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</si>
  <si>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</si>
  <si>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</si>
  <si>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</si>
  <si>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</si>
  <si>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</si>
  <si>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</si>
  <si>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</si>
  <si>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</si>
  <si>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</si>
  <si>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</si>
  <si>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</si>
  <si>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</si>
  <si>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</si>
  <si>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</si>
  <si>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</si>
  <si>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</si>
  <si>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</si>
  <si>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</si>
  <si>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</si>
  <si>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</si>
  <si>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</si>
  <si>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</si>
  <si>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</si>
  <si>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</si>
  <si>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</si>
  <si>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</si>
  <si>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</si>
  <si>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</si>
  <si>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</si>
  <si>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</si>
  <si>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</si>
  <si>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</si>
  <si>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</si>
  <si>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</si>
  <si>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</si>
  <si>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</si>
  <si>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</si>
  <si>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</si>
  <si>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</si>
  <si>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</si>
  <si>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</si>
  <si>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</si>
  <si>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</si>
  <si>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</si>
  <si>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</si>
  <si>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</si>
  <si>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</si>
  <si>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</si>
  <si>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</si>
  <si>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</si>
  <si>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</si>
  <si>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</si>
  <si>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</si>
  <si>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</si>
  <si>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</si>
  <si>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</si>
  <si>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</si>
  <si>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</si>
  <si>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</si>
  <si>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</si>
  <si>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</si>
  <si>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</si>
  <si>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</si>
  <si>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</si>
  <si>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</si>
  <si>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</si>
  <si>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</si>
  <si>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</si>
  <si>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</si>
  <si>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</si>
  <si>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</si>
  <si>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</si>
  <si>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</si>
  <si>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</si>
  <si>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</si>
  <si>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</si>
  <si>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</si>
  <si>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</si>
  <si>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</si>
  <si>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</si>
  <si>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</si>
  <si>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</si>
  <si>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</si>
  <si>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</si>
  <si>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</si>
  <si>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</si>
  <si>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</si>
  <si>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</si>
  <si>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</si>
  <si>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</si>
  <si>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</si>
  <si>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</si>
  <si>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</si>
  <si>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</si>
  <si>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</si>
  <si>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</si>
  <si>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</si>
  <si>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</si>
  <si>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</si>
  <si>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</si>
  <si>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</si>
  <si>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</si>
  <si>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</si>
  <si>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</si>
  <si>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</si>
  <si>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</si>
  <si>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</si>
  <si>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</si>
  <si>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</si>
  <si>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</si>
  <si>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</si>
  <si>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</si>
  <si>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</si>
  <si>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</si>
  <si>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</si>
  <si>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</si>
  <si>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</si>
  <si>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</si>
  <si>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</si>
  <si>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</si>
  <si>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</si>
  <si>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</si>
  <si>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</si>
  <si>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</si>
  <si>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</si>
  <si>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</si>
  <si>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</si>
  <si>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</si>
  <si>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</si>
  <si>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</si>
  <si>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</si>
  <si>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</si>
  <si>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</si>
  <si>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</si>
  <si>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</si>
  <si>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</si>
  <si>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</si>
  <si>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</si>
  <si>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</si>
  <si>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</si>
  <si>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</si>
  <si>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</si>
  <si>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</si>
  <si>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</si>
  <si>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</si>
  <si>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</si>
  <si>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</si>
  <si>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</si>
  <si>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</si>
  <si>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</si>
  <si>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</si>
  <si>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</si>
  <si>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</si>
  <si>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</si>
  <si>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</si>
  <si>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</si>
  <si>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</si>
  <si>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</si>
  <si>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</si>
  <si>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</si>
  <si>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</si>
  <si>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</si>
  <si>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</si>
  <si>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</si>
  <si>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</si>
  <si>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</si>
  <si>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</si>
  <si>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</si>
  <si>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</si>
  <si>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</si>
  <si>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</si>
  <si>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</si>
  <si>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</si>
  <si>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</si>
  <si>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</si>
  <si>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</si>
  <si>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</si>
  <si>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</si>
  <si>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</si>
  <si>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</si>
  <si>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</si>
  <si>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</si>
  <si>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</si>
  <si>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</si>
  <si>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</si>
  <si>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</si>
  <si>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</si>
  <si>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</si>
  <si>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</si>
  <si>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</si>
  <si>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</si>
  <si>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</si>
  <si>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</si>
  <si>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</si>
  <si>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</si>
  <si>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</si>
  <si>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</si>
  <si>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</si>
  <si>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</si>
  <si>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</si>
  <si>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</si>
  <si>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</si>
  <si>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</si>
  <si>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</si>
  <si>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</si>
  <si>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</si>
  <si>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</si>
  <si>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</si>
  <si>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</si>
  <si>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</si>
  <si>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</si>
  <si>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</si>
  <si>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</si>
  <si>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</si>
  <si>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</si>
  <si>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</si>
  <si>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</si>
  <si>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</si>
  <si>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</si>
  <si>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</si>
  <si>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</si>
  <si>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</si>
  <si>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</si>
  <si>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</si>
  <si>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</si>
  <si>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</si>
  <si>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</si>
  <si>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</si>
  <si>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</si>
  <si>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</si>
  <si>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</si>
  <si>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</si>
  <si>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</si>
  <si>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</si>
  <si>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</si>
  <si>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</si>
  <si>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</si>
  <si>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</si>
  <si>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</si>
  <si>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</si>
  <si>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</si>
  <si>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</si>
  <si>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</si>
  <si>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</si>
  <si>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</si>
  <si>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</si>
  <si>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</si>
  <si>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</si>
  <si>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</si>
  <si>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</si>
  <si>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</si>
  <si>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</si>
  <si>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</si>
  <si>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</si>
  <si>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</si>
  <si>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</si>
  <si>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</si>
  <si>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</si>
  <si>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</si>
  <si>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</si>
  <si>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</si>
  <si>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</si>
  <si>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</si>
  <si>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</si>
  <si>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</si>
  <si>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</si>
  <si>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</si>
  <si>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</si>
  <si>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</si>
  <si>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</si>
  <si>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</si>
  <si>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</si>
  <si>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</si>
  <si>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</si>
  <si>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</si>
  <si>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</si>
  <si>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</si>
  <si>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</si>
  <si>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</si>
  <si>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</si>
  <si>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</si>
  <si>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</si>
  <si>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</si>
  <si>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</si>
  <si>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</si>
  <si>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</si>
  <si>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</si>
  <si>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</si>
  <si>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</si>
  <si>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</si>
  <si>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</si>
  <si>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</si>
  <si>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</si>
  <si>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</si>
  <si>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</si>
  <si>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</si>
  <si>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</si>
  <si>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</si>
  <si>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</si>
  <si>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</si>
  <si>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</si>
  <si>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</si>
  <si>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</si>
  <si>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</si>
  <si>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</si>
  <si>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</si>
  <si>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</si>
  <si>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</si>
  <si>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</si>
  <si>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</si>
  <si>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</si>
  <si>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</si>
  <si>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</si>
  <si>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</si>
  <si>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</si>
  <si>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</si>
  <si>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</si>
  <si>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</si>
  <si>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</si>
  <si>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</si>
  <si>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</si>
  <si>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</si>
  <si>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</si>
  <si>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</si>
  <si>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</si>
  <si>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</si>
  <si>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</si>
  <si>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</si>
  <si>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</si>
  <si>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</si>
  <si>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</si>
  <si>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</si>
  <si>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</si>
  <si>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</si>
  <si>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</si>
  <si>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</si>
  <si>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</si>
  <si>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</si>
  <si>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</si>
  <si>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</si>
  <si>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</si>
  <si>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</si>
  <si>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</si>
  <si>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</si>
  <si>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</si>
  <si>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</si>
  <si>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</si>
  <si>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</si>
  <si>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</si>
  <si>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</si>
  <si>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</si>
  <si>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</si>
  <si>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</si>
  <si>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</si>
  <si>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</si>
  <si>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</si>
  <si>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</si>
  <si>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</si>
  <si>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</si>
  <si>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</si>
  <si>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</si>
  <si>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</si>
  <si>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</si>
  <si>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</si>
  <si>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</si>
  <si>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</si>
  <si>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</si>
  <si>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</si>
  <si>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</si>
  <si>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</si>
  <si>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</si>
  <si>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</si>
  <si>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</si>
  <si>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</si>
  <si>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</si>
  <si>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</si>
  <si>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</si>
  <si>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</si>
  <si>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</si>
  <si>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</si>
  <si>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</si>
  <si>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</si>
  <si>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</si>
  <si>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</si>
  <si>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</si>
  <si>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</si>
  <si>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</si>
  <si>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</si>
  <si>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</si>
  <si>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</si>
  <si>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</si>
  <si>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</si>
  <si>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</si>
  <si>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</si>
  <si>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</si>
  <si>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</si>
  <si>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</si>
  <si>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</si>
  <si>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</si>
  <si>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</si>
  <si>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</si>
  <si>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</si>
  <si>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</si>
  <si>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</si>
  <si>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</si>
  <si>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</si>
  <si>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</si>
  <si>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</si>
  <si>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</si>
  <si>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</si>
  <si>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</si>
  <si>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</si>
  <si>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</si>
  <si>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</si>
  <si>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</si>
  <si>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</si>
  <si>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</si>
  <si>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</si>
  <si>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</si>
  <si>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</si>
  <si>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</si>
  <si>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</si>
  <si>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</si>
  <si>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</si>
  <si>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</si>
  <si>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</si>
  <si>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</si>
  <si>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</si>
  <si>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</si>
  <si>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</si>
  <si>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</si>
  <si>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</si>
  <si>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</si>
  <si>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</si>
  <si>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</si>
  <si>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</si>
  <si>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</si>
  <si>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</si>
  <si>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</si>
  <si>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</si>
  <si>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</si>
  <si>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</si>
  <si>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</si>
  <si>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</si>
  <si>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</si>
  <si>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</si>
  <si>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</si>
  <si>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</si>
  <si>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</si>
  <si>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</si>
  <si>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</si>
  <si>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</si>
  <si>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</si>
  <si>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</si>
  <si>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</si>
  <si>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</si>
  <si>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</si>
  <si>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</si>
  <si>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</si>
  <si>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</si>
  <si>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</si>
  <si>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</si>
  <si>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</si>
  <si>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</si>
  <si>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</si>
  <si>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</si>
  <si>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</si>
  <si>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</si>
  <si>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</si>
  <si>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</si>
  <si>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</si>
  <si>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</si>
  <si>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</si>
  <si>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</si>
  <si>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</si>
  <si>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</si>
  <si>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</si>
  <si>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</si>
  <si>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</si>
  <si>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</si>
  <si>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</si>
  <si>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</si>
  <si>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</si>
  <si>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</si>
  <si>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</si>
  <si>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</si>
  <si>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</si>
  <si>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</si>
  <si>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</si>
  <si>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</si>
  <si>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</si>
  <si>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</si>
  <si>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</si>
  <si>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</si>
  <si>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</si>
  <si>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</si>
  <si>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</si>
  <si>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</si>
  <si>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</si>
  <si>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</si>
  <si>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</si>
  <si>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</si>
  <si>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</si>
  <si>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</si>
  <si>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</si>
  <si>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</si>
  <si>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</si>
  <si>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</si>
  <si>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</si>
  <si>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</si>
  <si>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</si>
  <si>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</si>
  <si>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</si>
  <si>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</si>
  <si>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</si>
  <si>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</si>
  <si>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</si>
  <si>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</si>
  <si>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</si>
  <si>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</si>
  <si>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</si>
  <si>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</si>
  <si>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</si>
  <si>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</si>
  <si>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</si>
  <si>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</si>
  <si>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</si>
  <si>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</si>
  <si>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</si>
  <si>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</si>
  <si>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</si>
  <si>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</si>
  <si>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</si>
  <si>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</si>
  <si>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</si>
  <si>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</si>
  <si>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</si>
  <si>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</si>
  <si>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</si>
  <si>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</si>
  <si>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</si>
  <si>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</si>
  <si>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</si>
  <si>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</si>
  <si>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</si>
  <si>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</si>
  <si>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</si>
  <si>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</si>
  <si>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</si>
  <si>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</si>
  <si>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</si>
  <si>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</si>
  <si>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</si>
  <si>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</si>
  <si>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</si>
  <si>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</si>
  <si>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</si>
  <si>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</si>
  <si>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</si>
  <si>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</si>
  <si>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</si>
  <si>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</si>
  <si>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</si>
  <si>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</si>
  <si>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</si>
  <si>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</si>
  <si>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</si>
  <si>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</si>
  <si>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</si>
  <si>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</si>
  <si>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</si>
  <si>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</si>
  <si>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</si>
  <si>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</si>
  <si>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</si>
  <si>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</si>
  <si>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</si>
  <si>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</si>
  <si>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</si>
  <si>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</si>
  <si>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</si>
  <si>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</si>
  <si>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</si>
  <si>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</si>
  <si>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</si>
  <si>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</si>
  <si>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</si>
  <si>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</si>
  <si>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</si>
  <si>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</si>
  <si>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</si>
  <si>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</si>
  <si>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</si>
  <si>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</si>
  <si>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</si>
  <si>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</si>
  <si>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</si>
  <si>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</si>
  <si>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</si>
  <si>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</si>
  <si>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</si>
  <si>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</si>
  <si>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</si>
  <si>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</si>
  <si>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</si>
  <si>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</si>
  <si>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</si>
  <si>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</si>
  <si>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</si>
  <si>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</si>
  <si>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</si>
  <si>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</si>
  <si>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</si>
  <si>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</si>
  <si>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</si>
  <si>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</si>
  <si>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</si>
  <si>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</si>
  <si>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</si>
  <si>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</si>
  <si>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</si>
  <si>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</si>
  <si>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</si>
  <si>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</si>
  <si>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</si>
  <si>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</si>
  <si>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</si>
  <si>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</si>
  <si>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</si>
  <si>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</si>
  <si>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</si>
  <si>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</si>
  <si>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</si>
  <si>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</si>
  <si>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</si>
  <si>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</si>
  <si>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</si>
  <si>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</si>
  <si>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</si>
  <si>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</si>
  <si>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</si>
  <si>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</si>
  <si>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</si>
  <si>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</si>
  <si>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</si>
  <si>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</si>
  <si>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</si>
  <si>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</si>
  <si>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</si>
  <si>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</si>
  <si>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</si>
  <si>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</si>
  <si>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</si>
  <si>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</si>
  <si>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</si>
  <si>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</si>
  <si>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</si>
  <si>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</si>
  <si>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</si>
  <si>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</si>
  <si>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</si>
  <si>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</si>
  <si>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</si>
  <si>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</si>
  <si>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</si>
  <si>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</si>
  <si>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</si>
  <si>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</si>
  <si>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</si>
  <si>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</si>
  <si>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</si>
  <si>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</si>
  <si>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</si>
  <si>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</si>
  <si>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</si>
  <si>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</si>
  <si>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</si>
  <si>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</si>
  <si>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</si>
  <si>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</si>
  <si>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</si>
  <si>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</si>
  <si>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</si>
  <si>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</si>
  <si>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</si>
  <si>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</si>
  <si>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</si>
  <si>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</si>
  <si>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</si>
  <si>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</si>
  <si>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</si>
  <si>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</si>
  <si>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</si>
  <si>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</si>
  <si>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</si>
  <si>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</si>
  <si>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</si>
  <si>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</si>
  <si>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</si>
  <si>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</si>
  <si>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</si>
  <si>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</si>
  <si>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</si>
  <si>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</si>
  <si>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</si>
  <si>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</si>
  <si>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</si>
  <si>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</si>
  <si>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</si>
  <si>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</si>
  <si>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</si>
  <si>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</si>
  <si>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</si>
  <si>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</si>
  <si>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</si>
  <si>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</si>
  <si>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</si>
  <si>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</si>
  <si>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</si>
  <si>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</si>
  <si>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</si>
  <si>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</si>
  <si>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</si>
  <si>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</si>
  <si>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</si>
  <si>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</si>
  <si>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Count of outcome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</si>
  <si>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</si>
  <si>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</si>
  <si>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</si>
  <si>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</si>
  <si>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</si>
  <si>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</si>
  <si>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</si>
  <si>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</si>
  <si>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</si>
  <si>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</si>
  <si>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</si>
  <si>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</si>
  <si>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</si>
  <si>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</si>
  <si>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</si>
  <si>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</si>
  <si>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</si>
  <si>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</si>
  <si>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</si>
  <si>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</si>
  <si>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</si>
  <si>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</si>
  <si>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</si>
  <si>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</si>
  <si>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</si>
  <si>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</si>
  <si>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</si>
  <si>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</si>
  <si>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</si>
  <si>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</si>
  <si>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</si>
  <si>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</si>
  <si>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</si>
  <si>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</si>
  <si>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</si>
  <si>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</si>
  <si>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</si>
  <si>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Pivot Table by Category, and filtered by country</t>
  </si>
  <si>
    <t>Date_Created_Conversion</t>
  </si>
  <si>
    <t>Date_End_Conversion</t>
  </si>
  <si>
    <t>Year</t>
  </si>
  <si>
    <t>Month</t>
  </si>
  <si>
    <t>Date_created_conversion_2</t>
  </si>
  <si>
    <t>Year_f</t>
  </si>
  <si>
    <t>Month_f</t>
  </si>
  <si>
    <t>Nov</t>
  </si>
  <si>
    <t>Aug</t>
  </si>
  <si>
    <t>Jan</t>
  </si>
  <si>
    <t>Sep</t>
  </si>
  <si>
    <t>Oct</t>
  </si>
  <si>
    <t>Jun</t>
  </si>
  <si>
    <t>Mar</t>
  </si>
  <si>
    <t>Dec</t>
  </si>
  <si>
    <t>Jul</t>
  </si>
  <si>
    <t>Apr</t>
  </si>
  <si>
    <t>Feb</t>
  </si>
  <si>
    <t>May</t>
  </si>
  <si>
    <t>Count of Date_Created_Conversion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</si>
  <si>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</si>
  <si>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</si>
  <si>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</si>
  <si>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</si>
  <si>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</si>
  <si>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</si>
  <si>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</si>
  <si>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&lt;1000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</si>
  <si>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</si>
  <si>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</si>
  <si>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</si>
  <si>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</si>
  <si>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</si>
  <si>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</si>
  <si>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</si>
  <si>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</si>
  <si>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</si>
  <si>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</si>
  <si>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Mean</t>
  </si>
  <si>
    <t>Median</t>
  </si>
  <si>
    <t>Min</t>
  </si>
  <si>
    <t>Max</t>
  </si>
  <si>
    <t>Var</t>
  </si>
  <si>
    <t>Stdev</t>
  </si>
  <si>
    <t>Statistic</t>
  </si>
  <si>
    <t>Statistic value</t>
  </si>
  <si>
    <t>Statistical value</t>
  </si>
  <si>
    <t>Outcome</t>
  </si>
  <si>
    <t>Backers Count</t>
  </si>
  <si>
    <t xml:space="preserve">Campaign by outcome and sub category, filtered by Country </t>
  </si>
  <si>
    <t>Outcome by date created conversion  with values based on outcome count and parent categories.</t>
  </si>
  <si>
    <t>Number Canceled</t>
  </si>
  <si>
    <t>Count of Goal</t>
  </si>
  <si>
    <t>Sum of Number Successful</t>
  </si>
  <si>
    <t>Sum of Number Failed</t>
  </si>
  <si>
    <t>Sum of Number Canceled</t>
  </si>
  <si>
    <t xml:space="preserve">1000 to 4999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</si>
</sst>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yy;@"/>
    <numFmt numFmtId="166" formatCode="[$-409]mmmm\-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0212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42" applyNumberFormat="1" applyFont="1"/>
    <xf numFmtId="2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6" fontId="16" fillId="0" borderId="0" xfId="0" applyNumberFormat="1" applyFont="1" applyAlignment="1">
      <alignment horizontal="center"/>
    </xf>
    <xf numFmtId="166" fontId="18" fillId="0" borderId="0" xfId="0" applyNumberFormat="1" applyFont="1"/>
    <xf numFmtId="166" fontId="0" fillId="0" borderId="0" xfId="0" applyNumberFormat="1"/>
    <xf numFmtId="0" fontId="19" fillId="0" borderId="0" xfId="0" applyFont="1"/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9" fontId="0" fillId="0" borderId="0" xfId="42" applyFont="1"/>
    <xf numFmtId="0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left" indent="1"/>
    </xf>
    <xf numFmtId="9" fontId="0" fillId="0" borderId="0" xfId="0" applyNumberFormat="1" applyAlignment="1">
      <alignment horizontal="left" indent="2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Crowdfunding.xlsx]Pivot Table 1 Campaign Count!PivotTable2</c:name>
    <c:fmtId val="15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Campaign Count'!$B$5:$B$6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1 Campaign Count'!$A$7:$A$16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Campaign Count'!$B$7:$B$16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FC46-A711-1C3977AF3057}"/>
            </c:ext>
          </c:extLst>
        </c:ser>
        <c:ser>
          <c:idx val="1"/>
          <c:order val="1"/>
          <c:tx>
            <c:strRef>
              <c:f>'Pivot Table 1 Campaign Count'!$C$5:$C$6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1 Campaign Count'!$A$7:$A$16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Campaign Count'!$C$7:$C$16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FC-FC46-A711-1C3977AF3057}"/>
            </c:ext>
          </c:extLst>
        </c:ser>
        <c:ser>
          <c:idx val="2"/>
          <c:order val="2"/>
          <c:tx>
            <c:strRef>
              <c:f>'Pivot Table 1 Campaign Count'!$D$5:$D$6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 Campaign Count'!$A$7:$A$16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Campaign Count'!$D$7:$D$16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FC-FC46-A711-1C3977AF3057}"/>
            </c:ext>
          </c:extLst>
        </c:ser>
        <c:ser>
          <c:idx val="3"/>
          <c:order val="3"/>
          <c:tx>
            <c:strRef>
              <c:f>'Pivot Table 1 Campaign Count'!$E$5:$E$6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 Campaign Count'!$A$7:$A$16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Campaign Count'!$E$7:$E$16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FC-FC46-A711-1C3977AF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7499600"/>
        <c:axId val="1707428896"/>
      </c:barChart>
      <c:catAx>
        <c:axId val="17074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428896"/>
        <c:crosses val="autoZero"/>
        <c:auto val="1"/>
        <c:lblAlgn val="ctr"/>
        <c:lblOffset val="100"/>
        <c:noMultiLvlLbl val="0"/>
      </c:catAx>
      <c:valAx>
        <c:axId val="17074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4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Crowdfunding.xlsx]Pivot Table 2 Sub-Cat Count!PivotTable7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 Sub-Cat Count'!$B$6:$B$7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2 Sub-Cat Count'!$A$8:$A$32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Sub-Cat Count'!$B$8:$B$32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8941-AA47-E057E2E695B1}"/>
            </c:ext>
          </c:extLst>
        </c:ser>
        <c:ser>
          <c:idx val="1"/>
          <c:order val="1"/>
          <c:tx>
            <c:strRef>
              <c:f>'Pivot Table 2 Sub-Cat Count'!$C$6:$C$7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2 Sub-Cat Count'!$A$8:$A$32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Sub-Cat Count'!$C$8:$C$32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4-8941-AA47-E057E2E695B1}"/>
            </c:ext>
          </c:extLst>
        </c:ser>
        <c:ser>
          <c:idx val="2"/>
          <c:order val="2"/>
          <c:tx>
            <c:strRef>
              <c:f>'Pivot Table 2 Sub-Cat Count'!$D$6:$D$7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2 Sub-Cat Count'!$A$8:$A$32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Sub-Cat Count'!$D$8:$D$32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F4-8941-AA47-E057E2E695B1}"/>
            </c:ext>
          </c:extLst>
        </c:ser>
        <c:ser>
          <c:idx val="3"/>
          <c:order val="3"/>
          <c:tx>
            <c:strRef>
              <c:f>'Pivot Table 2 Sub-Cat Count'!$E$6:$E$7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2 Sub-Cat Count'!$A$8:$A$32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Sub-Cat Count'!$E$8:$E$32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F4-8941-AA47-E057E2E6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07725392"/>
        <c:axId val="1707727120"/>
      </c:barChart>
      <c:catAx>
        <c:axId val="17077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27120"/>
        <c:crosses val="autoZero"/>
        <c:auto val="1"/>
        <c:lblAlgn val="ctr"/>
        <c:lblOffset val="100"/>
        <c:noMultiLvlLbl val="0"/>
      </c:catAx>
      <c:valAx>
        <c:axId val="17077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Crowdfunding.xlsx]Pivot Table 3 Date &amp; Outcome!PivotTable13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 Date &amp; Outcome'!$B$6:$B$7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'Pivot Table 3 Date &amp; Outcome'!$A$8:$A$20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Date &amp; Outcome'!$B$8:$B$20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5-F643-ACDF-266B906F29DC}"/>
            </c:ext>
          </c:extLst>
        </c:ser>
        <c:ser>
          <c:idx val="1"/>
          <c:order val="1"/>
          <c:tx>
            <c:strRef>
              <c:f>'Pivot Table 3 Date &amp; Outcome'!$C$6:$C$7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Table 3 Date &amp; Outcome'!$A$8:$A$20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Date &amp; Outcome'!$C$8:$C$20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5-F643-ACDF-266B906F29DC}"/>
            </c:ext>
          </c:extLst>
        </c:ser>
        <c:ser>
          <c:idx val="2"/>
          <c:order val="2"/>
          <c:tx>
            <c:strRef>
              <c:f>'Pivot Table 3 Date &amp; Outcome'!$D$6:$D$7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'Pivot Table 3 Date &amp; Outcome'!$A$8:$A$20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Date &amp; Outcome'!$D$8:$D$20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5-F643-ACDF-266B906F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68255"/>
        <c:axId val="256370527"/>
      </c:lineChart>
      <c:catAx>
        <c:axId val="2563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70527"/>
        <c:crosses val="autoZero"/>
        <c:auto val="1"/>
        <c:lblAlgn val="ctr"/>
        <c:lblOffset val="100"/>
        <c:noMultiLvlLbl val="0"/>
      </c:catAx>
      <c:valAx>
        <c:axId val="2563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Crowdfunding</a:t>
            </a:r>
            <a:r>
              <a:rPr lang="en-US" b="1" baseline="0"/>
              <a:t> Outcomes based on Goal Amount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      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F-0340-85DA-863EB86E039F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      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F-0340-85DA-863EB86E039F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      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F-0340-85DA-863EB86E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563584"/>
        <c:axId val="613565312"/>
      </c:lineChart>
      <c:catAx>
        <c:axId val="6135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Financial</a:t>
                </a:r>
                <a:r>
                  <a:rPr lang="en-US" sz="1400" b="1" baseline="0"/>
                  <a:t> Support (USD) </a:t>
                </a:r>
              </a:p>
            </c:rich>
          </c:tx>
          <c:layout>
            <c:manualLayout>
              <c:xMode val="edge"/>
              <c:yMode val="edge"/>
              <c:x val="0.34965816860305049"/>
              <c:y val="0.9366546023852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65312"/>
        <c:crossesAt val="0"/>
        <c:auto val="1"/>
        <c:lblAlgn val="ctr"/>
        <c:lblOffset val="100"/>
        <c:noMultiLvlLbl val="0"/>
      </c:catAx>
      <c:valAx>
        <c:axId val="613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Percentage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511139254446343"/>
          <c:y val="3.7637426900584803E-2"/>
          <c:w val="0.15509839766532679"/>
          <c:h val="0.1184218814753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114300</xdr:rowOff>
    </xdr:from>
    <xdr:to>
      <xdr:col>13</xdr:col>
      <xdr:colOff>12700</xdr:colOff>
      <xdr:row>17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05B74A-A5A7-A27F-E044-0AE361A50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5</xdr:row>
      <xdr:rowOff>0</xdr:rowOff>
    </xdr:from>
    <xdr:to>
      <xdr:col>15</xdr:col>
      <xdr:colOff>749300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997EC-7DA5-38A0-8D3C-F45DDDD40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5</xdr:row>
      <xdr:rowOff>57150</xdr:rowOff>
    </xdr:from>
    <xdr:to>
      <xdr:col>10</xdr:col>
      <xdr:colOff>711200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47C7D-E6EE-63E1-8172-F6CDFA255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14</xdr:row>
      <xdr:rowOff>19050</xdr:rowOff>
    </xdr:from>
    <xdr:to>
      <xdr:col>4</xdr:col>
      <xdr:colOff>508000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D1016-6E0E-5479-AFD1-98E8424EB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 L Muller" refreshedDate="45202.843805902776" createdVersion="8" refreshedVersion="8" minRefreshableVersion="3" recordCount="1001" xr:uid="{DEBD1CB9-13A3-644F-A048-C35A56D935CE}">
  <cacheSource type="worksheet">
    <worksheetSource ref="A1:R1048576" sheet="Sheet3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_donation" numFmtId="164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 L Muller" refreshedDate="45202.974052662037" createdVersion="8" refreshedVersion="8" minRefreshableVersion="3" recordCount="1001" xr:uid="{DAFA7D97-5C64-134C-93E6-1D40F1947B3F}">
  <cacheSource type="worksheet">
    <worksheetSource ref="A1:Y1048576" sheet="Work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_donation" numFmtId="164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 L Muller" refreshedDate="45203.882738078704" createdVersion="8" refreshedVersion="8" minRefreshableVersion="3" recordCount="1001" xr:uid="{96B53F73-F706-EB48-B7C6-802C4260C290}">
  <cacheSource type="worksheet">
    <worksheetSource ref="A1:Y1048576" sheet="Sheet6"/>
  </cacheSource>
  <cacheFields count="25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_donation" numFmtId="164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166">
      <sharedItems containsNonDate="0" containsDate="1" containsString="0" containsBlank="1" minDate="2010-01-09T06:00:00" maxDate="2020-01-27T06:00:00"/>
    </cacheField>
    <cacheField name="Date_created_conversion_2" numFmtId="166">
      <sharedItems containsNonDate="0" containsDate="1" containsString="0" containsBlank="1" minDate="2010-01-09T06:00:00" maxDate="2020-01-27T06:00:00"/>
    </cacheField>
    <cacheField name="Year_f" numFmtId="0">
      <sharedItems containsString="0" containsBlank="1" containsNumber="1" containsInteger="1" minValue="2010" maxValue="2020"/>
    </cacheField>
    <cacheField name="Year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Month_f" numFmtId="0">
      <sharedItems containsBlank="1"/>
    </cacheField>
    <cacheField name="Month" numFmtId="0">
      <sharedItems containsBlank="1" count="13">
        <s v="Nov"/>
        <s v="Aug"/>
        <s v="Jan"/>
        <s v="Sep"/>
        <s v="Oct"/>
        <s v="Jun"/>
        <s v="Mar"/>
        <s v="Dec"/>
        <s v="Jul"/>
        <s v="Apr"/>
        <s v="Feb"/>
        <s v="May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_End_Conversion" numFmtId="165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 L Muller" refreshedDate="45220.890808564815" createdVersion="8" refreshedVersion="8" minRefreshableVersion="3" recordCount="12" xr:uid="{916BCF78-2CB1-4949-AB52-E63E2E07C8FC}">
  <cacheSource type="worksheet">
    <worksheetSource ref="A1:H13" sheet="Goal Analysis"/>
  </cacheSource>
  <cacheFields count="8">
    <cacheField name="Goal" numFmtId="0">
      <sharedItems/>
    </cacheField>
    <cacheField name="Total Projects" numFmtId="0">
      <sharedItems containsSemiMixedTypes="0" containsString="0" containsNumber="1" containsInteger="1" minValue="7" maxValue="317"/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Percentage Successful" numFmtId="9">
      <sharedItems containsSemiMixedTypes="0" containsString="0" containsNumber="1" minValue="0.36421725239616615" maxValue="1" count="10">
        <n v="0.58823529411764708"/>
        <n v="0.81623931623931623"/>
        <n v="0.51735015772870663"/>
        <n v="0.44444444444444442"/>
        <n v="1"/>
        <n v="0.7857142857142857"/>
        <n v="0.66666666666666663"/>
        <n v="0.73333333333333328"/>
        <n v="0.72727272727272729"/>
        <n v="0.36421725239616615"/>
      </sharedItems>
    </cacheField>
    <cacheField name="Percentage Failed" numFmtId="9">
      <sharedItems containsSemiMixedTypes="0" containsString="0" containsNumber="1" minValue="0" maxValue="0.55555555555555558" count="10">
        <n v="0.39215686274509803"/>
        <n v="0.1623931623931624"/>
        <n v="0.39747634069400634"/>
        <n v="0.55555555555555558"/>
        <n v="0"/>
        <n v="0.21428571428571427"/>
        <n v="0.25"/>
        <n v="0.2"/>
        <n v="0.27272727272727271"/>
        <n v="0.52076677316293929"/>
      </sharedItems>
    </cacheField>
    <cacheField name="Percentage Canceled" numFmtId="9">
      <sharedItems containsSemiMixedTypes="0" containsString="0" containsNumber="1" minValue="0" maxValue="8.9456869009584661E-2" count="6">
        <n v="1.9607843137254902E-2"/>
        <n v="8.5470085470085479E-3"/>
        <n v="7.8864353312302835E-2"/>
        <n v="0"/>
        <n v="8.3333333333333329E-2"/>
        <n v="8.9456869009584661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m/>
    <n v="0"/>
    <x v="0"/>
    <s v="food trucks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n v="1040"/>
    <x v="1"/>
    <n v="92.151898734177209"/>
    <n v="158"/>
    <x v="1"/>
    <s v="rock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web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rock"/>
    <x v="1"/>
    <s v="USD"/>
    <n v="1565499600"/>
    <n v="1568955600"/>
    <b v="0"/>
    <b v="0"/>
    <s v="music/rock"/>
  </r>
  <r>
    <n v="4"/>
    <s v="Larson-Little"/>
    <s v="Proactive foreground core"/>
    <n v="7600"/>
    <n v="5265"/>
    <n v="69.276315789473685"/>
    <x v="0"/>
    <n v="99.339622641509436"/>
    <n v="53"/>
    <x v="3"/>
    <s v="plays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n v="173.61842105263159"/>
    <x v="1"/>
    <n v="75.833333333333329"/>
    <n v="174"/>
    <x v="3"/>
    <s v="plays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n v="20.961538461538463"/>
    <x v="0"/>
    <n v="60.555555555555557"/>
    <n v="18"/>
    <x v="4"/>
    <s v="documentary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n v="327.57777777777778"/>
    <x v="1"/>
    <n v="64.93832599118943"/>
    <n v="227"/>
    <x v="3"/>
    <s v="plays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n v="19.932788374205266"/>
    <x v="2"/>
    <n v="30.997175141242938"/>
    <n v="708"/>
    <x v="3"/>
    <s v="plays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n v="51.741935483870968"/>
    <x v="0"/>
    <n v="72.909090909090907"/>
    <n v="44"/>
    <x v="1"/>
    <s v="electric music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n v="266.11538461538464"/>
    <x v="1"/>
    <n v="62.9"/>
    <n v="220"/>
    <x v="4"/>
    <s v="drama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n v="48.095238095238095"/>
    <x v="0"/>
    <n v="112.22222222222223"/>
    <n v="27"/>
    <x v="3"/>
    <s v="plays"/>
    <x v="1"/>
    <s v="USD"/>
    <n v="1285045200"/>
    <n v="1285563600"/>
    <b v="0"/>
    <b v="1"/>
    <s v="theater/plays"/>
  </r>
  <r>
    <n v="12"/>
    <s v="Kim Ltd"/>
    <s v="Assimilated hybrid intranet"/>
    <n v="6300"/>
    <n v="5629"/>
    <n v="89.349206349206341"/>
    <x v="0"/>
    <n v="102.34545454545454"/>
    <n v="55"/>
    <x v="4"/>
    <s v="drama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indie rock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n v="66.769503546099301"/>
    <x v="0"/>
    <n v="94.144999999999996"/>
    <n v="200"/>
    <x v="1"/>
    <s v="indie rock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n v="47.307881773399011"/>
    <x v="0"/>
    <n v="84.986725663716811"/>
    <n v="452"/>
    <x v="2"/>
    <s v="wearables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n v="649.47058823529414"/>
    <x v="1"/>
    <n v="110.41"/>
    <n v="100"/>
    <x v="5"/>
    <s v="nonfiction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n v="159.39125295508273"/>
    <x v="1"/>
    <n v="107.96236989591674"/>
    <n v="1249"/>
    <x v="4"/>
    <s v="animation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n v="66.912087912087912"/>
    <x v="3"/>
    <n v="45.103703703703701"/>
    <n v="135"/>
    <x v="3"/>
    <s v="plays"/>
    <x v="1"/>
    <s v="USD"/>
    <n v="1536382800"/>
    <n v="1537074000"/>
    <b v="0"/>
    <b v="0"/>
    <s v="theater/plays"/>
  </r>
  <r>
    <n v="19"/>
    <s v="Perez-Hess"/>
    <s v="Down-sized cohesive archive"/>
    <n v="62500"/>
    <n v="30331"/>
    <n v="48.529600000000002"/>
    <x v="0"/>
    <n v="45.001483679525222"/>
    <n v="674"/>
    <x v="3"/>
    <s v="plays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n v="112.24279210925646"/>
    <x v="1"/>
    <n v="105.97134670487107"/>
    <n v="1396"/>
    <x v="4"/>
    <s v="drama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n v="40.992553191489364"/>
    <x v="0"/>
    <n v="69.055555555555557"/>
    <n v="558"/>
    <x v="3"/>
    <s v="plays"/>
    <x v="1"/>
    <s v="USD"/>
    <n v="1313384400"/>
    <n v="1316322000"/>
    <b v="0"/>
    <b v="0"/>
    <s v="theater/plays"/>
  </r>
  <r>
    <n v="22"/>
    <s v="Collier Inc"/>
    <s v="Enhanced dynamic definition"/>
    <n v="59100"/>
    <n v="75690"/>
    <n v="128.07106598984771"/>
    <x v="1"/>
    <n v="85.044943820224717"/>
    <n v="890"/>
    <x v="3"/>
    <s v="plays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n v="332.04444444444448"/>
    <x v="1"/>
    <n v="105.22535211267606"/>
    <n v="142"/>
    <x v="4"/>
    <s v="documentary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n v="112.83225108225108"/>
    <x v="1"/>
    <n v="39.003741114852225"/>
    <n v="2673"/>
    <x v="2"/>
    <s v="wearables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n v="216.43636363636364"/>
    <x v="1"/>
    <n v="73.030674846625772"/>
    <n v="163"/>
    <x v="6"/>
    <s v="video games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n v="48.199069767441863"/>
    <x v="3"/>
    <n v="35.009459459459457"/>
    <n v="1480"/>
    <x v="3"/>
    <s v="plays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n v="79.95"/>
    <x v="0"/>
    <n v="106.6"/>
    <n v="15"/>
    <x v="1"/>
    <s v="rock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n v="105.22553516819573"/>
    <x v="1"/>
    <n v="61.997747747747745"/>
    <n v="2220"/>
    <x v="3"/>
    <s v="plays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n v="328.89978213507629"/>
    <x v="1"/>
    <n v="94.000622665006233"/>
    <n v="1606"/>
    <x v="4"/>
    <s v="shorts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n v="160.61111111111111"/>
    <x v="1"/>
    <n v="112.05426356589147"/>
    <n v="129"/>
    <x v="4"/>
    <s v="animation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n v="310"/>
    <x v="1"/>
    <n v="48.008849557522126"/>
    <n v="226"/>
    <x v="6"/>
    <s v="video games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n v="86.807920792079202"/>
    <x v="0"/>
    <n v="38.004334633723452"/>
    <n v="2307"/>
    <x v="4"/>
    <s v="documentary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n v="377.82071713147411"/>
    <x v="1"/>
    <n v="35.000184535892231"/>
    <n v="5419"/>
    <x v="3"/>
    <s v="plays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n v="150.80645161290323"/>
    <x v="1"/>
    <n v="85"/>
    <n v="165"/>
    <x v="4"/>
    <s v="documentary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n v="150.30119521912351"/>
    <x v="1"/>
    <n v="95.993893129770996"/>
    <n v="1965"/>
    <x v="4"/>
    <s v="drama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n v="157.28571428571431"/>
    <x v="1"/>
    <n v="68.8125"/>
    <n v="16"/>
    <x v="3"/>
    <s v="plays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n v="139.98765432098764"/>
    <x v="1"/>
    <n v="105.97196261682242"/>
    <n v="107"/>
    <x v="5"/>
    <s v="fiction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n v="325.32258064516128"/>
    <x v="1"/>
    <n v="75.261194029850742"/>
    <n v="134"/>
    <x v="7"/>
    <s v="photography books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n v="50.777777777777779"/>
    <x v="0"/>
    <n v="57.125"/>
    <n v="88"/>
    <x v="3"/>
    <s v="plays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n v="169.06818181818181"/>
    <x v="1"/>
    <n v="75.141414141414145"/>
    <n v="198"/>
    <x v="2"/>
    <s v="wearables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n v="212.92857142857144"/>
    <x v="1"/>
    <n v="107.42342342342343"/>
    <n v="111"/>
    <x v="1"/>
    <s v="rock"/>
    <x v="6"/>
    <s v="EUR"/>
    <n v="1346734800"/>
    <n v="1348981200"/>
    <b v="0"/>
    <b v="1"/>
    <s v="music/rock"/>
  </r>
  <r>
    <n v="42"/>
    <s v="Werner-Bryant"/>
    <s v="Virtual uniform frame"/>
    <n v="1800"/>
    <n v="7991"/>
    <n v="443.94444444444446"/>
    <x v="1"/>
    <n v="35.995495495495497"/>
    <n v="222"/>
    <x v="0"/>
    <s v="food trucks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n v="185.9390243902439"/>
    <x v="1"/>
    <n v="26.998873148744366"/>
    <n v="6212"/>
    <x v="5"/>
    <s v="radio &amp; podcasts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n v="658.8125"/>
    <x v="1"/>
    <n v="107.56122448979592"/>
    <n v="98"/>
    <x v="5"/>
    <s v="fiction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n v="47.684210526315788"/>
    <x v="0"/>
    <n v="94.375"/>
    <n v="48"/>
    <x v="3"/>
    <s v="plays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n v="114.78378378378378"/>
    <x v="1"/>
    <n v="46.163043478260867"/>
    <n v="92"/>
    <x v="1"/>
    <s v="rock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n v="475.26666666666665"/>
    <x v="1"/>
    <n v="47.845637583892618"/>
    <n v="149"/>
    <x v="3"/>
    <s v="plays"/>
    <x v="1"/>
    <s v="USD"/>
    <n v="1396069200"/>
    <n v="1398661200"/>
    <b v="0"/>
    <b v="0"/>
    <s v="theater/plays"/>
  </r>
  <r>
    <n v="48"/>
    <s v="Lamb Inc"/>
    <s v="Optimized leadingedge concept"/>
    <n v="33300"/>
    <n v="128862"/>
    <n v="386.97297297297297"/>
    <x v="1"/>
    <n v="53.007815713698065"/>
    <n v="2431"/>
    <x v="3"/>
    <s v="plays"/>
    <x v="1"/>
    <s v="USD"/>
    <n v="1435208400"/>
    <n v="1436245200"/>
    <b v="0"/>
    <b v="0"/>
    <s v="theater/plays"/>
  </r>
  <r>
    <n v="49"/>
    <s v="Casey-Kelly"/>
    <s v="Sharable holistic interface"/>
    <n v="7200"/>
    <n v="13653"/>
    <n v="189.625"/>
    <x v="1"/>
    <n v="45.059405940594061"/>
    <n v="303"/>
    <x v="1"/>
    <s v="rock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n v="2"/>
    <x v="0"/>
    <n v="2"/>
    <n v="1"/>
    <x v="1"/>
    <s v="metal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n v="91.867805186590772"/>
    <x v="0"/>
    <n v="99.006816632583508"/>
    <n v="1467"/>
    <x v="2"/>
    <s v="wearables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n v="34.152777777777779"/>
    <x v="0"/>
    <n v="32.786666666666669"/>
    <n v="75"/>
    <x v="3"/>
    <s v="plays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n v="140.40909090909091"/>
    <x v="1"/>
    <n v="59.119617224880386"/>
    <n v="209"/>
    <x v="4"/>
    <s v="drama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n v="89.86666666666666"/>
    <x v="0"/>
    <n v="44.93333333333333"/>
    <n v="120"/>
    <x v="2"/>
    <s v="wearables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jazz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n v="143.66249999999999"/>
    <x v="1"/>
    <n v="70.079268292682926"/>
    <n v="164"/>
    <x v="2"/>
    <s v="wearables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n v="215.27586206896552"/>
    <x v="1"/>
    <n v="31.059701492537314"/>
    <n v="201"/>
    <x v="6"/>
    <s v="video games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n v="227.11111111111114"/>
    <x v="1"/>
    <n v="29.061611374407583"/>
    <n v="211"/>
    <x v="3"/>
    <s v="plays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n v="275.07142857142861"/>
    <x v="1"/>
    <n v="30.0859375"/>
    <n v="128"/>
    <x v="3"/>
    <s v="plays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n v="144.37048832271762"/>
    <x v="1"/>
    <n v="84.998125000000002"/>
    <n v="1600"/>
    <x v="3"/>
    <s v="plays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n v="92.74598393574297"/>
    <x v="0"/>
    <n v="82.001775410563695"/>
    <n v="2253"/>
    <x v="3"/>
    <s v="plays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n v="722.6"/>
    <x v="1"/>
    <n v="58.040160642570278"/>
    <n v="249"/>
    <x v="2"/>
    <s v="web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n v="11.851063829787234"/>
    <x v="0"/>
    <n v="111.4"/>
    <n v="5"/>
    <x v="3"/>
    <s v="plays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n v="97.642857142857139"/>
    <x v="0"/>
    <n v="71.94736842105263"/>
    <n v="38"/>
    <x v="2"/>
    <s v="web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n v="236.14754098360655"/>
    <x v="1"/>
    <n v="61.038135593220339"/>
    <n v="236"/>
    <x v="3"/>
    <s v="plays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n v="45.068965517241381"/>
    <x v="0"/>
    <n v="108.91666666666667"/>
    <n v="12"/>
    <x v="3"/>
    <s v="plays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n v="162.38567493112947"/>
    <x v="1"/>
    <n v="29.001722017220171"/>
    <n v="4065"/>
    <x v="2"/>
    <s v="wearables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n v="254.52631578947367"/>
    <x v="1"/>
    <n v="58.975609756097562"/>
    <n v="246"/>
    <x v="3"/>
    <s v="plays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n v="24.063291139240505"/>
    <x v="3"/>
    <n v="111.82352941176471"/>
    <n v="17"/>
    <x v="3"/>
    <s v="plays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n v="123.74140625000001"/>
    <x v="1"/>
    <n v="63.995555555555555"/>
    <n v="2475"/>
    <x v="3"/>
    <s v="plays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n v="108.06666666666666"/>
    <x v="1"/>
    <n v="85.315789473684205"/>
    <n v="76"/>
    <x v="3"/>
    <s v="plays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n v="670.33333333333326"/>
    <x v="1"/>
    <n v="74.481481481481481"/>
    <n v="54"/>
    <x v="4"/>
    <s v="animation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n v="660.92857142857144"/>
    <x v="1"/>
    <n v="105.14772727272727"/>
    <n v="88"/>
    <x v="1"/>
    <s v="jazz"/>
    <x v="1"/>
    <s v="USD"/>
    <n v="1480226400"/>
    <n v="1480485600"/>
    <b v="0"/>
    <b v="0"/>
    <s v="music/jazz"/>
  </r>
  <r>
    <n v="74"/>
    <s v="Davis-Michael"/>
    <s v="Progressive tertiary framework"/>
    <n v="3900"/>
    <n v="4776"/>
    <n v="122.46153846153847"/>
    <x v="1"/>
    <n v="56.188235294117646"/>
    <n v="85"/>
    <x v="1"/>
    <s v="metal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n v="150.57731958762886"/>
    <x v="1"/>
    <n v="85.917647058823533"/>
    <n v="170"/>
    <x v="7"/>
    <s v="photography books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n v="78.106590724165997"/>
    <x v="0"/>
    <n v="57.00296912114014"/>
    <n v="1684"/>
    <x v="3"/>
    <s v="plays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n v="46.94736842105263"/>
    <x v="0"/>
    <n v="79.642857142857139"/>
    <n v="56"/>
    <x v="4"/>
    <s v="animation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n v="300.8"/>
    <x v="1"/>
    <n v="41.018181818181816"/>
    <n v="330"/>
    <x v="5"/>
    <s v="translations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n v="69.598615916955026"/>
    <x v="0"/>
    <n v="48.004773269689736"/>
    <n v="838"/>
    <x v="3"/>
    <s v="plays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n v="637.4545454545455"/>
    <x v="1"/>
    <n v="55.212598425196852"/>
    <n v="127"/>
    <x v="6"/>
    <s v="video games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n v="225.33928571428569"/>
    <x v="1"/>
    <n v="92.109489051094897"/>
    <n v="411"/>
    <x v="1"/>
    <s v="rock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n v="1497.3000000000002"/>
    <x v="1"/>
    <n v="83.183333333333337"/>
    <n v="180"/>
    <x v="6"/>
    <s v="video games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n v="37.590225563909776"/>
    <x v="0"/>
    <n v="39.996000000000002"/>
    <n v="1000"/>
    <x v="1"/>
    <s v="electric music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n v="132.36942675159236"/>
    <x v="1"/>
    <n v="111.1336898395722"/>
    <n v="374"/>
    <x v="2"/>
    <s v="wearables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n v="131.22448979591837"/>
    <x v="1"/>
    <n v="90.563380281690144"/>
    <n v="71"/>
    <x v="1"/>
    <s v="indie rock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n v="167.63513513513513"/>
    <x v="1"/>
    <n v="61.108374384236456"/>
    <n v="203"/>
    <x v="3"/>
    <s v="plays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n v="61.984886649874063"/>
    <x v="0"/>
    <n v="83.022941970310384"/>
    <n v="1482"/>
    <x v="1"/>
    <s v="rock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n v="260.75"/>
    <x v="1"/>
    <n v="110.76106194690266"/>
    <n v="113"/>
    <x v="5"/>
    <s v="translations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n v="252.58823529411765"/>
    <x v="1"/>
    <n v="89.458333333333329"/>
    <n v="96"/>
    <x v="3"/>
    <s v="plays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n v="78.615384615384613"/>
    <x v="0"/>
    <n v="57.849056603773583"/>
    <n v="106"/>
    <x v="3"/>
    <s v="plays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n v="48.404406999351913"/>
    <x v="0"/>
    <n v="109.99705449189985"/>
    <n v="679"/>
    <x v="5"/>
    <s v="translations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n v="258.875"/>
    <x v="1"/>
    <n v="103.96586345381526"/>
    <n v="498"/>
    <x v="6"/>
    <s v="video games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n v="60.548713235294116"/>
    <x v="3"/>
    <n v="107.99508196721311"/>
    <n v="610"/>
    <x v="3"/>
    <s v="plays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n v="303.68965517241378"/>
    <x v="1"/>
    <n v="48.927777777777777"/>
    <n v="180"/>
    <x v="2"/>
    <s v="web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n v="112.99999999999999"/>
    <x v="1"/>
    <n v="37.666666666666664"/>
    <n v="27"/>
    <x v="4"/>
    <s v="documentary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n v="217.37876614060258"/>
    <x v="1"/>
    <n v="64.999141999141997"/>
    <n v="2331"/>
    <x v="3"/>
    <s v="plays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n v="926.69230769230762"/>
    <x v="1"/>
    <n v="106.61061946902655"/>
    <n v="113"/>
    <x v="0"/>
    <s v="food trucks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n v="33.692229038854805"/>
    <x v="0"/>
    <n v="27.009016393442622"/>
    <n v="1220"/>
    <x v="6"/>
    <s v="video games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n v="196.7236842105263"/>
    <x v="1"/>
    <n v="91.16463414634147"/>
    <n v="164"/>
    <x v="3"/>
    <s v="plays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n v="1"/>
    <x v="0"/>
    <n v="1"/>
    <n v="1"/>
    <x v="3"/>
    <s v="plays"/>
    <x v="1"/>
    <s v="USD"/>
    <n v="1319000400"/>
    <n v="1320555600"/>
    <b v="0"/>
    <b v="0"/>
    <s v="theater/plays"/>
  </r>
  <r>
    <n v="101"/>
    <s v="Douglas LLC"/>
    <s v="Reduced heuristic moratorium"/>
    <n v="900"/>
    <n v="9193"/>
    <n v="1021.4444444444445"/>
    <x v="1"/>
    <n v="56.054878048780488"/>
    <n v="164"/>
    <x v="1"/>
    <s v="electric music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n v="281.67567567567568"/>
    <x v="1"/>
    <n v="31.017857142857142"/>
    <n v="336"/>
    <x v="2"/>
    <s v="wearables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n v="24.610000000000003"/>
    <x v="0"/>
    <n v="66.513513513513516"/>
    <n v="37"/>
    <x v="1"/>
    <s v="electric music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indie rock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n v="144.54411764705884"/>
    <x v="1"/>
    <n v="103.46315789473684"/>
    <n v="95"/>
    <x v="2"/>
    <s v="web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n v="359.12820512820514"/>
    <x v="1"/>
    <n v="95.278911564625844"/>
    <n v="147"/>
    <x v="3"/>
    <s v="plays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n v="186.48571428571427"/>
    <x v="1"/>
    <n v="75.895348837209298"/>
    <n v="86"/>
    <x v="3"/>
    <s v="plays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n v="595.26666666666665"/>
    <x v="1"/>
    <n v="107.57831325301204"/>
    <n v="83"/>
    <x v="4"/>
    <s v="documentary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n v="59.21153846153846"/>
    <x v="0"/>
    <n v="51.31666666666667"/>
    <n v="60"/>
    <x v="4"/>
    <s v="television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n v="14.962780898876405"/>
    <x v="0"/>
    <n v="71.983108108108112"/>
    <n v="296"/>
    <x v="0"/>
    <s v="food trucks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n v="119.95602605863192"/>
    <x v="1"/>
    <n v="108.95414201183432"/>
    <n v="676"/>
    <x v="5"/>
    <s v="radio &amp; podcasts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n v="268.82978723404256"/>
    <x v="1"/>
    <n v="35"/>
    <n v="361"/>
    <x v="2"/>
    <s v="web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n v="376.87878787878788"/>
    <x v="1"/>
    <n v="94.938931297709928"/>
    <n v="131"/>
    <x v="0"/>
    <s v="food trucks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n v="727.15789473684208"/>
    <x v="1"/>
    <n v="109.65079365079364"/>
    <n v="126"/>
    <x v="2"/>
    <s v="wearables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n v="87.211757648470297"/>
    <x v="0"/>
    <n v="44.001815980629537"/>
    <n v="3304"/>
    <x v="5"/>
    <s v="fiction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n v="88"/>
    <x v="0"/>
    <n v="86.794520547945211"/>
    <n v="73"/>
    <x v="3"/>
    <s v="plays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n v="173.9387755102041"/>
    <x v="1"/>
    <n v="30.992727272727272"/>
    <n v="275"/>
    <x v="4"/>
    <s v="television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n v="117.61111111111111"/>
    <x v="1"/>
    <n v="94.791044776119406"/>
    <n v="67"/>
    <x v="7"/>
    <s v="photography books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n v="214.96"/>
    <x v="1"/>
    <n v="69.79220779220779"/>
    <n v="154"/>
    <x v="4"/>
    <s v="documentary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n v="149.49667110519306"/>
    <x v="1"/>
    <n v="63.003367003367003"/>
    <n v="1782"/>
    <x v="6"/>
    <s v="mobile games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n v="219.33995584988963"/>
    <x v="1"/>
    <n v="110.0343300110742"/>
    <n v="903"/>
    <x v="6"/>
    <s v="video games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n v="64.367690058479525"/>
    <x v="0"/>
    <n v="25.997933274284026"/>
    <n v="3387"/>
    <x v="5"/>
    <s v="fiction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n v="18.622397298818232"/>
    <x v="0"/>
    <n v="49.987915407854985"/>
    <n v="662"/>
    <x v="3"/>
    <s v="plays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n v="367.76923076923077"/>
    <x v="1"/>
    <n v="101.72340425531915"/>
    <n v="94"/>
    <x v="7"/>
    <s v="photography books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n v="159.90566037735849"/>
    <x v="1"/>
    <n v="47.083333333333336"/>
    <n v="180"/>
    <x v="3"/>
    <s v="plays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n v="38.633185349611544"/>
    <x v="0"/>
    <n v="89.944444444444443"/>
    <n v="774"/>
    <x v="3"/>
    <s v="plays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n v="51.42151162790698"/>
    <x v="0"/>
    <n v="78.96875"/>
    <n v="672"/>
    <x v="3"/>
    <s v="plays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n v="60.334277620396605"/>
    <x v="3"/>
    <n v="80.067669172932327"/>
    <n v="532"/>
    <x v="1"/>
    <s v="rock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n v="3.202693602693603"/>
    <x v="3"/>
    <n v="86.472727272727269"/>
    <n v="55"/>
    <x v="0"/>
    <s v="food trucks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n v="155.46875"/>
    <x v="1"/>
    <n v="28.001876172607879"/>
    <n v="533"/>
    <x v="4"/>
    <s v="drama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n v="100.85974499089254"/>
    <x v="1"/>
    <n v="67.996725337699544"/>
    <n v="2443"/>
    <x v="2"/>
    <s v="web"/>
    <x v="4"/>
    <s v="GBP"/>
    <n v="1385704800"/>
    <n v="1386828000"/>
    <b v="0"/>
    <b v="0"/>
    <s v="technology/web"/>
  </r>
  <r>
    <n v="132"/>
    <s v="Flowers and Sons"/>
    <s v="Virtual static core"/>
    <n v="3300"/>
    <n v="3834"/>
    <n v="116.18181818181819"/>
    <x v="1"/>
    <n v="43.078651685393261"/>
    <n v="89"/>
    <x v="3"/>
    <s v="plays"/>
    <x v="1"/>
    <s v="USD"/>
    <n v="1515736800"/>
    <n v="1517119200"/>
    <b v="0"/>
    <b v="1"/>
    <s v="theater/plays"/>
  </r>
  <r>
    <n v="133"/>
    <s v="Gates PLC"/>
    <s v="Secured content-based product"/>
    <n v="4500"/>
    <n v="13985"/>
    <n v="310.77777777777777"/>
    <x v="1"/>
    <n v="87.95597484276729"/>
    <n v="159"/>
    <x v="1"/>
    <s v="world music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n v="89.73668341708543"/>
    <x v="0"/>
    <n v="94.987234042553197"/>
    <n v="940"/>
    <x v="4"/>
    <s v="documentary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n v="71.27272727272728"/>
    <x v="0"/>
    <n v="46.905982905982903"/>
    <n v="117"/>
    <x v="3"/>
    <s v="plays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n v="3.2862318840579712"/>
    <x v="3"/>
    <n v="46.913793103448278"/>
    <n v="58"/>
    <x v="4"/>
    <s v="drama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n v="261.77777777777777"/>
    <x v="1"/>
    <n v="94.24"/>
    <n v="50"/>
    <x v="5"/>
    <s v="nonfiction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n v="96"/>
    <x v="0"/>
    <n v="80.139130434782615"/>
    <n v="115"/>
    <x v="6"/>
    <s v="mobile games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n v="20.896851248642779"/>
    <x v="0"/>
    <n v="59.036809815950917"/>
    <n v="326"/>
    <x v="2"/>
    <s v="wearables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n v="223.16363636363636"/>
    <x v="1"/>
    <n v="65.989247311827953"/>
    <n v="186"/>
    <x v="4"/>
    <s v="documentary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n v="101.59097978227061"/>
    <x v="1"/>
    <n v="60.992530345471522"/>
    <n v="1071"/>
    <x v="2"/>
    <s v="web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n v="230.03999999999996"/>
    <x v="1"/>
    <n v="98.307692307692307"/>
    <n v="117"/>
    <x v="2"/>
    <s v="web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n v="135.59259259259261"/>
    <x v="1"/>
    <n v="104.6"/>
    <n v="70"/>
    <x v="1"/>
    <s v="indie rock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n v="129.1"/>
    <x v="1"/>
    <n v="86.066666666666663"/>
    <n v="135"/>
    <x v="3"/>
    <s v="plays"/>
    <x v="1"/>
    <s v="USD"/>
    <n v="1560747600"/>
    <n v="1561438800"/>
    <b v="0"/>
    <b v="0"/>
    <s v="theater/plays"/>
  </r>
  <r>
    <n v="145"/>
    <s v="Fields-Moore"/>
    <s v="Secured reciprocal array"/>
    <n v="25000"/>
    <n v="59128"/>
    <n v="236.512"/>
    <x v="1"/>
    <n v="76.989583333333329"/>
    <n v="768"/>
    <x v="2"/>
    <s v="wearables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n v="17.25"/>
    <x v="3"/>
    <n v="29.764705882352942"/>
    <n v="51"/>
    <x v="3"/>
    <s v="plays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n v="112.49397590361446"/>
    <x v="1"/>
    <n v="46.91959798994975"/>
    <n v="199"/>
    <x v="3"/>
    <s v="plays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n v="121.02150537634408"/>
    <x v="1"/>
    <n v="105.18691588785046"/>
    <n v="107"/>
    <x v="2"/>
    <s v="wearables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n v="219.87096774193549"/>
    <x v="1"/>
    <n v="69.907692307692301"/>
    <n v="195"/>
    <x v="1"/>
    <s v="indie rock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n v="1"/>
    <x v="0"/>
    <n v="1"/>
    <n v="1"/>
    <x v="1"/>
    <s v="rock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n v="64.166909620991248"/>
    <x v="0"/>
    <n v="60.011588275391958"/>
    <n v="1467"/>
    <x v="1"/>
    <s v="electric music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indie rock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n v="92.984160506863773"/>
    <x v="0"/>
    <n v="31.000176025347649"/>
    <n v="5681"/>
    <x v="3"/>
    <s v="plays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n v="58.756567425569173"/>
    <x v="0"/>
    <n v="95.042492917847028"/>
    <n v="1059"/>
    <x v="1"/>
    <s v="indie rock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n v="65.022222222222226"/>
    <x v="0"/>
    <n v="75.968174204355108"/>
    <n v="1194"/>
    <x v="3"/>
    <s v="plays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n v="73.939560439560438"/>
    <x v="3"/>
    <n v="71.013192612137203"/>
    <n v="379"/>
    <x v="1"/>
    <s v="rock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n v="52.666666666666664"/>
    <x v="0"/>
    <n v="73.733333333333334"/>
    <n v="30"/>
    <x v="7"/>
    <s v="photography books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n v="220.95238095238096"/>
    <x v="1"/>
    <n v="113.17073170731707"/>
    <n v="41"/>
    <x v="1"/>
    <s v="rock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n v="100.01150627615063"/>
    <x v="1"/>
    <n v="105.00933552992861"/>
    <n v="1821"/>
    <x v="3"/>
    <s v="plays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n v="162.3125"/>
    <x v="1"/>
    <n v="79.176829268292678"/>
    <n v="164"/>
    <x v="2"/>
    <s v="wearables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n v="78.181818181818187"/>
    <x v="0"/>
    <n v="57.333333333333336"/>
    <n v="75"/>
    <x v="2"/>
    <s v="web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n v="149.73770491803279"/>
    <x v="1"/>
    <n v="58.178343949044589"/>
    <n v="157"/>
    <x v="1"/>
    <s v="rock"/>
    <x v="5"/>
    <s v="CHF"/>
    <n v="1544248800"/>
    <n v="1546840800"/>
    <b v="0"/>
    <b v="0"/>
    <s v="music/rock"/>
  </r>
  <r>
    <n v="163"/>
    <s v="Burton-Watkins"/>
    <s v="Extended reciprocal circuit"/>
    <n v="3500"/>
    <n v="8864"/>
    <n v="253.25714285714284"/>
    <x v="1"/>
    <n v="36.032520325203251"/>
    <n v="246"/>
    <x v="7"/>
    <s v="photography books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n v="100.16943521594683"/>
    <x v="1"/>
    <n v="107.99068767908309"/>
    <n v="1396"/>
    <x v="3"/>
    <s v="plays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n v="121.99004424778761"/>
    <x v="1"/>
    <n v="44.005985634477256"/>
    <n v="2506"/>
    <x v="2"/>
    <s v="web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n v="137.13265306122449"/>
    <x v="1"/>
    <n v="55.077868852459019"/>
    <n v="244"/>
    <x v="7"/>
    <s v="photography books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n v="415.53846153846149"/>
    <x v="1"/>
    <n v="74"/>
    <n v="146"/>
    <x v="3"/>
    <s v="plays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n v="31.30913348946136"/>
    <x v="0"/>
    <n v="41.996858638743454"/>
    <n v="955"/>
    <x v="1"/>
    <s v="indie rock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n v="424.08154506437768"/>
    <x v="1"/>
    <n v="77.988161010260455"/>
    <n v="1267"/>
    <x v="4"/>
    <s v="shorts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n v="2.93886230728336"/>
    <x v="0"/>
    <n v="82.507462686567166"/>
    <n v="67"/>
    <x v="1"/>
    <s v="indie rock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n v="10.63265306122449"/>
    <x v="0"/>
    <n v="104.2"/>
    <n v="5"/>
    <x v="5"/>
    <s v="translations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n v="82.875"/>
    <x v="0"/>
    <n v="25.5"/>
    <n v="26"/>
    <x v="4"/>
    <s v="documentary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n v="163.01447776628748"/>
    <x v="1"/>
    <n v="100.98334401024984"/>
    <n v="1561"/>
    <x v="3"/>
    <s v="plays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n v="894.66666666666674"/>
    <x v="1"/>
    <n v="111.83333333333333"/>
    <n v="48"/>
    <x v="2"/>
    <s v="wearables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n v="26.191501103752756"/>
    <x v="0"/>
    <n v="41.999115044247787"/>
    <n v="1130"/>
    <x v="3"/>
    <s v="plays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n v="74.834782608695647"/>
    <x v="0"/>
    <n v="110.05115089514067"/>
    <n v="782"/>
    <x v="3"/>
    <s v="plays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n v="416.47680412371136"/>
    <x v="1"/>
    <n v="58.997079225994888"/>
    <n v="2739"/>
    <x v="3"/>
    <s v="plays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n v="96.208333333333329"/>
    <x v="0"/>
    <n v="32.985714285714288"/>
    <n v="210"/>
    <x v="0"/>
    <s v="food trucks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n v="357.71910112359546"/>
    <x v="1"/>
    <n v="45.005654509471306"/>
    <n v="3537"/>
    <x v="3"/>
    <s v="plays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n v="308.45714285714286"/>
    <x v="1"/>
    <n v="81.98196487897485"/>
    <n v="2107"/>
    <x v="2"/>
    <s v="wearables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n v="61.802325581395344"/>
    <x v="0"/>
    <n v="39.080882352941174"/>
    <n v="136"/>
    <x v="2"/>
    <s v="web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plays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n v="69.117647058823522"/>
    <x v="0"/>
    <n v="40.988372093023258"/>
    <n v="86"/>
    <x v="1"/>
    <s v="rock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n v="293.05555555555554"/>
    <x v="1"/>
    <n v="31.029411764705884"/>
    <n v="340"/>
    <x v="3"/>
    <s v="plays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n v="71.8"/>
    <x v="0"/>
    <n v="37.789473684210527"/>
    <n v="19"/>
    <x v="4"/>
    <s v="television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n v="31.934684684684683"/>
    <x v="0"/>
    <n v="32.006772009029348"/>
    <n v="886"/>
    <x v="3"/>
    <s v="plays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n v="229.87375415282392"/>
    <x v="1"/>
    <n v="95.966712898751737"/>
    <n v="1442"/>
    <x v="4"/>
    <s v="shorts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n v="32.012195121951223"/>
    <x v="0"/>
    <n v="75"/>
    <n v="35"/>
    <x v="3"/>
    <s v="plays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n v="23.525352848928385"/>
    <x v="3"/>
    <n v="102.0498866213152"/>
    <n v="441"/>
    <x v="3"/>
    <s v="plays"/>
    <x v="1"/>
    <s v="USD"/>
    <n v="1457071200"/>
    <n v="1457071200"/>
    <b v="0"/>
    <b v="0"/>
    <s v="theater/plays"/>
  </r>
  <r>
    <n v="190"/>
    <s v="Cook LLC"/>
    <s v="Up-sized dynamic throughput"/>
    <n v="3700"/>
    <n v="2538"/>
    <n v="68.594594594594597"/>
    <x v="0"/>
    <n v="105.75"/>
    <n v="24"/>
    <x v="3"/>
    <s v="plays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n v="37.952380952380956"/>
    <x v="0"/>
    <n v="37.069767441860463"/>
    <n v="86"/>
    <x v="3"/>
    <s v="plays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rock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n v="45.636363636363633"/>
    <x v="0"/>
    <n v="46.338461538461537"/>
    <n v="65"/>
    <x v="1"/>
    <s v="indie rock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n v="122.7605633802817"/>
    <x v="1"/>
    <n v="69.174603174603178"/>
    <n v="126"/>
    <x v="1"/>
    <s v="metal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n v="361.75316455696202"/>
    <x v="1"/>
    <n v="109.07824427480917"/>
    <n v="524"/>
    <x v="1"/>
    <s v="electric music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n v="63.146341463414636"/>
    <x v="0"/>
    <n v="51.78"/>
    <n v="100"/>
    <x v="2"/>
    <s v="wearables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n v="298.20475319926874"/>
    <x v="1"/>
    <n v="82.010055304172951"/>
    <n v="1989"/>
    <x v="4"/>
    <s v="drama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n v="9.5585443037974684"/>
    <x v="0"/>
    <n v="35.958333333333336"/>
    <n v="168"/>
    <x v="1"/>
    <s v="electric music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n v="53.777777777777779"/>
    <x v="0"/>
    <n v="74.461538461538467"/>
    <n v="13"/>
    <x v="1"/>
    <s v="rock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n v="2"/>
    <x v="0"/>
    <n v="2"/>
    <n v="1"/>
    <x v="3"/>
    <s v="plays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n v="681.19047619047615"/>
    <x v="1"/>
    <n v="91.114649681528661"/>
    <n v="157"/>
    <x v="2"/>
    <s v="web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n v="78.831325301204828"/>
    <x v="3"/>
    <n v="79.792682926829272"/>
    <n v="82"/>
    <x v="0"/>
    <s v="food trucks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n v="134.40792216817235"/>
    <x v="1"/>
    <n v="42.999777678968428"/>
    <n v="4498"/>
    <x v="3"/>
    <s v="plays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n v="3.3719999999999999"/>
    <x v="0"/>
    <n v="63.225000000000001"/>
    <n v="40"/>
    <x v="1"/>
    <s v="jazz"/>
    <x v="1"/>
    <s v="USD"/>
    <n v="1301806800"/>
    <n v="1302670800"/>
    <b v="0"/>
    <b v="0"/>
    <s v="music/jazz"/>
  </r>
  <r>
    <n v="205"/>
    <s v="Weaver-Marquez"/>
    <s v="Focused analyzing circuit"/>
    <n v="1300"/>
    <n v="5614"/>
    <n v="431.84615384615387"/>
    <x v="1"/>
    <n v="70.174999999999997"/>
    <n v="80"/>
    <x v="3"/>
    <s v="plays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n v="38.844444444444441"/>
    <x v="3"/>
    <n v="61.333333333333336"/>
    <n v="57"/>
    <x v="5"/>
    <s v="fiction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n v="425.7"/>
    <x v="1"/>
    <n v="99"/>
    <n v="43"/>
    <x v="1"/>
    <s v="rock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n v="101.12239715591672"/>
    <x v="1"/>
    <n v="96.984900146127615"/>
    <n v="2053"/>
    <x v="4"/>
    <s v="documentary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n v="21.188688946015425"/>
    <x v="2"/>
    <n v="51.004950495049506"/>
    <n v="808"/>
    <x v="4"/>
    <s v="documentary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n v="67.425531914893625"/>
    <x v="0"/>
    <n v="28.044247787610619"/>
    <n v="226"/>
    <x v="4"/>
    <s v="science fiction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n v="94.923371647509583"/>
    <x v="0"/>
    <n v="60.984615384615381"/>
    <n v="1625"/>
    <x v="3"/>
    <s v="plays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n v="151.85185185185185"/>
    <x v="1"/>
    <n v="73.214285714285708"/>
    <n v="168"/>
    <x v="3"/>
    <s v="plays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n v="195.16382252559728"/>
    <x v="1"/>
    <n v="39.997435299603637"/>
    <n v="4289"/>
    <x v="1"/>
    <s v="indie rock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n v="1023.1428571428571"/>
    <x v="1"/>
    <n v="86.812121212121212"/>
    <n v="165"/>
    <x v="1"/>
    <s v="rock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n v="3.841836734693878"/>
    <x v="0"/>
    <n v="42.125874125874127"/>
    <n v="143"/>
    <x v="3"/>
    <s v="plays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n v="155.07066557107643"/>
    <x v="1"/>
    <n v="103.97851239669421"/>
    <n v="1815"/>
    <x v="3"/>
    <s v="plays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n v="44.753477588871718"/>
    <x v="0"/>
    <n v="62.003211991434689"/>
    <n v="934"/>
    <x v="4"/>
    <s v="science fiction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n v="215.94736842105263"/>
    <x v="1"/>
    <n v="31.005037783375315"/>
    <n v="397"/>
    <x v="4"/>
    <s v="shorts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n v="332.12709832134288"/>
    <x v="1"/>
    <n v="89.991552956465242"/>
    <n v="1539"/>
    <x v="4"/>
    <s v="animation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n v="8.4430379746835449"/>
    <x v="0"/>
    <n v="39.235294117647058"/>
    <n v="17"/>
    <x v="3"/>
    <s v="plays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n v="98.625514403292186"/>
    <x v="0"/>
    <n v="54.993116108306566"/>
    <n v="2179"/>
    <x v="0"/>
    <s v="food trucks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n v="137.97916666666669"/>
    <x v="1"/>
    <n v="47.992753623188406"/>
    <n v="138"/>
    <x v="7"/>
    <s v="photography books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n v="93.81099656357388"/>
    <x v="0"/>
    <n v="87.966702470461868"/>
    <n v="931"/>
    <x v="3"/>
    <s v="plays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n v="403.63930885529157"/>
    <x v="1"/>
    <n v="51.999165275459099"/>
    <n v="3594"/>
    <x v="4"/>
    <s v="science fiction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n v="260.1740412979351"/>
    <x v="1"/>
    <n v="29.999659863945578"/>
    <n v="5880"/>
    <x v="1"/>
    <s v="rock"/>
    <x v="1"/>
    <s v="USD"/>
    <n v="1399093200"/>
    <n v="1399093200"/>
    <b v="1"/>
    <b v="0"/>
    <s v="music/rock"/>
  </r>
  <r>
    <n v="226"/>
    <s v="Garcia Inc"/>
    <s v="Progressive neutral middleware"/>
    <n v="3000"/>
    <n v="10999"/>
    <n v="366.63333333333333"/>
    <x v="1"/>
    <n v="98.205357142857139"/>
    <n v="112"/>
    <x v="7"/>
    <s v="photography books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n v="168.72085385878489"/>
    <x v="1"/>
    <n v="108.96182396606575"/>
    <n v="943"/>
    <x v="6"/>
    <s v="mobile games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n v="119.90717911530093"/>
    <x v="1"/>
    <n v="66.998379254457049"/>
    <n v="2468"/>
    <x v="4"/>
    <s v="animation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n v="193.68925233644859"/>
    <x v="1"/>
    <n v="64.99333594668758"/>
    <n v="2551"/>
    <x v="6"/>
    <s v="mobile games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n v="420.16666666666669"/>
    <x v="1"/>
    <n v="99.841584158415841"/>
    <n v="101"/>
    <x v="6"/>
    <s v="video games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n v="76.708333333333329"/>
    <x v="3"/>
    <n v="82.432835820895519"/>
    <n v="67"/>
    <x v="3"/>
    <s v="plays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n v="171.26470588235293"/>
    <x v="1"/>
    <n v="63.293478260869563"/>
    <n v="92"/>
    <x v="3"/>
    <s v="plays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n v="157.89473684210526"/>
    <x v="1"/>
    <n v="96.774193548387103"/>
    <n v="62"/>
    <x v="4"/>
    <s v="animation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n v="109.08"/>
    <x v="1"/>
    <n v="54.906040268456373"/>
    <n v="149"/>
    <x v="6"/>
    <s v="video games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n v="41.732558139534881"/>
    <x v="0"/>
    <n v="39.010869565217391"/>
    <n v="92"/>
    <x v="4"/>
    <s v="animation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n v="10.944303797468354"/>
    <x v="0"/>
    <n v="75.84210526315789"/>
    <n v="57"/>
    <x v="1"/>
    <s v="rock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n v="159.3763440860215"/>
    <x v="1"/>
    <n v="45.051671732522799"/>
    <n v="329"/>
    <x v="4"/>
    <s v="animation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n v="422.41666666666669"/>
    <x v="1"/>
    <n v="104.51546391752578"/>
    <n v="97"/>
    <x v="3"/>
    <s v="plays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n v="97.71875"/>
    <x v="0"/>
    <n v="76.268292682926827"/>
    <n v="41"/>
    <x v="2"/>
    <s v="wearables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n v="418.78911564625849"/>
    <x v="1"/>
    <n v="69.015695067264573"/>
    <n v="1784"/>
    <x v="3"/>
    <s v="plays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n v="101.91632047477745"/>
    <x v="1"/>
    <n v="101.97684085510689"/>
    <n v="1684"/>
    <x v="5"/>
    <s v="nonfiction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n v="127.72619047619047"/>
    <x v="1"/>
    <n v="42.915999999999997"/>
    <n v="250"/>
    <x v="1"/>
    <s v="rock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n v="445.21739130434781"/>
    <x v="1"/>
    <n v="43.025210084033617"/>
    <n v="238"/>
    <x v="3"/>
    <s v="plays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n v="569.71428571428578"/>
    <x v="1"/>
    <n v="75.245283018867923"/>
    <n v="53"/>
    <x v="3"/>
    <s v="plays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n v="509.34482758620686"/>
    <x v="1"/>
    <n v="69.023364485981304"/>
    <n v="214"/>
    <x v="3"/>
    <s v="plays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n v="325.5333333333333"/>
    <x v="1"/>
    <n v="65.986486486486484"/>
    <n v="222"/>
    <x v="2"/>
    <s v="web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n v="932.61616161616166"/>
    <x v="1"/>
    <n v="98.013800424628457"/>
    <n v="1884"/>
    <x v="5"/>
    <s v="fiction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n v="211.33870967741933"/>
    <x v="1"/>
    <n v="60.105504587155963"/>
    <n v="218"/>
    <x v="6"/>
    <s v="mobile games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n v="273.32520325203251"/>
    <x v="1"/>
    <n v="26.000773395204948"/>
    <n v="6465"/>
    <x v="5"/>
    <s v="translations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n v="3"/>
    <x v="0"/>
    <n v="3"/>
    <n v="1"/>
    <x v="1"/>
    <s v="rock"/>
    <x v="1"/>
    <s v="USD"/>
    <n v="1264399200"/>
    <n v="1267423200"/>
    <b v="0"/>
    <b v="0"/>
    <s v="music/rock"/>
  </r>
  <r>
    <n v="251"/>
    <s v="Singleton Ltd"/>
    <s v="Enhanced user-facing function"/>
    <n v="7100"/>
    <n v="3840"/>
    <n v="54.084507042253513"/>
    <x v="0"/>
    <n v="38.019801980198018"/>
    <n v="101"/>
    <x v="3"/>
    <s v="plays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n v="626.29999999999995"/>
    <x v="1"/>
    <n v="106.15254237288136"/>
    <n v="59"/>
    <x v="3"/>
    <s v="plays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n v="89.021399176954731"/>
    <x v="0"/>
    <n v="81.019475655430711"/>
    <n v="1335"/>
    <x v="4"/>
    <s v="drama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n v="184.89130434782609"/>
    <x v="1"/>
    <n v="96.647727272727266"/>
    <n v="88"/>
    <x v="5"/>
    <s v="nonfiction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rock"/>
    <x v="1"/>
    <s v="USD"/>
    <n v="1297836000"/>
    <n v="1298268000"/>
    <b v="0"/>
    <b v="1"/>
    <s v="music/rock"/>
  </r>
  <r>
    <n v="256"/>
    <s v="Smith-Reid"/>
    <s v="Optimized actuating toolset"/>
    <n v="4100"/>
    <n v="959"/>
    <n v="23.390243902439025"/>
    <x v="0"/>
    <n v="63.93333333333333"/>
    <n v="15"/>
    <x v="1"/>
    <s v="rock"/>
    <x v="4"/>
    <s v="GBP"/>
    <n v="1453615200"/>
    <n v="1456812000"/>
    <b v="0"/>
    <b v="0"/>
    <s v="music/rock"/>
  </r>
  <r>
    <n v="257"/>
    <s v="Williams Inc"/>
    <s v="Decentralized exuding strategy"/>
    <n v="5700"/>
    <n v="8322"/>
    <n v="146"/>
    <x v="1"/>
    <n v="90.456521739130437"/>
    <n v="92"/>
    <x v="3"/>
    <s v="plays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n v="268.48"/>
    <x v="1"/>
    <n v="72.172043010752688"/>
    <n v="186"/>
    <x v="3"/>
    <s v="plays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n v="597.5"/>
    <x v="1"/>
    <n v="77.934782608695656"/>
    <n v="138"/>
    <x v="7"/>
    <s v="photography books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n v="157.69841269841268"/>
    <x v="1"/>
    <n v="38.065134099616856"/>
    <n v="261"/>
    <x v="1"/>
    <s v="rock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n v="31.201660735468568"/>
    <x v="0"/>
    <n v="57.936123348017624"/>
    <n v="454"/>
    <x v="1"/>
    <s v="rock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n v="313.41176470588238"/>
    <x v="1"/>
    <n v="49.794392523364486"/>
    <n v="107"/>
    <x v="1"/>
    <s v="indie rock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n v="370.89655172413791"/>
    <x v="1"/>
    <n v="54.050251256281406"/>
    <n v="199"/>
    <x v="7"/>
    <s v="photography books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n v="362.66447368421052"/>
    <x v="1"/>
    <n v="30.002721335268504"/>
    <n v="5512"/>
    <x v="3"/>
    <s v="plays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n v="123.08163265306122"/>
    <x v="1"/>
    <n v="70.127906976744185"/>
    <n v="86"/>
    <x v="3"/>
    <s v="plays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n v="76.766756032171585"/>
    <x v="0"/>
    <n v="26.996228786926462"/>
    <n v="3182"/>
    <x v="1"/>
    <s v="jazz"/>
    <x v="6"/>
    <s v="EUR"/>
    <n v="1415340000"/>
    <n v="1418191200"/>
    <b v="0"/>
    <b v="1"/>
    <s v="music/jazz"/>
  </r>
  <r>
    <n v="267"/>
    <s v="Acosta PLC"/>
    <s v="Extended eco-centric function"/>
    <n v="61600"/>
    <n v="143910"/>
    <n v="233.62012987012989"/>
    <x v="1"/>
    <n v="51.990606936416185"/>
    <n v="2768"/>
    <x v="3"/>
    <s v="plays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n v="180.53333333333333"/>
    <x v="1"/>
    <n v="56.416666666666664"/>
    <n v="48"/>
    <x v="4"/>
    <s v="documentary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n v="252.62857142857143"/>
    <x v="1"/>
    <n v="101.63218390804597"/>
    <n v="87"/>
    <x v="4"/>
    <s v="television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n v="27.176538240368025"/>
    <x v="3"/>
    <n v="25.005291005291006"/>
    <n v="1890"/>
    <x v="6"/>
    <s v="video games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n v="1.2706571242680547"/>
    <x v="2"/>
    <n v="32.016393442622949"/>
    <n v="61"/>
    <x v="7"/>
    <s v="photography books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n v="304.0097847358121"/>
    <x v="1"/>
    <n v="82.021647307286173"/>
    <n v="1894"/>
    <x v="3"/>
    <s v="plays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n v="137.23076923076923"/>
    <x v="1"/>
    <n v="37.957446808510639"/>
    <n v="282"/>
    <x v="3"/>
    <s v="plays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n v="32.208333333333336"/>
    <x v="0"/>
    <n v="51.533333333333331"/>
    <n v="15"/>
    <x v="3"/>
    <s v="plays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n v="241.51282051282053"/>
    <x v="1"/>
    <n v="81.198275862068968"/>
    <n v="116"/>
    <x v="5"/>
    <s v="translations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n v="96.8"/>
    <x v="0"/>
    <n v="40.030075187969928"/>
    <n v="133"/>
    <x v="6"/>
    <s v="video games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n v="1066.4285714285716"/>
    <x v="1"/>
    <n v="89.939759036144579"/>
    <n v="83"/>
    <x v="3"/>
    <s v="plays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n v="325.88888888888891"/>
    <x v="1"/>
    <n v="96.692307692307693"/>
    <n v="91"/>
    <x v="2"/>
    <s v="web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n v="170.70000000000002"/>
    <x v="1"/>
    <n v="25.010989010989011"/>
    <n v="546"/>
    <x v="3"/>
    <s v="plays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n v="581.44000000000005"/>
    <x v="1"/>
    <n v="36.987277353689571"/>
    <n v="393"/>
    <x v="4"/>
    <s v="animation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n v="91.520972644376897"/>
    <x v="0"/>
    <n v="73.012609117361791"/>
    <n v="2062"/>
    <x v="3"/>
    <s v="plays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n v="108.04761904761904"/>
    <x v="1"/>
    <n v="68.240601503759393"/>
    <n v="133"/>
    <x v="4"/>
    <s v="television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n v="18.728395061728396"/>
    <x v="0"/>
    <n v="52.310344827586206"/>
    <n v="29"/>
    <x v="1"/>
    <s v="rock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n v="83.193877551020407"/>
    <x v="0"/>
    <n v="61.765151515151516"/>
    <n v="132"/>
    <x v="2"/>
    <s v="web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n v="706.33333333333337"/>
    <x v="1"/>
    <n v="25.027559055118111"/>
    <n v="254"/>
    <x v="3"/>
    <s v="plays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n v="17.446030330062445"/>
    <x v="3"/>
    <n v="106.28804347826087"/>
    <n v="184"/>
    <x v="3"/>
    <s v="plays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n v="209.73015873015873"/>
    <x v="1"/>
    <n v="75.07386363636364"/>
    <n v="176"/>
    <x v="1"/>
    <s v="electric music"/>
    <x v="1"/>
    <s v="USD"/>
    <n v="1430197200"/>
    <n v="1430197200"/>
    <b v="0"/>
    <b v="0"/>
    <s v="music/electric music"/>
  </r>
  <r>
    <n v="288"/>
    <s v="Garcia Ltd"/>
    <s v="Secured global success"/>
    <n v="5600"/>
    <n v="5476"/>
    <n v="97.785714285714292"/>
    <x v="0"/>
    <n v="39.970802919708028"/>
    <n v="137"/>
    <x v="1"/>
    <s v="metal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n v="1684.25"/>
    <x v="1"/>
    <n v="39.982195845697326"/>
    <n v="337"/>
    <x v="3"/>
    <s v="plays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n v="54.402135231316727"/>
    <x v="0"/>
    <n v="101.01541850220265"/>
    <n v="908"/>
    <x v="4"/>
    <s v="documentary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n v="456.61111111111109"/>
    <x v="1"/>
    <n v="76.813084112149539"/>
    <n v="107"/>
    <x v="2"/>
    <s v="web"/>
    <x v="1"/>
    <s v="USD"/>
    <n v="1318654800"/>
    <n v="1319000400"/>
    <b v="1"/>
    <b v="0"/>
    <s v="technology/web"/>
  </r>
  <r>
    <n v="292"/>
    <s v="Ho-Harris"/>
    <s v="Versatile cohesive encoding"/>
    <n v="7300"/>
    <n v="717"/>
    <n v="9.8219178082191778"/>
    <x v="0"/>
    <n v="71.7"/>
    <n v="10"/>
    <x v="0"/>
    <s v="food trucks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n v="16.384615384615383"/>
    <x v="3"/>
    <n v="33.28125"/>
    <n v="32"/>
    <x v="3"/>
    <s v="plays"/>
    <x v="6"/>
    <s v="EUR"/>
    <n v="1286254800"/>
    <n v="1287032400"/>
    <b v="0"/>
    <b v="0"/>
    <s v="theater/plays"/>
  </r>
  <r>
    <n v="294"/>
    <s v="Turner-Davis"/>
    <s v="Automated local emulation"/>
    <n v="600"/>
    <n v="8038"/>
    <n v="1339.6666666666667"/>
    <x v="1"/>
    <n v="43.923497267759565"/>
    <n v="183"/>
    <x v="3"/>
    <s v="plays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n v="35.650077760497666"/>
    <x v="0"/>
    <n v="36.004712041884815"/>
    <n v="1910"/>
    <x v="3"/>
    <s v="plays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n v="54.950819672131146"/>
    <x v="0"/>
    <n v="88.21052631578948"/>
    <n v="38"/>
    <x v="3"/>
    <s v="plays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n v="94.236111111111114"/>
    <x v="0"/>
    <n v="65.240384615384613"/>
    <n v="104"/>
    <x v="3"/>
    <s v="plays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n v="143.91428571428571"/>
    <x v="1"/>
    <n v="69.958333333333329"/>
    <n v="72"/>
    <x v="1"/>
    <s v="rock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n v="51.421052631578945"/>
    <x v="0"/>
    <n v="39.877551020408163"/>
    <n v="49"/>
    <x v="0"/>
    <s v="food trucks"/>
    <x v="1"/>
    <s v="USD"/>
    <n v="1456984800"/>
    <n v="1461819600"/>
    <b v="0"/>
    <b v="0"/>
    <s v="food/food trucks"/>
  </r>
  <r>
    <n v="300"/>
    <s v="Cooke PLC"/>
    <s v="Focused executive core"/>
    <n v="100"/>
    <n v="5"/>
    <n v="5"/>
    <x v="0"/>
    <n v="5"/>
    <n v="1"/>
    <x v="5"/>
    <s v="nonfiction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n v="1344.6666666666667"/>
    <x v="1"/>
    <n v="41.023728813559323"/>
    <n v="295"/>
    <x v="4"/>
    <s v="documentary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n v="31.844940867279899"/>
    <x v="0"/>
    <n v="98.914285714285711"/>
    <n v="245"/>
    <x v="3"/>
    <s v="plays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n v="82.617647058823536"/>
    <x v="0"/>
    <n v="87.78125"/>
    <n v="32"/>
    <x v="1"/>
    <s v="indie rock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n v="546.14285714285722"/>
    <x v="1"/>
    <n v="80.767605633802816"/>
    <n v="142"/>
    <x v="4"/>
    <s v="documentary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n v="286.21428571428572"/>
    <x v="1"/>
    <n v="94.28235294117647"/>
    <n v="85"/>
    <x v="3"/>
    <s v="plays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n v="7.9076923076923071"/>
    <x v="0"/>
    <n v="73.428571428571431"/>
    <n v="7"/>
    <x v="3"/>
    <s v="plays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n v="132.13677811550153"/>
    <x v="1"/>
    <n v="65.968133535660087"/>
    <n v="659"/>
    <x v="5"/>
    <s v="fiction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n v="74.077834179357026"/>
    <x v="0"/>
    <n v="109.04109589041096"/>
    <n v="803"/>
    <x v="3"/>
    <s v="plays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n v="75.292682926829272"/>
    <x v="3"/>
    <n v="41.16"/>
    <n v="75"/>
    <x v="1"/>
    <s v="indie rock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n v="20.333333333333332"/>
    <x v="0"/>
    <n v="99.125"/>
    <n v="16"/>
    <x v="6"/>
    <s v="video games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n v="203.36507936507937"/>
    <x v="1"/>
    <n v="105.88429752066116"/>
    <n v="121"/>
    <x v="3"/>
    <s v="plays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n v="310.2284263959391"/>
    <x v="1"/>
    <n v="48.996525921966864"/>
    <n v="3742"/>
    <x v="3"/>
    <s v="plays"/>
    <x v="1"/>
    <s v="USD"/>
    <n v="1382677200"/>
    <n v="1383282000"/>
    <b v="0"/>
    <b v="0"/>
    <s v="theater/plays"/>
  </r>
  <r>
    <n v="313"/>
    <s v="Miller-Irwin"/>
    <s v="Secured maximized policy"/>
    <n v="2200"/>
    <n v="8697"/>
    <n v="395.31818181818181"/>
    <x v="1"/>
    <n v="39"/>
    <n v="223"/>
    <x v="1"/>
    <s v="rock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n v="294.71428571428572"/>
    <x v="1"/>
    <n v="31.022556390977442"/>
    <n v="133"/>
    <x v="4"/>
    <s v="documentary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n v="33.89473684210526"/>
    <x v="0"/>
    <n v="103.87096774193549"/>
    <n v="31"/>
    <x v="3"/>
    <s v="plays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n v="66.677083333333329"/>
    <x v="0"/>
    <n v="59.268518518518519"/>
    <n v="108"/>
    <x v="0"/>
    <s v="food trucks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n v="19.227272727272727"/>
    <x v="0"/>
    <n v="42.3"/>
    <n v="30"/>
    <x v="3"/>
    <s v="plays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n v="15.842105263157894"/>
    <x v="0"/>
    <n v="53.117647058823529"/>
    <n v="17"/>
    <x v="1"/>
    <s v="rock"/>
    <x v="1"/>
    <s v="USD"/>
    <n v="1392357600"/>
    <n v="1392530400"/>
    <b v="0"/>
    <b v="0"/>
    <s v="music/rock"/>
  </r>
  <r>
    <n v="319"/>
    <s v="Mills Group"/>
    <s v="Advanced empowering matrix"/>
    <n v="8400"/>
    <n v="3251"/>
    <n v="38.702380952380956"/>
    <x v="3"/>
    <n v="50.796875"/>
    <n v="64"/>
    <x v="2"/>
    <s v="web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n v="9.5876777251184837"/>
    <x v="0"/>
    <n v="101.15"/>
    <n v="80"/>
    <x v="5"/>
    <s v="fiction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n v="94.144366197183089"/>
    <x v="0"/>
    <n v="65.000810372771468"/>
    <n v="2468"/>
    <x v="4"/>
    <s v="shorts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n v="166.56234096692114"/>
    <x v="1"/>
    <n v="37.998645510835914"/>
    <n v="5168"/>
    <x v="3"/>
    <s v="plays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n v="24.134831460674157"/>
    <x v="0"/>
    <n v="82.615384615384613"/>
    <n v="26"/>
    <x v="4"/>
    <s v="documentary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n v="164.05633802816902"/>
    <x v="1"/>
    <n v="37.941368078175898"/>
    <n v="307"/>
    <x v="3"/>
    <s v="plays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n v="90.723076923076931"/>
    <x v="0"/>
    <n v="80.780821917808225"/>
    <n v="73"/>
    <x v="3"/>
    <s v="plays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n v="46.194444444444443"/>
    <x v="0"/>
    <n v="25.984375"/>
    <n v="128"/>
    <x v="4"/>
    <s v="animation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n v="38.53846153846154"/>
    <x v="0"/>
    <n v="30.363636363636363"/>
    <n v="33"/>
    <x v="3"/>
    <s v="plays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n v="133.56231003039514"/>
    <x v="1"/>
    <n v="54.004916018025398"/>
    <n v="2441"/>
    <x v="1"/>
    <s v="rock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n v="22.896588486140725"/>
    <x v="2"/>
    <n v="101.78672985781991"/>
    <n v="211"/>
    <x v="6"/>
    <s v="video games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n v="184.95548961424333"/>
    <x v="1"/>
    <n v="45.003610108303249"/>
    <n v="1385"/>
    <x v="4"/>
    <s v="documentary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n v="443.72727272727275"/>
    <x v="1"/>
    <n v="77.068421052631578"/>
    <n v="190"/>
    <x v="0"/>
    <s v="food trucks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n v="199.9806763285024"/>
    <x v="1"/>
    <n v="88.076595744680844"/>
    <n v="470"/>
    <x v="2"/>
    <s v="wearables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n v="123.95833333333333"/>
    <x v="1"/>
    <n v="47.035573122529641"/>
    <n v="253"/>
    <x v="3"/>
    <s v="plays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n v="186.61329305135951"/>
    <x v="1"/>
    <n v="110.99550763701707"/>
    <n v="1113"/>
    <x v="1"/>
    <s v="rock"/>
    <x v="1"/>
    <s v="USD"/>
    <n v="1515564000"/>
    <n v="1516168800"/>
    <b v="0"/>
    <b v="0"/>
    <s v="music/rock"/>
  </r>
  <r>
    <n v="335"/>
    <s v="Jordan-Acosta"/>
    <s v="Operative uniform hub"/>
    <n v="173800"/>
    <n v="198628"/>
    <n v="114.28538550057536"/>
    <x v="1"/>
    <n v="87.003066141042481"/>
    <n v="2283"/>
    <x v="1"/>
    <s v="rock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n v="97.032531824611041"/>
    <x v="0"/>
    <n v="63.994402985074629"/>
    <n v="1072"/>
    <x v="1"/>
    <s v="rock"/>
    <x v="1"/>
    <s v="USD"/>
    <n v="1292392800"/>
    <n v="1292479200"/>
    <b v="0"/>
    <b v="1"/>
    <s v="music/rock"/>
  </r>
  <r>
    <n v="337"/>
    <s v="Hayden Ltd"/>
    <s v="Innovative didactic analyzer"/>
    <n v="94500"/>
    <n v="116064"/>
    <n v="122.81904761904762"/>
    <x v="1"/>
    <n v="105.9945205479452"/>
    <n v="1095"/>
    <x v="3"/>
    <s v="plays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n v="179.14326647564468"/>
    <x v="1"/>
    <n v="73.989349112426041"/>
    <n v="1690"/>
    <x v="3"/>
    <s v="plays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n v="79.951577402787962"/>
    <x v="3"/>
    <n v="84.02004626060139"/>
    <n v="1297"/>
    <x v="3"/>
    <s v="plays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n v="94.242587601078171"/>
    <x v="0"/>
    <n v="88.966921119592882"/>
    <n v="393"/>
    <x v="7"/>
    <s v="photography books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n v="84.669291338582681"/>
    <x v="0"/>
    <n v="76.990453460620529"/>
    <n v="1257"/>
    <x v="1"/>
    <s v="indie rock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n v="66.521920668058456"/>
    <x v="0"/>
    <n v="97.146341463414629"/>
    <n v="328"/>
    <x v="3"/>
    <s v="plays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n v="53.922222222222224"/>
    <x v="0"/>
    <n v="33.013605442176868"/>
    <n v="147"/>
    <x v="3"/>
    <s v="plays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n v="41.983299595141702"/>
    <x v="0"/>
    <n v="99.950602409638549"/>
    <n v="830"/>
    <x v="6"/>
    <s v="video games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n v="14.69479695431472"/>
    <x v="0"/>
    <n v="69.966767371601208"/>
    <n v="331"/>
    <x v="4"/>
    <s v="drama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n v="34.475000000000001"/>
    <x v="0"/>
    <n v="110.32"/>
    <n v="25"/>
    <x v="1"/>
    <s v="indie rock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n v="1400.7777777777778"/>
    <x v="1"/>
    <n v="66.005235602094245"/>
    <n v="191"/>
    <x v="2"/>
    <s v="web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n v="71.770351758793964"/>
    <x v="0"/>
    <n v="41.005742176284812"/>
    <n v="3483"/>
    <x v="0"/>
    <s v="food trucks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n v="53.074115044247783"/>
    <x v="0"/>
    <n v="103.96316359696641"/>
    <n v="923"/>
    <x v="3"/>
    <s v="plays"/>
    <x v="1"/>
    <s v="USD"/>
    <n v="1500008400"/>
    <n v="1502600400"/>
    <b v="0"/>
    <b v="0"/>
    <s v="theater/plays"/>
  </r>
  <r>
    <n v="350"/>
    <s v="Shannon Ltd"/>
    <s v="Pre-emptive neutral capacity"/>
    <n v="100"/>
    <n v="5"/>
    <n v="5"/>
    <x v="0"/>
    <n v="5"/>
    <n v="1"/>
    <x v="1"/>
    <s v="jazz"/>
    <x v="1"/>
    <s v="USD"/>
    <n v="1432098000"/>
    <n v="1433653200"/>
    <b v="0"/>
    <b v="1"/>
    <s v="music/jazz"/>
  </r>
  <r>
    <n v="351"/>
    <s v="Young LLC"/>
    <s v="Universal maximized methodology"/>
    <n v="74100"/>
    <n v="94631"/>
    <n v="127.70715249662618"/>
    <x v="1"/>
    <n v="47.009935419771487"/>
    <n v="2013"/>
    <x v="1"/>
    <s v="rock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n v="34.892857142857139"/>
    <x v="0"/>
    <n v="29.606060606060606"/>
    <n v="33"/>
    <x v="3"/>
    <s v="plays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n v="410.59821428571428"/>
    <x v="1"/>
    <n v="81.010569583088667"/>
    <n v="1703"/>
    <x v="3"/>
    <s v="plays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n v="123.73770491803278"/>
    <x v="1"/>
    <n v="94.35"/>
    <n v="80"/>
    <x v="4"/>
    <s v="documentary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n v="58.973684210526315"/>
    <x v="2"/>
    <n v="26.058139534883722"/>
    <n v="86"/>
    <x v="2"/>
    <s v="wearables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n v="36.892473118279568"/>
    <x v="0"/>
    <n v="85.775000000000006"/>
    <n v="40"/>
    <x v="3"/>
    <s v="plays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n v="184.91304347826087"/>
    <x v="1"/>
    <n v="103.73170731707317"/>
    <n v="41"/>
    <x v="6"/>
    <s v="video games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n v="11.814432989690722"/>
    <x v="0"/>
    <n v="49.826086956521742"/>
    <n v="23"/>
    <x v="7"/>
    <s v="photography books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n v="298.7"/>
    <x v="1"/>
    <n v="63.893048128342244"/>
    <n v="187"/>
    <x v="4"/>
    <s v="animation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n v="226.35175879396985"/>
    <x v="1"/>
    <n v="47.002434782608695"/>
    <n v="2875"/>
    <x v="3"/>
    <s v="plays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n v="173.56363636363636"/>
    <x v="1"/>
    <n v="108.47727272727273"/>
    <n v="88"/>
    <x v="3"/>
    <s v="plays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n v="371.75675675675677"/>
    <x v="1"/>
    <n v="72.015706806282722"/>
    <n v="191"/>
    <x v="1"/>
    <s v="rock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n v="160.19230769230771"/>
    <x v="1"/>
    <n v="59.928057553956833"/>
    <n v="139"/>
    <x v="1"/>
    <s v="rock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n v="1616.3333333333335"/>
    <x v="1"/>
    <n v="78.209677419354833"/>
    <n v="186"/>
    <x v="1"/>
    <s v="indie rock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n v="733.4375"/>
    <x v="1"/>
    <n v="104.77678571428571"/>
    <n v="112"/>
    <x v="3"/>
    <s v="plays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n v="592.11111111111109"/>
    <x v="1"/>
    <n v="105.52475247524752"/>
    <n v="101"/>
    <x v="3"/>
    <s v="plays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n v="18.888888888888889"/>
    <x v="0"/>
    <n v="24.933333333333334"/>
    <n v="75"/>
    <x v="3"/>
    <s v="plays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n v="276.80769230769232"/>
    <x v="1"/>
    <n v="69.873786407766985"/>
    <n v="206"/>
    <x v="4"/>
    <s v="documentary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n v="273.01851851851848"/>
    <x v="1"/>
    <n v="95.733766233766232"/>
    <n v="154"/>
    <x v="4"/>
    <s v="television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n v="159.36331255565449"/>
    <x v="1"/>
    <n v="29.997485752598056"/>
    <n v="5966"/>
    <x v="3"/>
    <s v="plays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n v="67.869978858350947"/>
    <x v="0"/>
    <n v="59.011948529411768"/>
    <n v="2176"/>
    <x v="3"/>
    <s v="plays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n v="1591.5555555555554"/>
    <x v="1"/>
    <n v="84.757396449704146"/>
    <n v="169"/>
    <x v="4"/>
    <s v="documentary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n v="730.18222222222221"/>
    <x v="1"/>
    <n v="78.010921177587846"/>
    <n v="2106"/>
    <x v="3"/>
    <s v="plays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n v="13.185782556750297"/>
    <x v="0"/>
    <n v="50.05215419501134"/>
    <n v="441"/>
    <x v="4"/>
    <s v="documentary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n v="54.777777777777779"/>
    <x v="0"/>
    <n v="59.16"/>
    <n v="25"/>
    <x v="1"/>
    <s v="indie rock"/>
    <x v="1"/>
    <s v="USD"/>
    <n v="1444971600"/>
    <n v="1449900000"/>
    <b v="0"/>
    <b v="0"/>
    <s v="music/indie rock"/>
  </r>
  <r>
    <n v="376"/>
    <s v="Perry PLC"/>
    <s v="Mandatory uniform matrix"/>
    <n v="3400"/>
    <n v="12275"/>
    <n v="361.02941176470591"/>
    <x v="1"/>
    <n v="93.702290076335885"/>
    <n v="131"/>
    <x v="1"/>
    <s v="rock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n v="10.257545271629779"/>
    <x v="0"/>
    <n v="40.14173228346457"/>
    <n v="127"/>
    <x v="3"/>
    <s v="plays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n v="13.962962962962964"/>
    <x v="0"/>
    <n v="70.090140845070422"/>
    <n v="355"/>
    <x v="4"/>
    <s v="documentary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n v="40.444444444444443"/>
    <x v="0"/>
    <n v="66.181818181818187"/>
    <n v="44"/>
    <x v="3"/>
    <s v="plays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n v="160.32"/>
    <x v="1"/>
    <n v="47.714285714285715"/>
    <n v="84"/>
    <x v="3"/>
    <s v="plays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n v="183.9433962264151"/>
    <x v="1"/>
    <n v="62.896774193548389"/>
    <n v="155"/>
    <x v="3"/>
    <s v="plays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n v="63.769230769230766"/>
    <x v="0"/>
    <n v="86.611940298507463"/>
    <n v="67"/>
    <x v="7"/>
    <s v="photography books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n v="225.38095238095238"/>
    <x v="1"/>
    <n v="75.126984126984127"/>
    <n v="189"/>
    <x v="0"/>
    <s v="food trucks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n v="172.00961538461539"/>
    <x v="1"/>
    <n v="41.004167534903104"/>
    <n v="4799"/>
    <x v="4"/>
    <s v="documentary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n v="146.16709511568124"/>
    <x v="1"/>
    <n v="50.007915567282325"/>
    <n v="1137"/>
    <x v="5"/>
    <s v="nonfiction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n v="76.42361623616236"/>
    <x v="0"/>
    <n v="96.960674157303373"/>
    <n v="1068"/>
    <x v="3"/>
    <s v="plays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n v="39.261467889908261"/>
    <x v="0"/>
    <n v="100.93160377358491"/>
    <n v="424"/>
    <x v="2"/>
    <s v="wearables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n v="11.270034843205574"/>
    <x v="3"/>
    <n v="89.227586206896547"/>
    <n v="145"/>
    <x v="1"/>
    <s v="indie rock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n v="122.11084337349398"/>
    <x v="1"/>
    <n v="87.979166666666671"/>
    <n v="1152"/>
    <x v="3"/>
    <s v="plays"/>
    <x v="1"/>
    <s v="USD"/>
    <n v="1288242000"/>
    <n v="1290578400"/>
    <b v="0"/>
    <b v="0"/>
    <s v="theater/plays"/>
  </r>
  <r>
    <n v="390"/>
    <s v="Davis-Allen"/>
    <s v="Digitized eco-centric core"/>
    <n v="2400"/>
    <n v="4477"/>
    <n v="186.54166666666669"/>
    <x v="1"/>
    <n v="89.54"/>
    <n v="50"/>
    <x v="7"/>
    <s v="photography books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n v="7.2731788079470201"/>
    <x v="0"/>
    <n v="29.09271523178808"/>
    <n v="151"/>
    <x v="5"/>
    <s v="nonfiction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n v="65.642371234207957"/>
    <x v="0"/>
    <n v="42.006218905472636"/>
    <n v="1608"/>
    <x v="2"/>
    <s v="wearables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n v="228.96178343949046"/>
    <x v="1"/>
    <n v="47.004903563255965"/>
    <n v="3059"/>
    <x v="1"/>
    <s v="jazz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n v="469.37499999999994"/>
    <x v="1"/>
    <n v="110.44117647058823"/>
    <n v="34"/>
    <x v="4"/>
    <s v="documentary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n v="130.11267605633802"/>
    <x v="1"/>
    <n v="41.990909090909092"/>
    <n v="220"/>
    <x v="3"/>
    <s v="plays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n v="167.05422993492408"/>
    <x v="1"/>
    <n v="48.012468827930178"/>
    <n v="1604"/>
    <x v="4"/>
    <s v="drama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n v="173.8641975308642"/>
    <x v="1"/>
    <n v="31.019823788546255"/>
    <n v="454"/>
    <x v="1"/>
    <s v="rock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n v="717.76470588235293"/>
    <x v="1"/>
    <n v="99.203252032520325"/>
    <n v="123"/>
    <x v="4"/>
    <s v="animation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n v="63.850976361767728"/>
    <x v="0"/>
    <n v="66.022316684378325"/>
    <n v="941"/>
    <x v="1"/>
    <s v="indie rock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n v="2"/>
    <x v="0"/>
    <n v="2"/>
    <n v="1"/>
    <x v="7"/>
    <s v="photography books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n v="1530.2222222222222"/>
    <x v="1"/>
    <n v="46.060200668896321"/>
    <n v="299"/>
    <x v="3"/>
    <s v="plays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n v="40.356164383561641"/>
    <x v="0"/>
    <n v="73.650000000000006"/>
    <n v="40"/>
    <x v="4"/>
    <s v="shorts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n v="86.220633299284984"/>
    <x v="0"/>
    <n v="55.99336650082919"/>
    <n v="3015"/>
    <x v="3"/>
    <s v="plays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n v="315.58486707566465"/>
    <x v="1"/>
    <n v="68.985695127402778"/>
    <n v="2237"/>
    <x v="3"/>
    <s v="plays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n v="89.618243243243242"/>
    <x v="0"/>
    <n v="60.981609195402299"/>
    <n v="435"/>
    <x v="3"/>
    <s v="plays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n v="182.14503816793894"/>
    <x v="1"/>
    <n v="110.98139534883721"/>
    <n v="645"/>
    <x v="4"/>
    <s v="documentary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n v="355.88235294117646"/>
    <x v="1"/>
    <n v="25"/>
    <n v="484"/>
    <x v="3"/>
    <s v="plays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n v="131.83695652173913"/>
    <x v="1"/>
    <n v="78.759740259740255"/>
    <n v="154"/>
    <x v="4"/>
    <s v="documentary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n v="46.315634218289084"/>
    <x v="0"/>
    <n v="87.960784313725483"/>
    <n v="714"/>
    <x v="1"/>
    <s v="rock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n v="36.132726089785294"/>
    <x v="2"/>
    <n v="49.987398739873989"/>
    <n v="1111"/>
    <x v="6"/>
    <s v="mobile games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n v="104.62820512820512"/>
    <x v="1"/>
    <n v="99.524390243902445"/>
    <n v="82"/>
    <x v="3"/>
    <s v="plays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n v="668.85714285714289"/>
    <x v="1"/>
    <n v="104.82089552238806"/>
    <n v="134"/>
    <x v="5"/>
    <s v="fiction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n v="62.072823218997364"/>
    <x v="2"/>
    <n v="108.01469237832875"/>
    <n v="1089"/>
    <x v="4"/>
    <s v="animation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n v="84.699787460148784"/>
    <x v="0"/>
    <n v="28.998544660724033"/>
    <n v="5497"/>
    <x v="0"/>
    <s v="food trucks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n v="11.059030837004405"/>
    <x v="0"/>
    <n v="30.028708133971293"/>
    <n v="418"/>
    <x v="3"/>
    <s v="plays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n v="43.838781575037146"/>
    <x v="0"/>
    <n v="41.005559416261292"/>
    <n v="1439"/>
    <x v="4"/>
    <s v="documentary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n v="55.470588235294116"/>
    <x v="0"/>
    <n v="62.866666666666667"/>
    <n v="15"/>
    <x v="3"/>
    <s v="plays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n v="57.399511301160658"/>
    <x v="0"/>
    <n v="47.005002501250623"/>
    <n v="1999"/>
    <x v="4"/>
    <s v="documentary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n v="123.43497363796135"/>
    <x v="1"/>
    <n v="26.997693638285604"/>
    <n v="5203"/>
    <x v="2"/>
    <s v="web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n v="128.46"/>
    <x v="1"/>
    <n v="68.329787234042556"/>
    <n v="94"/>
    <x v="3"/>
    <s v="plays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n v="63.989361702127653"/>
    <x v="0"/>
    <n v="50.974576271186443"/>
    <n v="118"/>
    <x v="2"/>
    <s v="wearables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n v="127.29885057471265"/>
    <x v="1"/>
    <n v="54.024390243902438"/>
    <n v="205"/>
    <x v="3"/>
    <s v="plays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n v="10.638024357239512"/>
    <x v="0"/>
    <n v="97.055555555555557"/>
    <n v="162"/>
    <x v="0"/>
    <s v="food trucks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n v="40.470588235294116"/>
    <x v="0"/>
    <n v="24.867469879518072"/>
    <n v="83"/>
    <x v="1"/>
    <s v="indie rock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n v="287.66666666666663"/>
    <x v="1"/>
    <n v="84.423913043478265"/>
    <n v="92"/>
    <x v="7"/>
    <s v="photography books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n v="572.94444444444446"/>
    <x v="1"/>
    <n v="47.091324200913242"/>
    <n v="219"/>
    <x v="3"/>
    <s v="plays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n v="112.90429799426933"/>
    <x v="1"/>
    <n v="77.996041171813147"/>
    <n v="2526"/>
    <x v="3"/>
    <s v="plays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n v="46.387573964497044"/>
    <x v="0"/>
    <n v="62.967871485943775"/>
    <n v="747"/>
    <x v="4"/>
    <s v="animation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n v="90.675916230366497"/>
    <x v="3"/>
    <n v="81.006080449017773"/>
    <n v="2138"/>
    <x v="7"/>
    <s v="photography books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n v="67.740740740740748"/>
    <x v="0"/>
    <n v="65.321428571428569"/>
    <n v="84"/>
    <x v="3"/>
    <s v="plays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n v="192.49019607843135"/>
    <x v="1"/>
    <n v="104.43617021276596"/>
    <n v="94"/>
    <x v="3"/>
    <s v="plays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n v="82.714285714285722"/>
    <x v="0"/>
    <n v="69.989010989010993"/>
    <n v="91"/>
    <x v="3"/>
    <s v="plays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n v="54.163920922570021"/>
    <x v="0"/>
    <n v="83.023989898989896"/>
    <n v="792"/>
    <x v="4"/>
    <s v="documentary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n v="16.722222222222221"/>
    <x v="3"/>
    <n v="90.3"/>
    <n v="10"/>
    <x v="3"/>
    <s v="plays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n v="116.87664041994749"/>
    <x v="1"/>
    <n v="103.98131932282546"/>
    <n v="1713"/>
    <x v="3"/>
    <s v="plays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n v="1052.1538461538462"/>
    <x v="1"/>
    <n v="54.931726907630519"/>
    <n v="249"/>
    <x v="1"/>
    <s v="jazz"/>
    <x v="1"/>
    <s v="USD"/>
    <n v="1555736400"/>
    <n v="1555822800"/>
    <b v="0"/>
    <b v="0"/>
    <s v="music/jazz"/>
  </r>
  <r>
    <n v="437"/>
    <s v="Hansen Group"/>
    <s v="Centralized regional interface"/>
    <n v="8100"/>
    <n v="9969"/>
    <n v="123.07407407407408"/>
    <x v="1"/>
    <n v="51.921875"/>
    <n v="192"/>
    <x v="4"/>
    <s v="animation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n v="178.63855421686748"/>
    <x v="1"/>
    <n v="60.02834008097166"/>
    <n v="247"/>
    <x v="3"/>
    <s v="plays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n v="355.28169014084506"/>
    <x v="1"/>
    <n v="44.003488879197555"/>
    <n v="2293"/>
    <x v="4"/>
    <s v="science fiction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n v="161.90634146341463"/>
    <x v="1"/>
    <n v="53.003513254551258"/>
    <n v="3131"/>
    <x v="4"/>
    <s v="television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n v="24.914285714285715"/>
    <x v="0"/>
    <n v="54.5"/>
    <n v="32"/>
    <x v="2"/>
    <s v="wearables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n v="198.72222222222223"/>
    <x v="1"/>
    <n v="75.04195804195804"/>
    <n v="143"/>
    <x v="3"/>
    <s v="plays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n v="34.752688172043008"/>
    <x v="3"/>
    <n v="35.911111111111111"/>
    <n v="90"/>
    <x v="3"/>
    <s v="plays"/>
    <x v="1"/>
    <s v="USD"/>
    <n v="1285822800"/>
    <n v="1287464400"/>
    <b v="0"/>
    <b v="0"/>
    <s v="theater/plays"/>
  </r>
  <r>
    <n v="444"/>
    <s v="Hensley Ltd"/>
    <s v="Versatile global attitude"/>
    <n v="6200"/>
    <n v="10938"/>
    <n v="176.41935483870967"/>
    <x v="1"/>
    <n v="36.952702702702702"/>
    <n v="296"/>
    <x v="1"/>
    <s v="indie rock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n v="511.38095238095235"/>
    <x v="1"/>
    <n v="63.170588235294119"/>
    <n v="170"/>
    <x v="3"/>
    <s v="plays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n v="82.044117647058826"/>
    <x v="0"/>
    <n v="29.99462365591398"/>
    <n v="186"/>
    <x v="2"/>
    <s v="wearables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n v="24.326030927835053"/>
    <x v="3"/>
    <n v="86"/>
    <n v="439"/>
    <x v="4"/>
    <s v="television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n v="50.482758620689658"/>
    <x v="0"/>
    <n v="75.014876033057845"/>
    <n v="605"/>
    <x v="6"/>
    <s v="video games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n v="967"/>
    <x v="1"/>
    <n v="101.19767441860465"/>
    <n v="86"/>
    <x v="6"/>
    <s v="video games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n v="4"/>
    <x v="0"/>
    <n v="4"/>
    <n v="1"/>
    <x v="4"/>
    <s v="animation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n v="122.84501347708894"/>
    <x v="1"/>
    <n v="29.001272669424118"/>
    <n v="6286"/>
    <x v="1"/>
    <s v="rock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n v="63.4375"/>
    <x v="0"/>
    <n v="98.225806451612897"/>
    <n v="31"/>
    <x v="4"/>
    <s v="drama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n v="56.331688596491226"/>
    <x v="0"/>
    <n v="87.001693480101608"/>
    <n v="1181"/>
    <x v="4"/>
    <s v="science fiction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n v="44.074999999999996"/>
    <x v="0"/>
    <n v="45.205128205128204"/>
    <n v="39"/>
    <x v="4"/>
    <s v="drama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n v="118.37253218884121"/>
    <x v="1"/>
    <n v="37.001341561577675"/>
    <n v="3727"/>
    <x v="3"/>
    <s v="plays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indie rock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n v="26.640000000000004"/>
    <x v="0"/>
    <n v="28.956521739130434"/>
    <n v="46"/>
    <x v="3"/>
    <s v="plays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n v="351.20118343195264"/>
    <x v="1"/>
    <n v="55.993396226415094"/>
    <n v="2120"/>
    <x v="3"/>
    <s v="plays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n v="90.063492063492063"/>
    <x v="0"/>
    <n v="54.038095238095238"/>
    <n v="105"/>
    <x v="4"/>
    <s v="documentary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n v="171.625"/>
    <x v="1"/>
    <n v="82.38"/>
    <n v="50"/>
    <x v="3"/>
    <s v="plays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n v="141.04655870445345"/>
    <x v="1"/>
    <n v="66.997115384615384"/>
    <n v="2080"/>
    <x v="4"/>
    <s v="drama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n v="30.57944915254237"/>
    <x v="0"/>
    <n v="107.91401869158878"/>
    <n v="535"/>
    <x v="6"/>
    <s v="mobile games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n v="108.16455696202532"/>
    <x v="1"/>
    <n v="69.009501187648453"/>
    <n v="2105"/>
    <x v="4"/>
    <s v="animation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n v="133.45505617977528"/>
    <x v="1"/>
    <n v="39.006568144499177"/>
    <n v="2436"/>
    <x v="3"/>
    <s v="plays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n v="187.85106382978722"/>
    <x v="1"/>
    <n v="110.3625"/>
    <n v="80"/>
    <x v="5"/>
    <s v="translations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n v="332"/>
    <x v="1"/>
    <n v="94.857142857142861"/>
    <n v="42"/>
    <x v="2"/>
    <s v="wearables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n v="575.21428571428578"/>
    <x v="1"/>
    <n v="57.935251798561154"/>
    <n v="139"/>
    <x v="2"/>
    <s v="web"/>
    <x v="0"/>
    <s v="CAD"/>
    <n v="1448258400"/>
    <n v="1448863200"/>
    <b v="0"/>
    <b v="1"/>
    <s v="technology/web"/>
  </r>
  <r>
    <n v="468"/>
    <s v="Hughes Inc"/>
    <s v="Streamlined neutral analyzer"/>
    <n v="4000"/>
    <n v="1620"/>
    <n v="40.5"/>
    <x v="0"/>
    <n v="101.25"/>
    <n v="16"/>
    <x v="3"/>
    <s v="plays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n v="184.42857142857144"/>
    <x v="1"/>
    <n v="64.95597484276729"/>
    <n v="159"/>
    <x v="4"/>
    <s v="drama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n v="285.80555555555554"/>
    <x v="1"/>
    <n v="27.00524934383202"/>
    <n v="381"/>
    <x v="2"/>
    <s v="wearables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n v="319"/>
    <x v="1"/>
    <n v="50.97422680412371"/>
    <n v="194"/>
    <x v="0"/>
    <s v="food trucks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rock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n v="178.14000000000001"/>
    <x v="1"/>
    <n v="84.028301886792448"/>
    <n v="106"/>
    <x v="1"/>
    <s v="electric music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n v="365.15"/>
    <x v="1"/>
    <n v="102.85915492957747"/>
    <n v="142"/>
    <x v="4"/>
    <s v="television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n v="113.94594594594594"/>
    <x v="1"/>
    <n v="39.962085308056871"/>
    <n v="211"/>
    <x v="5"/>
    <s v="translations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n v="29.828720626631856"/>
    <x v="0"/>
    <n v="51.001785714285717"/>
    <n v="1120"/>
    <x v="5"/>
    <s v="fiction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n v="54.270588235294113"/>
    <x v="0"/>
    <n v="40.823008849557525"/>
    <n v="113"/>
    <x v="4"/>
    <s v="science fiction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n v="236.34156976744185"/>
    <x v="1"/>
    <n v="58.999637155297535"/>
    <n v="2756"/>
    <x v="2"/>
    <s v="wearables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n v="512.91666666666663"/>
    <x v="1"/>
    <n v="71.156069364161851"/>
    <n v="173"/>
    <x v="0"/>
    <s v="food trucks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n v="100.65116279069768"/>
    <x v="1"/>
    <n v="99.494252873563212"/>
    <n v="87"/>
    <x v="7"/>
    <s v="photography books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n v="81.348423194303152"/>
    <x v="0"/>
    <n v="103.98634590377114"/>
    <n v="1538"/>
    <x v="3"/>
    <s v="plays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n v="16.404761904761905"/>
    <x v="0"/>
    <n v="76.555555555555557"/>
    <n v="9"/>
    <x v="5"/>
    <s v="fiction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n v="52.774617067833695"/>
    <x v="0"/>
    <n v="87.068592057761734"/>
    <n v="554"/>
    <x v="3"/>
    <s v="plays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n v="260.20608108108109"/>
    <x v="1"/>
    <n v="48.99554707379135"/>
    <n v="1572"/>
    <x v="0"/>
    <s v="food trucks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n v="30.73289183222958"/>
    <x v="0"/>
    <n v="42.969135802469133"/>
    <n v="648"/>
    <x v="3"/>
    <s v="plays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n v="13.5"/>
    <x v="0"/>
    <n v="33.428571428571431"/>
    <n v="21"/>
    <x v="5"/>
    <s v="translations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n v="178.62556663644605"/>
    <x v="1"/>
    <n v="83.982949701619773"/>
    <n v="2346"/>
    <x v="3"/>
    <s v="plays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n v="220.0566037735849"/>
    <x v="1"/>
    <n v="101.41739130434783"/>
    <n v="115"/>
    <x v="3"/>
    <s v="plays"/>
    <x v="1"/>
    <s v="USD"/>
    <n v="1454479200"/>
    <n v="1455948000"/>
    <b v="0"/>
    <b v="0"/>
    <s v="theater/plays"/>
  </r>
  <r>
    <n v="489"/>
    <s v="Clark Inc"/>
    <s v="Down-sized mobile time-frame"/>
    <n v="9200"/>
    <n v="9339"/>
    <n v="101.5108695652174"/>
    <x v="1"/>
    <n v="109.87058823529412"/>
    <n v="85"/>
    <x v="2"/>
    <s v="wearables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n v="191.5"/>
    <x v="1"/>
    <n v="31.916666666666668"/>
    <n v="144"/>
    <x v="8"/>
    <s v="audio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n v="305.34683098591546"/>
    <x v="1"/>
    <n v="70.993450675399103"/>
    <n v="2443"/>
    <x v="0"/>
    <s v="food trucks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n v="23.995287958115181"/>
    <x v="3"/>
    <n v="77.026890756302521"/>
    <n v="595"/>
    <x v="4"/>
    <s v="shorts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n v="723.77777777777771"/>
    <x v="1"/>
    <n v="101.78125"/>
    <n v="64"/>
    <x v="7"/>
    <s v="photography books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n v="547.36"/>
    <x v="1"/>
    <n v="51.059701492537314"/>
    <n v="268"/>
    <x v="2"/>
    <s v="wearables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plays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n v="0.90696409140369971"/>
    <x v="0"/>
    <n v="30.87037037037037"/>
    <n v="54"/>
    <x v="4"/>
    <s v="animation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n v="34.173469387755098"/>
    <x v="0"/>
    <n v="27.908333333333335"/>
    <n v="120"/>
    <x v="2"/>
    <s v="wearables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n v="23.948810754912099"/>
    <x v="0"/>
    <n v="79.994818652849744"/>
    <n v="579"/>
    <x v="2"/>
    <s v="web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n v="48.072649572649574"/>
    <x v="0"/>
    <n v="38.003378378378379"/>
    <n v="2072"/>
    <x v="4"/>
    <s v="documentary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n v="0"/>
    <x v="0"/>
    <e v="#DIV/0!"/>
    <n v="0"/>
    <x v="3"/>
    <s v="plays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n v="70.145182291666657"/>
    <x v="0"/>
    <n v="59.990534521158132"/>
    <n v="1796"/>
    <x v="4"/>
    <s v="documentary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n v="529.92307692307691"/>
    <x v="1"/>
    <n v="37.037634408602152"/>
    <n v="186"/>
    <x v="6"/>
    <s v="video games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n v="180.32549019607845"/>
    <x v="1"/>
    <n v="99.963043478260872"/>
    <n v="460"/>
    <x v="4"/>
    <s v="drama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n v="92.320000000000007"/>
    <x v="0"/>
    <n v="111.6774193548387"/>
    <n v="62"/>
    <x v="1"/>
    <s v="rock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n v="13.901001112347053"/>
    <x v="0"/>
    <n v="36.014409221902014"/>
    <n v="347"/>
    <x v="5"/>
    <s v="radio &amp; podcasts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n v="927.07777777777767"/>
    <x v="1"/>
    <n v="66.010284810126578"/>
    <n v="2528"/>
    <x v="3"/>
    <s v="plays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n v="39.857142857142861"/>
    <x v="0"/>
    <n v="44.05263157894737"/>
    <n v="19"/>
    <x v="2"/>
    <s v="web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n v="112.22929936305732"/>
    <x v="1"/>
    <n v="52.999726551818434"/>
    <n v="3657"/>
    <x v="3"/>
    <s v="plays"/>
    <x v="1"/>
    <s v="USD"/>
    <n v="1532840400"/>
    <n v="1534654800"/>
    <b v="0"/>
    <b v="0"/>
    <s v="theater/plays"/>
  </r>
  <r>
    <n v="509"/>
    <s v="White LLC"/>
    <s v="Robust zero-defect project"/>
    <n v="168500"/>
    <n v="119510"/>
    <n v="70.925816023738875"/>
    <x v="0"/>
    <n v="95"/>
    <n v="1258"/>
    <x v="3"/>
    <s v="plays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n v="119.08974358974358"/>
    <x v="1"/>
    <n v="70.908396946564892"/>
    <n v="131"/>
    <x v="4"/>
    <s v="drama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n v="24.017591339648174"/>
    <x v="0"/>
    <n v="98.060773480662988"/>
    <n v="362"/>
    <x v="3"/>
    <s v="plays"/>
    <x v="1"/>
    <s v="USD"/>
    <n v="1564030800"/>
    <n v="1564894800"/>
    <b v="0"/>
    <b v="0"/>
    <s v="theater/plays"/>
  </r>
  <r>
    <n v="512"/>
    <s v="Williams-Walsh"/>
    <s v="Organized explicit core"/>
    <n v="9100"/>
    <n v="12678"/>
    <n v="139.31868131868131"/>
    <x v="1"/>
    <n v="53.046025104602514"/>
    <n v="239"/>
    <x v="6"/>
    <s v="video games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n v="39.277108433734945"/>
    <x v="3"/>
    <n v="93.142857142857139"/>
    <n v="35"/>
    <x v="4"/>
    <s v="television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n v="22.439077144917089"/>
    <x v="3"/>
    <n v="58.945075757575758"/>
    <n v="528"/>
    <x v="1"/>
    <s v="rock"/>
    <x v="5"/>
    <s v="CHF"/>
    <n v="1386309600"/>
    <n v="1386741600"/>
    <b v="0"/>
    <b v="1"/>
    <s v="music/rock"/>
  </r>
  <r>
    <n v="515"/>
    <s v="Cox LLC"/>
    <s v="Phased 24hour flexibility"/>
    <n v="8600"/>
    <n v="4797"/>
    <n v="55.779069767441861"/>
    <x v="0"/>
    <n v="36.067669172932334"/>
    <n v="133"/>
    <x v="3"/>
    <s v="plays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n v="42.523125996810208"/>
    <x v="0"/>
    <n v="63.030732860520096"/>
    <n v="846"/>
    <x v="5"/>
    <s v="nonfiction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n v="112.00000000000001"/>
    <x v="1"/>
    <n v="84.717948717948715"/>
    <n v="78"/>
    <x v="0"/>
    <s v="food trucks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n v="7.0681818181818183"/>
    <x v="0"/>
    <n v="62.2"/>
    <n v="10"/>
    <x v="4"/>
    <s v="animation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n v="101.74563871693867"/>
    <x v="1"/>
    <n v="101.97518330513255"/>
    <n v="1773"/>
    <x v="1"/>
    <s v="rock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n v="425.75"/>
    <x v="1"/>
    <n v="106.4375"/>
    <n v="32"/>
    <x v="3"/>
    <s v="plays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n v="145.53947368421052"/>
    <x v="1"/>
    <n v="29.975609756097562"/>
    <n v="369"/>
    <x v="4"/>
    <s v="drama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n v="32.453465346534657"/>
    <x v="0"/>
    <n v="85.806282722513089"/>
    <n v="191"/>
    <x v="4"/>
    <s v="shorts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n v="700.33333333333326"/>
    <x v="1"/>
    <n v="70.82022471910112"/>
    <n v="89"/>
    <x v="4"/>
    <s v="shorts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n v="83.904860392967933"/>
    <x v="0"/>
    <n v="40.998484082870135"/>
    <n v="1979"/>
    <x v="3"/>
    <s v="plays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n v="84.19047619047619"/>
    <x v="0"/>
    <n v="28.063492063492063"/>
    <n v="63"/>
    <x v="2"/>
    <s v="wearables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n v="155.95180722891567"/>
    <x v="1"/>
    <n v="88.054421768707485"/>
    <n v="147"/>
    <x v="3"/>
    <s v="plays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n v="99.619450317124731"/>
    <x v="0"/>
    <n v="31"/>
    <n v="6080"/>
    <x v="4"/>
    <s v="animation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n v="80.300000000000011"/>
    <x v="0"/>
    <n v="90.337500000000006"/>
    <n v="80"/>
    <x v="1"/>
    <s v="indie rock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n v="11.254901960784313"/>
    <x v="0"/>
    <n v="63.777777777777779"/>
    <n v="9"/>
    <x v="6"/>
    <s v="video games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n v="91.740952380952379"/>
    <x v="0"/>
    <n v="53.995515695067262"/>
    <n v="1784"/>
    <x v="5"/>
    <s v="fiction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n v="95.521156936261391"/>
    <x v="2"/>
    <n v="48.993956043956047"/>
    <n v="3640"/>
    <x v="6"/>
    <s v="video games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n v="502.87499999999994"/>
    <x v="1"/>
    <n v="63.857142857142854"/>
    <n v="126"/>
    <x v="3"/>
    <s v="plays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n v="159.24394463667818"/>
    <x v="1"/>
    <n v="82.996393146979258"/>
    <n v="2218"/>
    <x v="1"/>
    <s v="indie rock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n v="15.022446689113355"/>
    <x v="0"/>
    <n v="55.08230452674897"/>
    <n v="243"/>
    <x v="4"/>
    <s v="drama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n v="482.03846153846149"/>
    <x v="1"/>
    <n v="62.044554455445542"/>
    <n v="202"/>
    <x v="3"/>
    <s v="plays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n v="149.96938775510205"/>
    <x v="1"/>
    <n v="104.97857142857143"/>
    <n v="140"/>
    <x v="5"/>
    <s v="fiction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n v="117.22156398104266"/>
    <x v="1"/>
    <n v="94.044676806083643"/>
    <n v="1052"/>
    <x v="4"/>
    <s v="documentary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n v="37.695968274950431"/>
    <x v="0"/>
    <n v="44.007716049382715"/>
    <n v="1296"/>
    <x v="6"/>
    <s v="mobile games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n v="72.653061224489804"/>
    <x v="0"/>
    <n v="92.467532467532465"/>
    <n v="77"/>
    <x v="0"/>
    <s v="food trucks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n v="265.98113207547169"/>
    <x v="1"/>
    <n v="57.072874493927124"/>
    <n v="247"/>
    <x v="7"/>
    <s v="photography books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mobile games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n v="2.5064935064935066"/>
    <x v="0"/>
    <n v="39.387755102040813"/>
    <n v="49"/>
    <x v="1"/>
    <s v="indie rock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n v="16.329799764428738"/>
    <x v="0"/>
    <n v="77.022222222222226"/>
    <n v="180"/>
    <x v="6"/>
    <s v="video games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n v="276.5"/>
    <x v="1"/>
    <n v="92.166666666666671"/>
    <n v="84"/>
    <x v="1"/>
    <s v="rock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n v="88.803571428571431"/>
    <x v="0"/>
    <n v="61.007063197026021"/>
    <n v="2690"/>
    <x v="3"/>
    <s v="plays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n v="163.57142857142856"/>
    <x v="1"/>
    <n v="78.068181818181813"/>
    <n v="88"/>
    <x v="3"/>
    <s v="plays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n v="969"/>
    <x v="1"/>
    <n v="80.75"/>
    <n v="156"/>
    <x v="4"/>
    <s v="drama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n v="270.91376701966715"/>
    <x v="1"/>
    <n v="59.991289782244557"/>
    <n v="2985"/>
    <x v="3"/>
    <s v="plays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n v="284.21355932203392"/>
    <x v="1"/>
    <n v="110.03018372703411"/>
    <n v="762"/>
    <x v="2"/>
    <s v="wearables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n v="4"/>
    <x v="3"/>
    <n v="4"/>
    <n v="1"/>
    <x v="1"/>
    <s v="indie rock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n v="58.6329816768462"/>
    <x v="0"/>
    <n v="37.99856063332134"/>
    <n v="2779"/>
    <x v="2"/>
    <s v="web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n v="98.51111111111112"/>
    <x v="0"/>
    <n v="96.369565217391298"/>
    <n v="92"/>
    <x v="3"/>
    <s v="plays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rock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n v="151.66315789473683"/>
    <x v="1"/>
    <n v="26.007220216606498"/>
    <n v="554"/>
    <x v="1"/>
    <s v="indie rock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n v="223.63492063492063"/>
    <x v="1"/>
    <n v="104.36296296296297"/>
    <n v="135"/>
    <x v="1"/>
    <s v="rock"/>
    <x v="3"/>
    <s v="DKK"/>
    <n v="1396414800"/>
    <n v="1399093200"/>
    <b v="0"/>
    <b v="0"/>
    <s v="music/rock"/>
  </r>
  <r>
    <n v="556"/>
    <s v="Smith and Sons"/>
    <s v="Grass-roots 24/7 attitude"/>
    <n v="5200"/>
    <n v="12467"/>
    <n v="239.75"/>
    <x v="1"/>
    <n v="102.18852459016394"/>
    <n v="122"/>
    <x v="5"/>
    <s v="translations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n v="199.33333333333334"/>
    <x v="1"/>
    <n v="54.117647058823529"/>
    <n v="221"/>
    <x v="4"/>
    <s v="science fiction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n v="137.34482758620689"/>
    <x v="1"/>
    <n v="63.222222222222221"/>
    <n v="126"/>
    <x v="3"/>
    <s v="plays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n v="100.9696106362773"/>
    <x v="1"/>
    <n v="104.03228962818004"/>
    <n v="1022"/>
    <x v="3"/>
    <s v="plays"/>
    <x v="1"/>
    <s v="USD"/>
    <n v="1470114000"/>
    <n v="1470718800"/>
    <b v="0"/>
    <b v="0"/>
    <s v="theater/plays"/>
  </r>
  <r>
    <n v="560"/>
    <s v="Hunt LLC"/>
    <s v="Re-engineered radical policy"/>
    <n v="20000"/>
    <n v="158832"/>
    <n v="794.16"/>
    <x v="1"/>
    <n v="49.994334277620396"/>
    <n v="3177"/>
    <x v="4"/>
    <s v="animation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n v="369.7"/>
    <x v="1"/>
    <n v="56.015151515151516"/>
    <n v="198"/>
    <x v="3"/>
    <s v="plays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n v="12.818181818181817"/>
    <x v="0"/>
    <n v="48.807692307692307"/>
    <n v="26"/>
    <x v="1"/>
    <s v="rock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n v="138.02702702702703"/>
    <x v="1"/>
    <n v="60.082352941176474"/>
    <n v="85"/>
    <x v="4"/>
    <s v="documentary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n v="83.813278008298752"/>
    <x v="0"/>
    <n v="78.990502793296088"/>
    <n v="1790"/>
    <x v="3"/>
    <s v="plays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n v="204.60063224446787"/>
    <x v="1"/>
    <n v="53.99499443826474"/>
    <n v="3596"/>
    <x v="3"/>
    <s v="plays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n v="44.344086021505376"/>
    <x v="0"/>
    <n v="111.45945945945945"/>
    <n v="37"/>
    <x v="1"/>
    <s v="electric music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n v="218.60294117647058"/>
    <x v="1"/>
    <n v="60.922131147540981"/>
    <n v="244"/>
    <x v="1"/>
    <s v="rock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n v="186.03314917127071"/>
    <x v="1"/>
    <n v="26.0015444015444"/>
    <n v="5180"/>
    <x v="3"/>
    <s v="plays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n v="237.33830845771143"/>
    <x v="1"/>
    <n v="80.993208828522924"/>
    <n v="589"/>
    <x v="4"/>
    <s v="animation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n v="305.65384615384613"/>
    <x v="1"/>
    <n v="34.995963302752294"/>
    <n v="2725"/>
    <x v="1"/>
    <s v="rock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n v="94.142857142857139"/>
    <x v="0"/>
    <n v="94.142857142857139"/>
    <n v="35"/>
    <x v="4"/>
    <s v="shorts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n v="54.400000000000006"/>
    <x v="3"/>
    <n v="52.085106382978722"/>
    <n v="94"/>
    <x v="1"/>
    <s v="rock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n v="111.88059701492537"/>
    <x v="1"/>
    <n v="24.986666666666668"/>
    <n v="300"/>
    <x v="8"/>
    <s v="audio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n v="369.14814814814815"/>
    <x v="1"/>
    <n v="69.215277777777771"/>
    <n v="144"/>
    <x v="0"/>
    <s v="food trucks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n v="62.930372148859547"/>
    <x v="0"/>
    <n v="93.944444444444443"/>
    <n v="558"/>
    <x v="3"/>
    <s v="plays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n v="64.927835051546396"/>
    <x v="0"/>
    <n v="98.40625"/>
    <n v="64"/>
    <x v="3"/>
    <s v="plays"/>
    <x v="1"/>
    <s v="USD"/>
    <n v="1509512400"/>
    <n v="1510984800"/>
    <b v="0"/>
    <b v="0"/>
    <s v="theater/plays"/>
  </r>
  <r>
    <n v="577"/>
    <s v="Stevens Inc"/>
    <s v="Adaptive 24hour projection"/>
    <n v="8200"/>
    <n v="1546"/>
    <n v="18.853658536585368"/>
    <x v="3"/>
    <n v="41.783783783783782"/>
    <n v="37"/>
    <x v="1"/>
    <s v="jazz"/>
    <x v="1"/>
    <s v="USD"/>
    <n v="1299823200"/>
    <n v="1302066000"/>
    <b v="0"/>
    <b v="0"/>
    <s v="music/jazz"/>
  </r>
  <r>
    <n v="578"/>
    <s v="Martinez-Johnson"/>
    <s v="Sharable radical toolset"/>
    <n v="96500"/>
    <n v="16168"/>
    <n v="16.754404145077721"/>
    <x v="0"/>
    <n v="65.991836734693877"/>
    <n v="245"/>
    <x v="4"/>
    <s v="science fiction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n v="101.11290322580646"/>
    <x v="1"/>
    <n v="72.05747126436782"/>
    <n v="87"/>
    <x v="1"/>
    <s v="jazz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n v="341.5022831050228"/>
    <x v="1"/>
    <n v="48.003209242618745"/>
    <n v="3116"/>
    <x v="3"/>
    <s v="plays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n v="64.016666666666666"/>
    <x v="0"/>
    <n v="54.098591549295776"/>
    <n v="71"/>
    <x v="2"/>
    <s v="web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n v="52.080459770114942"/>
    <x v="0"/>
    <n v="107.88095238095238"/>
    <n v="42"/>
    <x v="6"/>
    <s v="video games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n v="322.40211640211641"/>
    <x v="1"/>
    <n v="67.034103410341032"/>
    <n v="909"/>
    <x v="4"/>
    <s v="documentary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n v="119.50810185185186"/>
    <x v="1"/>
    <n v="64.01425914445133"/>
    <n v="1613"/>
    <x v="2"/>
    <s v="web"/>
    <x v="1"/>
    <s v="USD"/>
    <n v="1335330000"/>
    <n v="1336539600"/>
    <b v="0"/>
    <b v="0"/>
    <s v="technology/web"/>
  </r>
  <r>
    <n v="585"/>
    <s v="Pugh LLC"/>
    <s v="Reactive analyzing function"/>
    <n v="8900"/>
    <n v="13065"/>
    <n v="146.79775280898878"/>
    <x v="1"/>
    <n v="96.066176470588232"/>
    <n v="136"/>
    <x v="5"/>
    <s v="translations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n v="950.57142857142856"/>
    <x v="1"/>
    <n v="51.184615384615384"/>
    <n v="130"/>
    <x v="1"/>
    <s v="rock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n v="72.893617021276597"/>
    <x v="0"/>
    <n v="43.92307692307692"/>
    <n v="156"/>
    <x v="0"/>
    <s v="food trucks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n v="79.008248730964468"/>
    <x v="0"/>
    <n v="91.021198830409361"/>
    <n v="1368"/>
    <x v="3"/>
    <s v="plays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n v="64.721518987341781"/>
    <x v="0"/>
    <n v="50.127450980392155"/>
    <n v="102"/>
    <x v="4"/>
    <s v="documentary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n v="82.028169014084511"/>
    <x v="0"/>
    <n v="67.720930232558146"/>
    <n v="86"/>
    <x v="5"/>
    <s v="radio &amp; podcasts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n v="1037.6666666666667"/>
    <x v="1"/>
    <n v="61.03921568627451"/>
    <n v="102"/>
    <x v="6"/>
    <s v="video games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n v="12.910076530612244"/>
    <x v="0"/>
    <n v="80.011857707509876"/>
    <n v="253"/>
    <x v="3"/>
    <s v="plays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n v="154.84210526315789"/>
    <x v="1"/>
    <n v="47.001497753369947"/>
    <n v="4006"/>
    <x v="4"/>
    <s v="animation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n v="7.0991735537190088"/>
    <x v="0"/>
    <n v="71.127388535031841"/>
    <n v="157"/>
    <x v="3"/>
    <s v="plays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n v="208.52773826458036"/>
    <x v="1"/>
    <n v="89.99079189686924"/>
    <n v="1629"/>
    <x v="3"/>
    <s v="plays"/>
    <x v="1"/>
    <s v="USD"/>
    <n v="1268715600"/>
    <n v="1270530000"/>
    <b v="0"/>
    <b v="1"/>
    <s v="theater/plays"/>
  </r>
  <r>
    <n v="596"/>
    <s v="Becker-Scott"/>
    <s v="Managed optimizing archive"/>
    <n v="7900"/>
    <n v="7875"/>
    <n v="99.683544303797461"/>
    <x v="0"/>
    <n v="43.032786885245905"/>
    <n v="183"/>
    <x v="4"/>
    <s v="drama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n v="201.59756097560978"/>
    <x v="1"/>
    <n v="67.997714808043881"/>
    <n v="2188"/>
    <x v="3"/>
    <s v="plays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n v="162.09032258064516"/>
    <x v="1"/>
    <n v="73.004566210045667"/>
    <n v="2409"/>
    <x v="1"/>
    <s v="rock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n v="3.6436208125445471"/>
    <x v="0"/>
    <n v="62.341463414634148"/>
    <n v="82"/>
    <x v="4"/>
    <s v="documentary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n v="5"/>
    <x v="0"/>
    <n v="5"/>
    <n v="1"/>
    <x v="0"/>
    <s v="food trucks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n v="206.63492063492063"/>
    <x v="1"/>
    <n v="67.103092783505161"/>
    <n v="194"/>
    <x v="2"/>
    <s v="wearables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n v="128.23628691983123"/>
    <x v="1"/>
    <n v="79.978947368421046"/>
    <n v="1140"/>
    <x v="3"/>
    <s v="plays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n v="119.66037735849055"/>
    <x v="1"/>
    <n v="62.176470588235297"/>
    <n v="102"/>
    <x v="3"/>
    <s v="plays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n v="170.73055242390078"/>
    <x v="1"/>
    <n v="53.005950297514879"/>
    <n v="2857"/>
    <x v="3"/>
    <s v="plays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n v="187.21212121212122"/>
    <x v="1"/>
    <n v="57.738317757009348"/>
    <n v="107"/>
    <x v="5"/>
    <s v="nonfiction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n v="188.38235294117646"/>
    <x v="1"/>
    <n v="40.03125"/>
    <n v="160"/>
    <x v="1"/>
    <s v="rock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n v="131.29869186046511"/>
    <x v="1"/>
    <n v="81.016591928251117"/>
    <n v="2230"/>
    <x v="0"/>
    <s v="food trucks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n v="283.97435897435901"/>
    <x v="1"/>
    <n v="35.047468354430379"/>
    <n v="316"/>
    <x v="1"/>
    <s v="jazz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n v="120.41999999999999"/>
    <x v="1"/>
    <n v="102.92307692307692"/>
    <n v="117"/>
    <x v="4"/>
    <s v="science fiction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n v="419.0560747663551"/>
    <x v="1"/>
    <n v="27.998126756166094"/>
    <n v="6406"/>
    <x v="3"/>
    <s v="plays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n v="13.853658536585368"/>
    <x v="3"/>
    <n v="75.733333333333334"/>
    <n v="15"/>
    <x v="3"/>
    <s v="plays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n v="139.43548387096774"/>
    <x v="1"/>
    <n v="45.026041666666664"/>
    <n v="192"/>
    <x v="1"/>
    <s v="electric music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n v="174"/>
    <x v="1"/>
    <n v="73.615384615384613"/>
    <n v="26"/>
    <x v="3"/>
    <s v="plays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n v="155.49056603773585"/>
    <x v="1"/>
    <n v="56.991701244813278"/>
    <n v="723"/>
    <x v="3"/>
    <s v="plays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n v="170.44705882352943"/>
    <x v="1"/>
    <n v="85.223529411764702"/>
    <n v="170"/>
    <x v="3"/>
    <s v="plays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n v="189.515625"/>
    <x v="1"/>
    <n v="50.962184873949582"/>
    <n v="238"/>
    <x v="1"/>
    <s v="indie rock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n v="249.71428571428572"/>
    <x v="1"/>
    <n v="63.563636363636363"/>
    <n v="55"/>
    <x v="3"/>
    <s v="plays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n v="48.860523665659613"/>
    <x v="0"/>
    <n v="80.999165275459092"/>
    <n v="1198"/>
    <x v="5"/>
    <s v="nonfiction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n v="28.461970393057683"/>
    <x v="0"/>
    <n v="86.044753086419746"/>
    <n v="648"/>
    <x v="3"/>
    <s v="plays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n v="268.02325581395348"/>
    <x v="1"/>
    <n v="90.0390625"/>
    <n v="128"/>
    <x v="7"/>
    <s v="photography books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n v="619.80078125"/>
    <x v="1"/>
    <n v="74.006063432835816"/>
    <n v="2144"/>
    <x v="3"/>
    <s v="plays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n v="3.1301587301587301"/>
    <x v="0"/>
    <n v="92.4375"/>
    <n v="64"/>
    <x v="1"/>
    <s v="indie rock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n v="159.92152704135739"/>
    <x v="1"/>
    <n v="55.999257333828446"/>
    <n v="2693"/>
    <x v="3"/>
    <s v="plays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n v="279.39215686274508"/>
    <x v="1"/>
    <n v="32.983796296296298"/>
    <n v="432"/>
    <x v="7"/>
    <s v="photography books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n v="77.373333333333335"/>
    <x v="0"/>
    <n v="93.596774193548384"/>
    <n v="62"/>
    <x v="3"/>
    <s v="plays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n v="206.32812500000003"/>
    <x v="1"/>
    <n v="69.867724867724874"/>
    <n v="189"/>
    <x v="3"/>
    <s v="plays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n v="694.25"/>
    <x v="1"/>
    <n v="72.129870129870127"/>
    <n v="154"/>
    <x v="0"/>
    <s v="food trucks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n v="151.78947368421052"/>
    <x v="1"/>
    <n v="30.041666666666668"/>
    <n v="96"/>
    <x v="1"/>
    <s v="indie rock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n v="64.58207217694995"/>
    <x v="0"/>
    <n v="73.968000000000004"/>
    <n v="750"/>
    <x v="3"/>
    <s v="plays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n v="62.873684210526314"/>
    <x v="3"/>
    <n v="68.65517241379311"/>
    <n v="87"/>
    <x v="3"/>
    <s v="plays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n v="310.39864864864865"/>
    <x v="1"/>
    <n v="59.992164544564154"/>
    <n v="3063"/>
    <x v="3"/>
    <s v="plays"/>
    <x v="1"/>
    <s v="USD"/>
    <n v="1553576400"/>
    <n v="1553922000"/>
    <b v="0"/>
    <b v="0"/>
    <s v="theater/plays"/>
  </r>
  <r>
    <n v="632"/>
    <s v="Parker PLC"/>
    <s v="Reduced interactive matrix"/>
    <n v="72100"/>
    <n v="30902"/>
    <n v="42.859916782246884"/>
    <x v="2"/>
    <n v="111.15827338129496"/>
    <n v="278"/>
    <x v="3"/>
    <s v="plays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n v="83.119402985074629"/>
    <x v="0"/>
    <n v="53.038095238095238"/>
    <n v="105"/>
    <x v="4"/>
    <s v="animation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n v="78.531302876480552"/>
    <x v="3"/>
    <n v="55.985524728588658"/>
    <n v="1658"/>
    <x v="4"/>
    <s v="television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n v="114.09352517985612"/>
    <x v="1"/>
    <n v="69.986760812003524"/>
    <n v="2266"/>
    <x v="4"/>
    <s v="television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n v="64.537683358624179"/>
    <x v="0"/>
    <n v="48.998079877112133"/>
    <n v="2604"/>
    <x v="4"/>
    <s v="animation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n v="79.411764705882348"/>
    <x v="0"/>
    <n v="103.84615384615384"/>
    <n v="65"/>
    <x v="3"/>
    <s v="plays"/>
    <x v="1"/>
    <s v="USD"/>
    <n v="1479103200"/>
    <n v="1479794400"/>
    <b v="0"/>
    <b v="0"/>
    <s v="theater/plays"/>
  </r>
  <r>
    <n v="638"/>
    <s v="Weaver Ltd"/>
    <s v="Monitored 24/7 approach"/>
    <n v="81600"/>
    <n v="9318"/>
    <n v="11.419117647058824"/>
    <x v="0"/>
    <n v="99.127659574468083"/>
    <n v="94"/>
    <x v="3"/>
    <s v="plays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n v="56.186046511627907"/>
    <x v="2"/>
    <n v="107.37777777777778"/>
    <n v="45"/>
    <x v="4"/>
    <s v="drama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n v="16.501669449081803"/>
    <x v="0"/>
    <n v="76.922178988326849"/>
    <n v="257"/>
    <x v="3"/>
    <s v="plays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n v="119.96808510638297"/>
    <x v="1"/>
    <n v="58.128865979381445"/>
    <n v="194"/>
    <x v="3"/>
    <s v="plays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n v="145.45652173913044"/>
    <x v="1"/>
    <n v="103.73643410852713"/>
    <n v="129"/>
    <x v="2"/>
    <s v="wearables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n v="221.38255033557047"/>
    <x v="1"/>
    <n v="87.962666666666664"/>
    <n v="375"/>
    <x v="3"/>
    <s v="plays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n v="48.396694214876035"/>
    <x v="0"/>
    <n v="28"/>
    <n v="2928"/>
    <x v="3"/>
    <s v="plays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rock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n v="88.599797365754824"/>
    <x v="0"/>
    <n v="29.999313893653515"/>
    <n v="2915"/>
    <x v="6"/>
    <s v="video games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n v="41.4"/>
    <x v="0"/>
    <n v="103.5"/>
    <n v="18"/>
    <x v="5"/>
    <s v="translations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n v="63.056795131845846"/>
    <x v="3"/>
    <n v="85.994467496542185"/>
    <n v="723"/>
    <x v="0"/>
    <s v="food trucks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n v="48.482333607230892"/>
    <x v="0"/>
    <n v="98.011627906976742"/>
    <n v="602"/>
    <x v="3"/>
    <s v="plays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n v="2"/>
    <x v="0"/>
    <n v="2"/>
    <n v="1"/>
    <x v="1"/>
    <s v="jazz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n v="88.47941026944585"/>
    <x v="0"/>
    <n v="44.994570837642193"/>
    <n v="3868"/>
    <x v="4"/>
    <s v="shorts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n v="126.84"/>
    <x v="1"/>
    <n v="31.012224938875306"/>
    <n v="409"/>
    <x v="2"/>
    <s v="web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n v="2338.833333333333"/>
    <x v="1"/>
    <n v="59.970085470085472"/>
    <n v="234"/>
    <x v="2"/>
    <s v="web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n v="508.38857142857148"/>
    <x v="1"/>
    <n v="58.9973474801061"/>
    <n v="3016"/>
    <x v="1"/>
    <s v="metal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n v="191.47826086956522"/>
    <x v="1"/>
    <n v="50.045454545454547"/>
    <n v="264"/>
    <x v="7"/>
    <s v="photography books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n v="42.127533783783782"/>
    <x v="0"/>
    <n v="98.966269841269835"/>
    <n v="504"/>
    <x v="0"/>
    <s v="food trucks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n v="8.24"/>
    <x v="0"/>
    <n v="58.857142857142854"/>
    <n v="14"/>
    <x v="4"/>
    <s v="science fiction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rock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n v="47.232808616404313"/>
    <x v="0"/>
    <n v="76.013333333333335"/>
    <n v="750"/>
    <x v="4"/>
    <s v="documentary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n v="81.736263736263737"/>
    <x v="0"/>
    <n v="96.597402597402592"/>
    <n v="77"/>
    <x v="3"/>
    <s v="plays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n v="54.187265917603"/>
    <x v="0"/>
    <n v="76.957446808510639"/>
    <n v="752"/>
    <x v="1"/>
    <s v="jazz"/>
    <x v="3"/>
    <s v="DKK"/>
    <n v="1332910800"/>
    <n v="1335502800"/>
    <b v="0"/>
    <b v="0"/>
    <s v="music/jazz"/>
  </r>
  <r>
    <n v="662"/>
    <s v="Murphy-Farrell"/>
    <s v="Implemented exuding software"/>
    <n v="9100"/>
    <n v="8906"/>
    <n v="97.868131868131869"/>
    <x v="0"/>
    <n v="67.984732824427482"/>
    <n v="131"/>
    <x v="3"/>
    <s v="plays"/>
    <x v="1"/>
    <s v="USD"/>
    <n v="1544335200"/>
    <n v="1544680800"/>
    <b v="0"/>
    <b v="0"/>
    <s v="theater/plays"/>
  </r>
  <r>
    <n v="663"/>
    <s v="Everett-Wolfe"/>
    <s v="Total optimizing software"/>
    <n v="10000"/>
    <n v="7724"/>
    <n v="77.239999999999995"/>
    <x v="0"/>
    <n v="88.781609195402297"/>
    <n v="87"/>
    <x v="3"/>
    <s v="plays"/>
    <x v="1"/>
    <s v="USD"/>
    <n v="1286427600"/>
    <n v="1288414800"/>
    <b v="0"/>
    <b v="0"/>
    <s v="theater/plays"/>
  </r>
  <r>
    <n v="664"/>
    <s v="Young PLC"/>
    <s v="Optional maximized attitude"/>
    <n v="79400"/>
    <n v="26571"/>
    <n v="33.464735516372798"/>
    <x v="0"/>
    <n v="24.99623706491063"/>
    <n v="1063"/>
    <x v="1"/>
    <s v="jazz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n v="239.58823529411765"/>
    <x v="1"/>
    <n v="44.922794117647058"/>
    <n v="272"/>
    <x v="4"/>
    <s v="documentary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n v="64.032258064516128"/>
    <x v="3"/>
    <n v="79.400000000000006"/>
    <n v="25"/>
    <x v="3"/>
    <s v="plays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n v="176.15942028985506"/>
    <x v="1"/>
    <n v="29.009546539379475"/>
    <n v="419"/>
    <x v="8"/>
    <s v="audio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n v="20.33818181818182"/>
    <x v="0"/>
    <n v="73.59210526315789"/>
    <n v="76"/>
    <x v="3"/>
    <s v="plays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n v="358.64754098360658"/>
    <x v="1"/>
    <n v="107.97038864898211"/>
    <n v="1621"/>
    <x v="3"/>
    <s v="plays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n v="468.85802469135803"/>
    <x v="1"/>
    <n v="68.987284287011803"/>
    <n v="1101"/>
    <x v="1"/>
    <s v="indie rock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n v="122.05635245901641"/>
    <x v="1"/>
    <n v="111.02236719478098"/>
    <n v="1073"/>
    <x v="3"/>
    <s v="plays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n v="55.931783729156137"/>
    <x v="0"/>
    <n v="24.997515808491418"/>
    <n v="4428"/>
    <x v="3"/>
    <s v="plays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n v="43.660714285714285"/>
    <x v="0"/>
    <n v="42.155172413793103"/>
    <n v="58"/>
    <x v="1"/>
    <s v="indie rock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n v="33.53837141183363"/>
    <x v="3"/>
    <n v="47.003284072249592"/>
    <n v="1218"/>
    <x v="7"/>
    <s v="photography books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n v="122.97938144329896"/>
    <x v="1"/>
    <n v="36.0392749244713"/>
    <n v="331"/>
    <x v="8"/>
    <s v="audio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n v="189.74959871589084"/>
    <x v="1"/>
    <n v="101.03760683760684"/>
    <n v="1170"/>
    <x v="7"/>
    <s v="photography books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n v="83.622641509433961"/>
    <x v="0"/>
    <n v="39.927927927927925"/>
    <n v="111"/>
    <x v="5"/>
    <s v="fiction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n v="17.968844221105527"/>
    <x v="3"/>
    <n v="83.158139534883716"/>
    <n v="215"/>
    <x v="4"/>
    <s v="drama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n v="1036.5"/>
    <x v="1"/>
    <n v="39.97520661157025"/>
    <n v="363"/>
    <x v="0"/>
    <s v="food trucks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n v="97.405219780219781"/>
    <x v="0"/>
    <n v="47.993908629441627"/>
    <n v="2955"/>
    <x v="6"/>
    <s v="mobile games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n v="86.386203150461711"/>
    <x v="0"/>
    <n v="95.978877489438744"/>
    <n v="1657"/>
    <x v="3"/>
    <s v="plays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n v="150.16666666666666"/>
    <x v="1"/>
    <n v="78.728155339805824"/>
    <n v="103"/>
    <x v="3"/>
    <s v="plays"/>
    <x v="1"/>
    <s v="USD"/>
    <n v="1386741600"/>
    <n v="1387519200"/>
    <b v="0"/>
    <b v="0"/>
    <s v="theater/plays"/>
  </r>
  <r>
    <n v="683"/>
    <s v="Jones PLC"/>
    <s v="Virtual systemic intranet"/>
    <n v="2300"/>
    <n v="8244"/>
    <n v="358.43478260869563"/>
    <x v="1"/>
    <n v="56.081632653061227"/>
    <n v="147"/>
    <x v="3"/>
    <s v="plays"/>
    <x v="1"/>
    <s v="USD"/>
    <n v="1537074000"/>
    <n v="1537246800"/>
    <b v="0"/>
    <b v="0"/>
    <s v="theater/plays"/>
  </r>
  <r>
    <n v="684"/>
    <s v="Gilmore LLC"/>
    <s v="Optimized systemic algorithm"/>
    <n v="1400"/>
    <n v="7600"/>
    <n v="542.85714285714289"/>
    <x v="1"/>
    <n v="69.090909090909093"/>
    <n v="110"/>
    <x v="5"/>
    <s v="nonfiction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n v="67.500714285714281"/>
    <x v="0"/>
    <n v="102.05291576673866"/>
    <n v="926"/>
    <x v="3"/>
    <s v="plays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n v="191.74666666666667"/>
    <x v="1"/>
    <n v="107.32089552238806"/>
    <n v="134"/>
    <x v="2"/>
    <s v="wearables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n v="932"/>
    <x v="1"/>
    <n v="51.970260223048328"/>
    <n v="269"/>
    <x v="3"/>
    <s v="plays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n v="429.27586206896552"/>
    <x v="1"/>
    <n v="71.137142857142862"/>
    <n v="175"/>
    <x v="4"/>
    <s v="television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n v="100.65753424657535"/>
    <x v="1"/>
    <n v="106.49275362318841"/>
    <n v="69"/>
    <x v="2"/>
    <s v="web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n v="226.61111111111109"/>
    <x v="1"/>
    <n v="42.93684210526316"/>
    <n v="190"/>
    <x v="4"/>
    <s v="documentary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n v="142.38"/>
    <x v="1"/>
    <n v="30.037974683544302"/>
    <n v="237"/>
    <x v="4"/>
    <s v="documentary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n v="90.633333333333326"/>
    <x v="0"/>
    <n v="70.623376623376629"/>
    <n v="77"/>
    <x v="1"/>
    <s v="rock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n v="63.966740576496676"/>
    <x v="0"/>
    <n v="66.016018306636155"/>
    <n v="1748"/>
    <x v="3"/>
    <s v="plays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n v="84.131868131868131"/>
    <x v="0"/>
    <n v="96.911392405063296"/>
    <n v="79"/>
    <x v="3"/>
    <s v="plays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n v="133.93478260869566"/>
    <x v="1"/>
    <n v="62.867346938775512"/>
    <n v="196"/>
    <x v="1"/>
    <s v="rock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n v="59.042047531992694"/>
    <x v="0"/>
    <n v="108.98537682789652"/>
    <n v="889"/>
    <x v="3"/>
    <s v="plays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n v="152.80062063615205"/>
    <x v="1"/>
    <n v="26.999314599040439"/>
    <n v="7295"/>
    <x v="1"/>
    <s v="electric music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n v="446.69121140142522"/>
    <x v="1"/>
    <n v="65.004147943311438"/>
    <n v="2893"/>
    <x v="2"/>
    <s v="wearables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n v="84.391891891891888"/>
    <x v="0"/>
    <n v="111.51785714285714"/>
    <n v="56"/>
    <x v="4"/>
    <s v="drama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n v="3"/>
    <x v="0"/>
    <n v="3"/>
    <n v="1"/>
    <x v="2"/>
    <s v="wearables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n v="175.02692307692308"/>
    <x v="1"/>
    <n v="110.99268292682927"/>
    <n v="820"/>
    <x v="3"/>
    <s v="plays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n v="54.137931034482754"/>
    <x v="0"/>
    <n v="56.746987951807228"/>
    <n v="83"/>
    <x v="2"/>
    <s v="wearables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n v="311.87381703470032"/>
    <x v="1"/>
    <n v="97.020608439646708"/>
    <n v="2038"/>
    <x v="5"/>
    <s v="translations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n v="122.78160919540231"/>
    <x v="1"/>
    <n v="92.08620689655173"/>
    <n v="116"/>
    <x v="4"/>
    <s v="animation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n v="99.026517383618156"/>
    <x v="0"/>
    <n v="82.986666666666665"/>
    <n v="2025"/>
    <x v="5"/>
    <s v="nonfiction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n v="127.84686346863469"/>
    <x v="1"/>
    <n v="103.03791821561339"/>
    <n v="1345"/>
    <x v="2"/>
    <s v="web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n v="158.61643835616439"/>
    <x v="1"/>
    <n v="68.922619047619051"/>
    <n v="168"/>
    <x v="4"/>
    <s v="drama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n v="707.05882352941171"/>
    <x v="1"/>
    <n v="87.737226277372258"/>
    <n v="137"/>
    <x v="3"/>
    <s v="plays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n v="142.38775510204081"/>
    <x v="1"/>
    <n v="75.021505376344081"/>
    <n v="186"/>
    <x v="3"/>
    <s v="plays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n v="147.86046511627907"/>
    <x v="1"/>
    <n v="50.863999999999997"/>
    <n v="125"/>
    <x v="3"/>
    <s v="plays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n v="20.322580645161288"/>
    <x v="0"/>
    <n v="90"/>
    <n v="14"/>
    <x v="3"/>
    <s v="plays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n v="1840.625"/>
    <x v="1"/>
    <n v="72.896039603960389"/>
    <n v="202"/>
    <x v="3"/>
    <s v="plays"/>
    <x v="1"/>
    <s v="USD"/>
    <n v="1467954000"/>
    <n v="1471496400"/>
    <b v="0"/>
    <b v="0"/>
    <s v="theater/plays"/>
  </r>
  <r>
    <n v="713"/>
    <s v="Mays LLC"/>
    <s v="Multi-layered global groupware"/>
    <n v="6900"/>
    <n v="11174"/>
    <n v="161.94202898550725"/>
    <x v="1"/>
    <n v="108.48543689320388"/>
    <n v="103"/>
    <x v="5"/>
    <s v="radio &amp; podcasts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n v="472.82077922077923"/>
    <x v="1"/>
    <n v="101.98095238095237"/>
    <n v="1785"/>
    <x v="1"/>
    <s v="rock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n v="24.466101694915253"/>
    <x v="0"/>
    <n v="44.009146341463413"/>
    <n v="656"/>
    <x v="6"/>
    <s v="mobile games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n v="517.65"/>
    <x v="1"/>
    <n v="65.942675159235662"/>
    <n v="157"/>
    <x v="3"/>
    <s v="plays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n v="247.64285714285714"/>
    <x v="1"/>
    <n v="24.987387387387386"/>
    <n v="555"/>
    <x v="4"/>
    <s v="documentary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n v="100.20481927710843"/>
    <x v="1"/>
    <n v="28.003367003367003"/>
    <n v="297"/>
    <x v="2"/>
    <s v="wearables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n v="153"/>
    <x v="1"/>
    <n v="85.829268292682926"/>
    <n v="123"/>
    <x v="5"/>
    <s v="fiction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plays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n v="4.392394822006473"/>
    <x v="3"/>
    <n v="90.483333333333334"/>
    <n v="60"/>
    <x v="1"/>
    <s v="rock"/>
    <x v="1"/>
    <s v="USD"/>
    <n v="1522818000"/>
    <n v="1523336400"/>
    <b v="0"/>
    <b v="0"/>
    <s v="music/rock"/>
  </r>
  <r>
    <n v="722"/>
    <s v="Thomas-Simmons"/>
    <s v="Proactive 24hour frame"/>
    <n v="48500"/>
    <n v="75906"/>
    <n v="156.50721649484535"/>
    <x v="1"/>
    <n v="25.00197628458498"/>
    <n v="3036"/>
    <x v="4"/>
    <s v="documentary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n v="270.40816326530609"/>
    <x v="1"/>
    <n v="92.013888888888886"/>
    <n v="144"/>
    <x v="3"/>
    <s v="plays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n v="134.05952380952382"/>
    <x v="1"/>
    <n v="93.066115702479337"/>
    <n v="121"/>
    <x v="3"/>
    <s v="plays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n v="50.398033126293996"/>
    <x v="0"/>
    <n v="61.008145363408524"/>
    <n v="1596"/>
    <x v="6"/>
    <s v="mobile games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n v="88.815837937384899"/>
    <x v="3"/>
    <n v="92.036259541984734"/>
    <n v="524"/>
    <x v="3"/>
    <s v="plays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n v="165"/>
    <x v="1"/>
    <n v="81.132596685082873"/>
    <n v="181"/>
    <x v="2"/>
    <s v="web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n v="17.5"/>
    <x v="0"/>
    <n v="73.5"/>
    <n v="10"/>
    <x v="3"/>
    <s v="plays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n v="185.66071428571428"/>
    <x v="1"/>
    <n v="85.221311475409834"/>
    <n v="122"/>
    <x v="4"/>
    <s v="drama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n v="412.6631944444444"/>
    <x v="1"/>
    <n v="110.96825396825396"/>
    <n v="1071"/>
    <x v="2"/>
    <s v="wearables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n v="90.25"/>
    <x v="3"/>
    <n v="32.968036529680369"/>
    <n v="219"/>
    <x v="2"/>
    <s v="web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n v="91.984615384615381"/>
    <x v="0"/>
    <n v="96.005352363960753"/>
    <n v="1121"/>
    <x v="1"/>
    <s v="rock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n v="527.00632911392404"/>
    <x v="1"/>
    <n v="84.96632653061225"/>
    <n v="980"/>
    <x v="1"/>
    <s v="metal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n v="319.14285714285711"/>
    <x v="1"/>
    <n v="25.007462686567163"/>
    <n v="536"/>
    <x v="3"/>
    <s v="plays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n v="354.18867924528303"/>
    <x v="1"/>
    <n v="65.998995479658461"/>
    <n v="1991"/>
    <x v="7"/>
    <s v="photography books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n v="32.896103896103895"/>
    <x v="3"/>
    <n v="87.34482758620689"/>
    <n v="29"/>
    <x v="5"/>
    <s v="nonfiction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n v="135.8918918918919"/>
    <x v="1"/>
    <n v="27.933333333333334"/>
    <n v="180"/>
    <x v="1"/>
    <s v="indie rock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n v="2.0843373493975905"/>
    <x v="0"/>
    <n v="103.8"/>
    <n v="15"/>
    <x v="3"/>
    <s v="plays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n v="61"/>
    <x v="0"/>
    <n v="31.937172774869111"/>
    <n v="191"/>
    <x v="1"/>
    <s v="indie rock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n v="30.037735849056602"/>
    <x v="0"/>
    <n v="99.5"/>
    <n v="16"/>
    <x v="3"/>
    <s v="plays"/>
    <x v="1"/>
    <s v="USD"/>
    <n v="1486101600"/>
    <n v="1486360800"/>
    <b v="0"/>
    <b v="0"/>
    <s v="theater/plays"/>
  </r>
  <r>
    <n v="741"/>
    <s v="Garcia Ltd"/>
    <s v="Balanced mobile alliance"/>
    <n v="1200"/>
    <n v="14150"/>
    <n v="1179.1666666666665"/>
    <x v="1"/>
    <n v="108.84615384615384"/>
    <n v="130"/>
    <x v="3"/>
    <s v="plays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n v="1126.0833333333335"/>
    <x v="1"/>
    <n v="110.76229508196721"/>
    <n v="122"/>
    <x v="1"/>
    <s v="electric music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n v="12.923076923076923"/>
    <x v="0"/>
    <n v="29.647058823529413"/>
    <n v="17"/>
    <x v="3"/>
    <s v="plays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n v="712"/>
    <x v="1"/>
    <n v="101.71428571428571"/>
    <n v="140"/>
    <x v="3"/>
    <s v="plays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n v="30.304347826086957"/>
    <x v="0"/>
    <n v="61.5"/>
    <n v="34"/>
    <x v="2"/>
    <s v="wearables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n v="212.50896057347671"/>
    <x v="1"/>
    <n v="35"/>
    <n v="3388"/>
    <x v="2"/>
    <s v="web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n v="228.85714285714286"/>
    <x v="1"/>
    <n v="40.049999999999997"/>
    <n v="280"/>
    <x v="3"/>
    <s v="plays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n v="34.959979476654695"/>
    <x v="3"/>
    <n v="110.97231270358306"/>
    <n v="614"/>
    <x v="4"/>
    <s v="animation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n v="157.29069767441862"/>
    <x v="1"/>
    <n v="36.959016393442624"/>
    <n v="366"/>
    <x v="2"/>
    <s v="wearables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n v="1"/>
    <x v="0"/>
    <n v="1"/>
    <n v="1"/>
    <x v="1"/>
    <s v="electric music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n v="232.30555555555554"/>
    <x v="1"/>
    <n v="30.974074074074075"/>
    <n v="270"/>
    <x v="5"/>
    <s v="nonfiction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n v="92.448275862068968"/>
    <x v="3"/>
    <n v="47.035087719298247"/>
    <n v="114"/>
    <x v="3"/>
    <s v="plays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n v="256.70212765957444"/>
    <x v="1"/>
    <n v="88.065693430656935"/>
    <n v="137"/>
    <x v="7"/>
    <s v="photography books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n v="168.47017045454547"/>
    <x v="1"/>
    <n v="37.005616224648989"/>
    <n v="3205"/>
    <x v="3"/>
    <s v="plays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n v="166.57777777777778"/>
    <x v="1"/>
    <n v="26.027777777777779"/>
    <n v="288"/>
    <x v="3"/>
    <s v="plays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n v="772.07692307692309"/>
    <x v="1"/>
    <n v="67.817567567567565"/>
    <n v="148"/>
    <x v="3"/>
    <s v="plays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n v="406.85714285714283"/>
    <x v="1"/>
    <n v="49.964912280701753"/>
    <n v="114"/>
    <x v="4"/>
    <s v="drama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n v="564.20608108108115"/>
    <x v="1"/>
    <n v="110.01646903820817"/>
    <n v="1518"/>
    <x v="1"/>
    <s v="rock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n v="68.426865671641792"/>
    <x v="0"/>
    <n v="89.964678178963894"/>
    <n v="1274"/>
    <x v="1"/>
    <s v="electric music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n v="34.351966873706004"/>
    <x v="0"/>
    <n v="79.009523809523813"/>
    <n v="210"/>
    <x v="6"/>
    <s v="video games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n v="655.4545454545455"/>
    <x v="1"/>
    <n v="86.867469879518069"/>
    <n v="166"/>
    <x v="1"/>
    <s v="rock"/>
    <x v="1"/>
    <s v="USD"/>
    <n v="1500699600"/>
    <n v="1501131600"/>
    <b v="0"/>
    <b v="0"/>
    <s v="music/rock"/>
  </r>
  <r>
    <n v="762"/>
    <s v="Davis Ltd"/>
    <s v="Upgradable uniform service-desk"/>
    <n v="3500"/>
    <n v="6204"/>
    <n v="177.25714285714284"/>
    <x v="1"/>
    <n v="62.04"/>
    <n v="100"/>
    <x v="1"/>
    <s v="jazz"/>
    <x v="2"/>
    <s v="AUD"/>
    <n v="1354082400"/>
    <n v="1355032800"/>
    <b v="0"/>
    <b v="0"/>
    <s v="music/jazz"/>
  </r>
  <r>
    <n v="763"/>
    <s v="Rowland PLC"/>
    <s v="Inverse client-driven product"/>
    <n v="5600"/>
    <n v="6338"/>
    <n v="113.17857142857144"/>
    <x v="1"/>
    <n v="26.970212765957445"/>
    <n v="235"/>
    <x v="3"/>
    <s v="plays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n v="728.18181818181824"/>
    <x v="1"/>
    <n v="54.121621621621621"/>
    <n v="148"/>
    <x v="1"/>
    <s v="rock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n v="208.33333333333334"/>
    <x v="1"/>
    <n v="41.035353535353536"/>
    <n v="198"/>
    <x v="1"/>
    <s v="indie rock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n v="31.171232876712331"/>
    <x v="0"/>
    <n v="55.052419354838712"/>
    <n v="248"/>
    <x v="4"/>
    <s v="science fiction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n v="56.967078189300416"/>
    <x v="0"/>
    <n v="107.93762183235867"/>
    <n v="513"/>
    <x v="5"/>
    <s v="translations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n v="231"/>
    <x v="1"/>
    <n v="73.92"/>
    <n v="150"/>
    <x v="3"/>
    <s v="plays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n v="86.867834394904463"/>
    <x v="0"/>
    <n v="31.995894428152493"/>
    <n v="3410"/>
    <x v="6"/>
    <s v="video games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n v="270.74418604651163"/>
    <x v="1"/>
    <n v="53.898148148148145"/>
    <n v="216"/>
    <x v="3"/>
    <s v="plays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n v="49.446428571428569"/>
    <x v="3"/>
    <n v="106.5"/>
    <n v="26"/>
    <x v="3"/>
    <s v="plays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n v="113.3596256684492"/>
    <x v="1"/>
    <n v="32.999805409612762"/>
    <n v="5139"/>
    <x v="1"/>
    <s v="indie rock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n v="190.55555555555554"/>
    <x v="1"/>
    <n v="43.00254993625159"/>
    <n v="2353"/>
    <x v="3"/>
    <s v="plays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n v="135.5"/>
    <x v="1"/>
    <n v="86.858974358974365"/>
    <n v="78"/>
    <x v="2"/>
    <s v="web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n v="10.297872340425531"/>
    <x v="0"/>
    <n v="96.8"/>
    <n v="10"/>
    <x v="1"/>
    <s v="rock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n v="65.544223826714799"/>
    <x v="0"/>
    <n v="32.995456610631528"/>
    <n v="2201"/>
    <x v="3"/>
    <s v="plays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n v="49.026652452025587"/>
    <x v="0"/>
    <n v="68.028106508875737"/>
    <n v="676"/>
    <x v="3"/>
    <s v="plays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n v="787.92307692307691"/>
    <x v="1"/>
    <n v="58.867816091954026"/>
    <n v="174"/>
    <x v="4"/>
    <s v="animation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n v="80.306347746090154"/>
    <x v="0"/>
    <n v="105.04572803850782"/>
    <n v="831"/>
    <x v="3"/>
    <s v="plays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n v="106.29411764705883"/>
    <x v="1"/>
    <n v="33.054878048780488"/>
    <n v="164"/>
    <x v="4"/>
    <s v="drama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n v="50.735632183908038"/>
    <x v="3"/>
    <n v="78.821428571428569"/>
    <n v="56"/>
    <x v="3"/>
    <s v="plays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n v="215.31372549019611"/>
    <x v="1"/>
    <n v="68.204968944099377"/>
    <n v="161"/>
    <x v="4"/>
    <s v="animation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n v="141.22972972972974"/>
    <x v="1"/>
    <n v="75.731884057971016"/>
    <n v="138"/>
    <x v="1"/>
    <s v="rock"/>
    <x v="1"/>
    <s v="USD"/>
    <n v="1387260000"/>
    <n v="1387864800"/>
    <b v="0"/>
    <b v="0"/>
    <s v="music/rock"/>
  </r>
  <r>
    <n v="784"/>
    <s v="Byrd Group"/>
    <s v="Profound fault-tolerant model"/>
    <n v="88900"/>
    <n v="102535"/>
    <n v="115.33745781777279"/>
    <x v="1"/>
    <n v="30.996070133010882"/>
    <n v="3308"/>
    <x v="2"/>
    <s v="web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n v="193.11940298507463"/>
    <x v="1"/>
    <n v="101.88188976377953"/>
    <n v="127"/>
    <x v="4"/>
    <s v="animation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n v="729.73333333333335"/>
    <x v="1"/>
    <n v="52.879227053140099"/>
    <n v="207"/>
    <x v="1"/>
    <s v="jazz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n v="99.66339869281046"/>
    <x v="0"/>
    <n v="71.005820721769496"/>
    <n v="859"/>
    <x v="1"/>
    <s v="rock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n v="88.166666666666671"/>
    <x v="2"/>
    <n v="102.38709677419355"/>
    <n v="31"/>
    <x v="4"/>
    <s v="animation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n v="37.233333333333334"/>
    <x v="0"/>
    <n v="74.466666666666669"/>
    <n v="45"/>
    <x v="3"/>
    <s v="plays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n v="30.540075309306079"/>
    <x v="3"/>
    <n v="51.009883198562441"/>
    <n v="1113"/>
    <x v="3"/>
    <s v="plays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n v="25.714285714285712"/>
    <x v="0"/>
    <n v="90"/>
    <n v="6"/>
    <x v="0"/>
    <s v="food trucks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n v="34"/>
    <x v="0"/>
    <n v="97.142857142857139"/>
    <n v="7"/>
    <x v="3"/>
    <s v="plays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nonfiction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n v="125.39393939393939"/>
    <x v="1"/>
    <n v="75.236363636363635"/>
    <n v="110"/>
    <x v="1"/>
    <s v="rock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n v="14.394366197183098"/>
    <x v="0"/>
    <n v="32.967741935483872"/>
    <n v="31"/>
    <x v="4"/>
    <s v="drama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n v="54.807692307692314"/>
    <x v="0"/>
    <n v="54.807692307692307"/>
    <n v="78"/>
    <x v="6"/>
    <s v="mobile games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n v="109.63157894736841"/>
    <x v="1"/>
    <n v="45.037837837837834"/>
    <n v="185"/>
    <x v="2"/>
    <s v="web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n v="188.47058823529412"/>
    <x v="1"/>
    <n v="52.958677685950413"/>
    <n v="121"/>
    <x v="3"/>
    <s v="plays"/>
    <x v="1"/>
    <s v="USD"/>
    <n v="1338440400"/>
    <n v="1340859600"/>
    <b v="0"/>
    <b v="1"/>
    <s v="theater/plays"/>
  </r>
  <r>
    <n v="799"/>
    <s v="Reid-Day"/>
    <s v="Devolved tertiary time-frame"/>
    <n v="84500"/>
    <n v="73522"/>
    <n v="87.008284023668637"/>
    <x v="0"/>
    <n v="60.017959183673469"/>
    <n v="1225"/>
    <x v="3"/>
    <s v="plays"/>
    <x v="4"/>
    <s v="GBP"/>
    <n v="1454133600"/>
    <n v="1454479200"/>
    <b v="0"/>
    <b v="0"/>
    <s v="theater/plays"/>
  </r>
  <r>
    <n v="800"/>
    <s v="Wallace LLC"/>
    <s v="Centralized regional function"/>
    <n v="100"/>
    <n v="1"/>
    <n v="1"/>
    <x v="0"/>
    <n v="1"/>
    <n v="1"/>
    <x v="1"/>
    <s v="rock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n v="202.9130434782609"/>
    <x v="1"/>
    <n v="44.028301886792455"/>
    <n v="106"/>
    <x v="7"/>
    <s v="photography books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7"/>
    <s v="photography books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n v="107"/>
    <x v="1"/>
    <n v="28.012875536480685"/>
    <n v="233"/>
    <x v="3"/>
    <s v="plays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n v="268.73076923076923"/>
    <x v="1"/>
    <n v="32.050458715596328"/>
    <n v="218"/>
    <x v="1"/>
    <s v="rock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n v="50.845360824742272"/>
    <x v="0"/>
    <n v="73.611940298507463"/>
    <n v="67"/>
    <x v="4"/>
    <s v="documentary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n v="1180.2857142857142"/>
    <x v="1"/>
    <n v="108.71052631578948"/>
    <n v="76"/>
    <x v="4"/>
    <s v="drama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n v="264"/>
    <x v="1"/>
    <n v="42.97674418604651"/>
    <n v="43"/>
    <x v="3"/>
    <s v="plays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n v="30.44230769230769"/>
    <x v="0"/>
    <n v="83.315789473684205"/>
    <n v="19"/>
    <x v="0"/>
    <s v="food trucks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n v="62.880681818181813"/>
    <x v="0"/>
    <n v="42"/>
    <n v="2108"/>
    <x v="4"/>
    <s v="documentary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n v="193.125"/>
    <x v="1"/>
    <n v="55.927601809954751"/>
    <n v="221"/>
    <x v="3"/>
    <s v="plays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n v="77.102702702702715"/>
    <x v="0"/>
    <n v="105.03681885125184"/>
    <n v="679"/>
    <x v="6"/>
    <s v="video games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n v="225.52763819095478"/>
    <x v="1"/>
    <n v="48"/>
    <n v="2805"/>
    <x v="5"/>
    <s v="nonfiction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n v="239.40625"/>
    <x v="1"/>
    <n v="112.66176470588235"/>
    <n v="68"/>
    <x v="6"/>
    <s v="video games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n v="92.1875"/>
    <x v="0"/>
    <n v="81.944444444444443"/>
    <n v="36"/>
    <x v="1"/>
    <s v="rock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n v="130.23333333333335"/>
    <x v="1"/>
    <n v="64.049180327868854"/>
    <n v="183"/>
    <x v="1"/>
    <s v="rock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n v="615.21739130434787"/>
    <x v="1"/>
    <n v="106.39097744360902"/>
    <n v="133"/>
    <x v="3"/>
    <s v="plays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n v="368.79532163742692"/>
    <x v="1"/>
    <n v="76.011249497790274"/>
    <n v="2489"/>
    <x v="5"/>
    <s v="nonfiction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n v="1094.8571428571429"/>
    <x v="1"/>
    <n v="111.07246376811594"/>
    <n v="69"/>
    <x v="3"/>
    <s v="plays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n v="50.662921348314605"/>
    <x v="0"/>
    <n v="95.936170212765958"/>
    <n v="47"/>
    <x v="6"/>
    <s v="video games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n v="800.6"/>
    <x v="1"/>
    <n v="43.043010752688176"/>
    <n v="279"/>
    <x v="1"/>
    <s v="rock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n v="291.28571428571428"/>
    <x v="1"/>
    <n v="67.966666666666669"/>
    <n v="210"/>
    <x v="4"/>
    <s v="documentary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n v="349.9666666666667"/>
    <x v="1"/>
    <n v="89.991428571428571"/>
    <n v="2100"/>
    <x v="1"/>
    <s v="rock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n v="357.07317073170731"/>
    <x v="1"/>
    <n v="58.095238095238095"/>
    <n v="252"/>
    <x v="1"/>
    <s v="rock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n v="126.48941176470588"/>
    <x v="1"/>
    <n v="83.996875000000003"/>
    <n v="1280"/>
    <x v="5"/>
    <s v="nonfiction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n v="387.5"/>
    <x v="1"/>
    <n v="88.853503184713375"/>
    <n v="157"/>
    <x v="4"/>
    <s v="shorts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n v="457.03571428571428"/>
    <x v="1"/>
    <n v="65.963917525773198"/>
    <n v="194"/>
    <x v="3"/>
    <s v="plays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n v="266.69565217391306"/>
    <x v="1"/>
    <n v="74.804878048780495"/>
    <n v="82"/>
    <x v="4"/>
    <s v="drama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n v="69"/>
    <x v="0"/>
    <n v="69.98571428571428"/>
    <n v="70"/>
    <x v="3"/>
    <s v="plays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n v="51.34375"/>
    <x v="0"/>
    <n v="32.006493506493506"/>
    <n v="154"/>
    <x v="3"/>
    <s v="plays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n v="1.1710526315789473"/>
    <x v="0"/>
    <n v="64.727272727272734"/>
    <n v="22"/>
    <x v="3"/>
    <s v="plays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n v="108.97734294541709"/>
    <x v="1"/>
    <n v="24.998110087408456"/>
    <n v="4233"/>
    <x v="7"/>
    <s v="photography books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n v="315.17592592592592"/>
    <x v="1"/>
    <n v="104.97764070932922"/>
    <n v="1297"/>
    <x v="5"/>
    <s v="translations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n v="157.69117647058823"/>
    <x v="1"/>
    <n v="64.987878787878785"/>
    <n v="165"/>
    <x v="5"/>
    <s v="translations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n v="153.8082191780822"/>
    <x v="1"/>
    <n v="94.352941176470594"/>
    <n v="119"/>
    <x v="3"/>
    <s v="plays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n v="89.738979118329468"/>
    <x v="0"/>
    <n v="44.001706484641637"/>
    <n v="1758"/>
    <x v="2"/>
    <s v="web"/>
    <x v="1"/>
    <s v="USD"/>
    <n v="1425103200"/>
    <n v="1425621600"/>
    <b v="0"/>
    <b v="0"/>
    <s v="technology/web"/>
  </r>
  <r>
    <n v="836"/>
    <s v="Macias Inc"/>
    <s v="Optimized didactic intranet"/>
    <n v="8100"/>
    <n v="6086"/>
    <n v="75.135802469135797"/>
    <x v="0"/>
    <n v="64.744680851063833"/>
    <n v="94"/>
    <x v="1"/>
    <s v="indie rock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n v="852.88135593220341"/>
    <x v="1"/>
    <n v="84.00667779632721"/>
    <n v="1797"/>
    <x v="1"/>
    <s v="jazz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n v="138.90625"/>
    <x v="1"/>
    <n v="34.061302681992338"/>
    <n v="261"/>
    <x v="3"/>
    <s v="plays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n v="190.18181818181819"/>
    <x v="1"/>
    <n v="93.273885350318466"/>
    <n v="157"/>
    <x v="4"/>
    <s v="documentary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n v="100.24333619948409"/>
    <x v="1"/>
    <n v="32.998301726577978"/>
    <n v="3533"/>
    <x v="3"/>
    <s v="plays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n v="142.75824175824175"/>
    <x v="1"/>
    <n v="83.812903225806451"/>
    <n v="155"/>
    <x v="2"/>
    <s v="web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n v="563.13333333333333"/>
    <x v="1"/>
    <n v="63.992424242424242"/>
    <n v="132"/>
    <x v="2"/>
    <s v="wearables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n v="30.715909090909086"/>
    <x v="0"/>
    <n v="81.909090909090907"/>
    <n v="33"/>
    <x v="7"/>
    <s v="photography books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n v="99.39772727272728"/>
    <x v="3"/>
    <n v="93.053191489361708"/>
    <n v="94"/>
    <x v="4"/>
    <s v="documentary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n v="197.54935622317598"/>
    <x v="1"/>
    <n v="101.98449039881831"/>
    <n v="1354"/>
    <x v="2"/>
    <s v="web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n v="508.5"/>
    <x v="1"/>
    <n v="105.9375"/>
    <n v="48"/>
    <x v="2"/>
    <s v="web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n v="237.74468085106383"/>
    <x v="1"/>
    <n v="101.58181818181818"/>
    <n v="110"/>
    <x v="0"/>
    <s v="food trucks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n v="338.46875"/>
    <x v="1"/>
    <n v="62.970930232558139"/>
    <n v="172"/>
    <x v="4"/>
    <s v="drama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n v="133.08955223880596"/>
    <x v="1"/>
    <n v="29.045602605863191"/>
    <n v="307"/>
    <x v="1"/>
    <s v="indie rock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n v="1"/>
    <x v="0"/>
    <n v="1"/>
    <n v="1"/>
    <x v="1"/>
    <s v="rock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n v="207.79999999999998"/>
    <x v="1"/>
    <n v="77.924999999999997"/>
    <n v="160"/>
    <x v="1"/>
    <s v="electric music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n v="51.122448979591837"/>
    <x v="0"/>
    <n v="80.806451612903231"/>
    <n v="31"/>
    <x v="6"/>
    <s v="video games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n v="652.05847953216369"/>
    <x v="1"/>
    <n v="76.006816632583508"/>
    <n v="1467"/>
    <x v="1"/>
    <s v="indie rock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n v="113.63099415204678"/>
    <x v="1"/>
    <n v="72.993613824192337"/>
    <n v="2662"/>
    <x v="5"/>
    <s v="fiction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n v="102.37606837606839"/>
    <x v="1"/>
    <n v="53"/>
    <n v="452"/>
    <x v="3"/>
    <s v="plays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n v="356.58333333333331"/>
    <x v="1"/>
    <n v="54.164556962025316"/>
    <n v="158"/>
    <x v="0"/>
    <s v="food trucks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n v="139.86792452830187"/>
    <x v="1"/>
    <n v="32.946666666666665"/>
    <n v="225"/>
    <x v="4"/>
    <s v="shorts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n v="69.45"/>
    <x v="0"/>
    <n v="79.371428571428567"/>
    <n v="35"/>
    <x v="0"/>
    <s v="food trucks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n v="35.534246575342465"/>
    <x v="0"/>
    <n v="41.174603174603178"/>
    <n v="63"/>
    <x v="3"/>
    <s v="plays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n v="251.65"/>
    <x v="1"/>
    <n v="77.430769230769229"/>
    <n v="65"/>
    <x v="2"/>
    <s v="wearables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n v="105.87500000000001"/>
    <x v="1"/>
    <n v="57.159509202453989"/>
    <n v="163"/>
    <x v="3"/>
    <s v="plays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n v="187.42857142857144"/>
    <x v="1"/>
    <n v="77.17647058823529"/>
    <n v="85"/>
    <x v="3"/>
    <s v="plays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n v="386.78571428571428"/>
    <x v="1"/>
    <n v="24.953917050691246"/>
    <n v="217"/>
    <x v="4"/>
    <s v="television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n v="347.07142857142856"/>
    <x v="1"/>
    <n v="97.18"/>
    <n v="150"/>
    <x v="4"/>
    <s v="shorts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n v="185.82098765432099"/>
    <x v="1"/>
    <n v="46.000916870415651"/>
    <n v="3272"/>
    <x v="3"/>
    <s v="plays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n v="43.241247264770237"/>
    <x v="3"/>
    <n v="88.023385300668153"/>
    <n v="898"/>
    <x v="7"/>
    <s v="photography books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n v="162.4375"/>
    <x v="1"/>
    <n v="25.99"/>
    <n v="300"/>
    <x v="0"/>
    <s v="food trucks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n v="184.84285714285716"/>
    <x v="1"/>
    <n v="102.69047619047619"/>
    <n v="126"/>
    <x v="3"/>
    <s v="plays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n v="23.703520691785052"/>
    <x v="0"/>
    <n v="72.958174904942965"/>
    <n v="526"/>
    <x v="4"/>
    <s v="drama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n v="89.870129870129873"/>
    <x v="0"/>
    <n v="57.190082644628099"/>
    <n v="121"/>
    <x v="3"/>
    <s v="plays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n v="272.6041958041958"/>
    <x v="1"/>
    <n v="84.013793103448279"/>
    <n v="2320"/>
    <x v="3"/>
    <s v="plays"/>
    <x v="1"/>
    <s v="USD"/>
    <n v="1509512400"/>
    <n v="1511071200"/>
    <b v="0"/>
    <b v="1"/>
    <s v="theater/plays"/>
  </r>
  <r>
    <n v="872"/>
    <s v="Davis LLC"/>
    <s v="Compatible logistical paradigm"/>
    <n v="4700"/>
    <n v="7992"/>
    <n v="170.04255319148936"/>
    <x v="1"/>
    <n v="98.666666666666671"/>
    <n v="81"/>
    <x v="4"/>
    <s v="science fiction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n v="188.28503562945369"/>
    <x v="1"/>
    <n v="42.007419183889773"/>
    <n v="1887"/>
    <x v="7"/>
    <s v="photography books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n v="346.93532338308455"/>
    <x v="1"/>
    <n v="32.002753556677376"/>
    <n v="4358"/>
    <x v="7"/>
    <s v="photography books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n v="69.177215189873422"/>
    <x v="0"/>
    <n v="81.567164179104481"/>
    <n v="67"/>
    <x v="1"/>
    <s v="rock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n v="25.433734939759034"/>
    <x v="0"/>
    <n v="37.035087719298247"/>
    <n v="57"/>
    <x v="7"/>
    <s v="photography books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n v="77.400977995110026"/>
    <x v="0"/>
    <n v="103.033360455655"/>
    <n v="1229"/>
    <x v="0"/>
    <s v="food trucks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n v="37.481481481481481"/>
    <x v="0"/>
    <n v="84.333333333333329"/>
    <n v="12"/>
    <x v="1"/>
    <s v="metal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n v="543.79999999999995"/>
    <x v="1"/>
    <n v="102.60377358490567"/>
    <n v="53"/>
    <x v="5"/>
    <s v="nonfiction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electric music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n v="38.948339483394832"/>
    <x v="0"/>
    <n v="70.055309734513273"/>
    <n v="452"/>
    <x v="3"/>
    <s v="plays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n v="370"/>
    <x v="1"/>
    <n v="37"/>
    <n v="80"/>
    <x v="3"/>
    <s v="plays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n v="237.91176470588232"/>
    <x v="1"/>
    <n v="41.911917098445599"/>
    <n v="193"/>
    <x v="4"/>
    <s v="shorts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n v="64.036299765807954"/>
    <x v="0"/>
    <n v="57.992576882290564"/>
    <n v="1886"/>
    <x v="3"/>
    <s v="plays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n v="118.27777777777777"/>
    <x v="1"/>
    <n v="40.942307692307693"/>
    <n v="52"/>
    <x v="3"/>
    <s v="plays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n v="84.824037184594957"/>
    <x v="0"/>
    <n v="69.9972602739726"/>
    <n v="1825"/>
    <x v="1"/>
    <s v="indie rock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n v="29.346153846153843"/>
    <x v="0"/>
    <n v="73.838709677419359"/>
    <n v="31"/>
    <x v="3"/>
    <s v="plays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n v="209.89655172413794"/>
    <x v="1"/>
    <n v="41.979310344827589"/>
    <n v="290"/>
    <x v="3"/>
    <s v="plays"/>
    <x v="1"/>
    <s v="USD"/>
    <n v="1491886800"/>
    <n v="1493528400"/>
    <b v="0"/>
    <b v="0"/>
    <s v="theater/plays"/>
  </r>
  <r>
    <n v="889"/>
    <s v="Santos Group"/>
    <s v="Secured dynamic capacity"/>
    <n v="5600"/>
    <n v="9508"/>
    <n v="169.78571428571431"/>
    <x v="1"/>
    <n v="77.93442622950819"/>
    <n v="122"/>
    <x v="1"/>
    <s v="electric music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indie rock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n v="258.59999999999997"/>
    <x v="1"/>
    <n v="47.018181818181816"/>
    <n v="165"/>
    <x v="4"/>
    <s v="documentary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n v="230.58333333333331"/>
    <x v="1"/>
    <n v="76.016483516483518"/>
    <n v="182"/>
    <x v="5"/>
    <s v="translations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n v="128.21428571428572"/>
    <x v="1"/>
    <n v="54.120603015075375"/>
    <n v="199"/>
    <x v="4"/>
    <s v="documentary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n v="188.70588235294116"/>
    <x v="1"/>
    <n v="57.285714285714285"/>
    <n v="56"/>
    <x v="4"/>
    <s v="television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n v="6.9511889862327907"/>
    <x v="0"/>
    <n v="103.81308411214954"/>
    <n v="107"/>
    <x v="3"/>
    <s v="plays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n v="774.43434343434342"/>
    <x v="1"/>
    <n v="105.02602739726028"/>
    <n v="1460"/>
    <x v="0"/>
    <s v="food trucks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n v="27.693181818181817"/>
    <x v="0"/>
    <n v="90.259259259259252"/>
    <n v="27"/>
    <x v="3"/>
    <s v="plays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n v="52.479620323841424"/>
    <x v="0"/>
    <n v="76.978705978705975"/>
    <n v="1221"/>
    <x v="4"/>
    <s v="documentary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n v="407.09677419354841"/>
    <x v="1"/>
    <n v="102.60162601626017"/>
    <n v="123"/>
    <x v="1"/>
    <s v="jazz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n v="2"/>
    <x v="0"/>
    <n v="2"/>
    <n v="1"/>
    <x v="2"/>
    <s v="web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n v="156.17857142857144"/>
    <x v="1"/>
    <n v="55.0062893081761"/>
    <n v="159"/>
    <x v="1"/>
    <s v="rock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n v="252.42857142857144"/>
    <x v="1"/>
    <n v="32.127272727272725"/>
    <n v="110"/>
    <x v="2"/>
    <s v="web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n v="1.729268292682927"/>
    <x v="2"/>
    <n v="50.642857142857146"/>
    <n v="14"/>
    <x v="5"/>
    <s v="nonfiction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n v="12.230769230769232"/>
    <x v="0"/>
    <n v="49.6875"/>
    <n v="16"/>
    <x v="5"/>
    <s v="radio &amp; podcasts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n v="163.98734177215189"/>
    <x v="1"/>
    <n v="54.894067796610166"/>
    <n v="236"/>
    <x v="3"/>
    <s v="plays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n v="162.98181818181817"/>
    <x v="1"/>
    <n v="46.931937172774866"/>
    <n v="191"/>
    <x v="4"/>
    <s v="documentary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n v="20.252747252747252"/>
    <x v="0"/>
    <n v="44.951219512195124"/>
    <n v="41"/>
    <x v="3"/>
    <s v="plays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n v="319.24083769633506"/>
    <x v="1"/>
    <n v="30.99898322318251"/>
    <n v="3934"/>
    <x v="6"/>
    <s v="video games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n v="478.94444444444446"/>
    <x v="1"/>
    <n v="107.7625"/>
    <n v="80"/>
    <x v="3"/>
    <s v="plays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n v="19.556634304207122"/>
    <x v="3"/>
    <n v="102.07770270270271"/>
    <n v="296"/>
    <x v="3"/>
    <s v="plays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n v="198.94827586206895"/>
    <x v="1"/>
    <n v="24.976190476190474"/>
    <n v="462"/>
    <x v="2"/>
    <s v="web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n v="795"/>
    <x v="1"/>
    <n v="79.944134078212286"/>
    <n v="179"/>
    <x v="4"/>
    <s v="drama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n v="50.621082621082621"/>
    <x v="0"/>
    <n v="67.946462715105156"/>
    <n v="523"/>
    <x v="4"/>
    <s v="drama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n v="57.4375"/>
    <x v="0"/>
    <n v="26.070921985815602"/>
    <n v="141"/>
    <x v="3"/>
    <s v="plays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n v="155.62827640984909"/>
    <x v="1"/>
    <n v="105.0032154340836"/>
    <n v="1866"/>
    <x v="4"/>
    <s v="television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n v="36.297297297297298"/>
    <x v="0"/>
    <n v="25.826923076923077"/>
    <n v="52"/>
    <x v="7"/>
    <s v="photography books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n v="58.25"/>
    <x v="2"/>
    <n v="77.666666666666671"/>
    <n v="27"/>
    <x v="4"/>
    <s v="shorts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n v="237.39473684210526"/>
    <x v="1"/>
    <n v="57.82692307692308"/>
    <n v="156"/>
    <x v="5"/>
    <s v="radio &amp; podcasts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n v="58.75"/>
    <x v="0"/>
    <n v="92.955555555555549"/>
    <n v="225"/>
    <x v="3"/>
    <s v="plays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n v="182.56603773584905"/>
    <x v="1"/>
    <n v="37.945098039215686"/>
    <n v="255"/>
    <x v="4"/>
    <s v="animation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n v="0.75436408977556113"/>
    <x v="0"/>
    <n v="31.842105263157894"/>
    <n v="38"/>
    <x v="2"/>
    <s v="web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n v="175.95330739299609"/>
    <x v="1"/>
    <n v="40"/>
    <n v="2261"/>
    <x v="1"/>
    <s v="world music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n v="237.88235294117646"/>
    <x v="1"/>
    <n v="101.1"/>
    <n v="40"/>
    <x v="3"/>
    <s v="plays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n v="488.05076142131981"/>
    <x v="1"/>
    <n v="84.006989951944078"/>
    <n v="2289"/>
    <x v="3"/>
    <s v="plays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n v="224.06666666666669"/>
    <x v="1"/>
    <n v="103.41538461538461"/>
    <n v="65"/>
    <x v="3"/>
    <s v="plays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n v="18.126436781609197"/>
    <x v="0"/>
    <n v="105.13333333333334"/>
    <n v="15"/>
    <x v="0"/>
    <s v="food trucks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n v="45.847222222222221"/>
    <x v="0"/>
    <n v="89.21621621621621"/>
    <n v="37"/>
    <x v="3"/>
    <s v="plays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n v="117.31541218637993"/>
    <x v="1"/>
    <n v="51.995234312946785"/>
    <n v="3777"/>
    <x v="2"/>
    <s v="web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n v="217.30909090909088"/>
    <x v="1"/>
    <n v="64.956521739130437"/>
    <n v="184"/>
    <x v="3"/>
    <s v="plays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n v="112.28571428571428"/>
    <x v="1"/>
    <n v="46.235294117647058"/>
    <n v="85"/>
    <x v="3"/>
    <s v="plays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n v="72.51898734177216"/>
    <x v="0"/>
    <n v="51.151785714285715"/>
    <n v="112"/>
    <x v="3"/>
    <s v="plays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n v="212.30434782608697"/>
    <x v="1"/>
    <n v="33.909722222222221"/>
    <n v="144"/>
    <x v="1"/>
    <s v="rock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n v="239.74657534246577"/>
    <x v="1"/>
    <n v="92.016298633017882"/>
    <n v="1902"/>
    <x v="3"/>
    <s v="plays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n v="181.93548387096774"/>
    <x v="1"/>
    <n v="107.42857142857143"/>
    <n v="105"/>
    <x v="3"/>
    <s v="plays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n v="164.13114754098362"/>
    <x v="1"/>
    <n v="75.848484848484844"/>
    <n v="132"/>
    <x v="3"/>
    <s v="plays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n v="1.6375968992248062"/>
    <x v="0"/>
    <n v="80.476190476190482"/>
    <n v="21"/>
    <x v="3"/>
    <s v="plays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n v="49.64385964912281"/>
    <x v="3"/>
    <n v="86.978483606557376"/>
    <n v="976"/>
    <x v="4"/>
    <s v="documentary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n v="109.70652173913042"/>
    <x v="1"/>
    <n v="105.13541666666667"/>
    <n v="96"/>
    <x v="5"/>
    <s v="fiction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n v="49.217948717948715"/>
    <x v="0"/>
    <n v="57.298507462686565"/>
    <n v="67"/>
    <x v="6"/>
    <s v="video games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n v="62.232323232323225"/>
    <x v="2"/>
    <n v="93.348484848484844"/>
    <n v="66"/>
    <x v="2"/>
    <s v="web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n v="13.05813953488372"/>
    <x v="0"/>
    <n v="71.987179487179489"/>
    <n v="78"/>
    <x v="3"/>
    <s v="plays"/>
    <x v="1"/>
    <s v="USD"/>
    <n v="1294552800"/>
    <n v="1297576800"/>
    <b v="1"/>
    <b v="0"/>
    <s v="theater/plays"/>
  </r>
  <r>
    <n v="942"/>
    <s v="Allen Inc"/>
    <s v="Horizontal optimizing model"/>
    <n v="9600"/>
    <n v="6205"/>
    <n v="64.635416666666671"/>
    <x v="0"/>
    <n v="92.611940298507463"/>
    <n v="67"/>
    <x v="3"/>
    <s v="plays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n v="159.58666666666667"/>
    <x v="1"/>
    <n v="104.99122807017544"/>
    <n v="114"/>
    <x v="0"/>
    <s v="food trucks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n v="81.42"/>
    <x v="0"/>
    <n v="30.958174904942965"/>
    <n v="263"/>
    <x v="7"/>
    <s v="photography books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n v="32.444767441860463"/>
    <x v="0"/>
    <n v="33.001182732111175"/>
    <n v="1691"/>
    <x v="7"/>
    <s v="photography books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n v="9.9141184124918666"/>
    <x v="0"/>
    <n v="84.187845303867405"/>
    <n v="181"/>
    <x v="3"/>
    <s v="plays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n v="26.694444444444443"/>
    <x v="0"/>
    <n v="73.92307692307692"/>
    <n v="13"/>
    <x v="3"/>
    <s v="plays"/>
    <x v="1"/>
    <s v="USD"/>
    <n v="1411707600"/>
    <n v="1412312400"/>
    <b v="0"/>
    <b v="0"/>
    <s v="theater/plays"/>
  </r>
  <r>
    <n v="948"/>
    <s v="Smith-Hill"/>
    <s v="Integrated holistic paradigm"/>
    <n v="9400"/>
    <n v="5918"/>
    <n v="62.957446808510639"/>
    <x v="3"/>
    <n v="36.987499999999997"/>
    <n v="160"/>
    <x v="4"/>
    <s v="documentary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n v="161.35593220338984"/>
    <x v="1"/>
    <n v="46.896551724137929"/>
    <n v="203"/>
    <x v="2"/>
    <s v="web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n v="5"/>
    <x v="0"/>
    <n v="5"/>
    <n v="1"/>
    <x v="3"/>
    <s v="plays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n v="1096.9379310344827"/>
    <x v="1"/>
    <n v="102.02437459910199"/>
    <n v="1559"/>
    <x v="1"/>
    <s v="rock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n v="70.094158075601371"/>
    <x v="3"/>
    <n v="45.007502206531335"/>
    <n v="2266"/>
    <x v="4"/>
    <s v="documentary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n v="60"/>
    <x v="0"/>
    <n v="94.285714285714292"/>
    <n v="21"/>
    <x v="4"/>
    <s v="science fiction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web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n v="1109"/>
    <x v="1"/>
    <n v="97.037499999999994"/>
    <n v="80"/>
    <x v="3"/>
    <s v="plays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n v="19.028784648187631"/>
    <x v="0"/>
    <n v="43.00963855421687"/>
    <n v="830"/>
    <x v="4"/>
    <s v="science fiction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n v="126.87755102040816"/>
    <x v="1"/>
    <n v="94.916030534351151"/>
    <n v="131"/>
    <x v="3"/>
    <s v="plays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n v="734.63636363636363"/>
    <x v="1"/>
    <n v="72.151785714285708"/>
    <n v="112"/>
    <x v="4"/>
    <s v="animation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n v="4.5731034482758623"/>
    <x v="0"/>
    <n v="51.007692307692309"/>
    <n v="130"/>
    <x v="5"/>
    <s v="translations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n v="85.054545454545448"/>
    <x v="0"/>
    <n v="85.054545454545448"/>
    <n v="55"/>
    <x v="2"/>
    <s v="web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n v="119.29824561403508"/>
    <x v="1"/>
    <n v="43.87096774193548"/>
    <n v="155"/>
    <x v="5"/>
    <s v="translations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n v="296.02777777777777"/>
    <x v="1"/>
    <n v="40.063909774436091"/>
    <n v="266"/>
    <x v="0"/>
    <s v="food trucks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n v="84.694915254237287"/>
    <x v="0"/>
    <n v="43.833333333333336"/>
    <n v="114"/>
    <x v="7"/>
    <s v="photography books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n v="355.7837837837838"/>
    <x v="1"/>
    <n v="84.92903225806451"/>
    <n v="155"/>
    <x v="3"/>
    <s v="plays"/>
    <x v="1"/>
    <s v="USD"/>
    <n v="1431320400"/>
    <n v="1431752400"/>
    <b v="0"/>
    <b v="0"/>
    <s v="theater/plays"/>
  </r>
  <r>
    <n v="965"/>
    <s v="Nunez-King"/>
    <s v="Phased clear-thinking policy"/>
    <n v="2200"/>
    <n v="8501"/>
    <n v="386.40909090909093"/>
    <x v="1"/>
    <n v="41.067632850241544"/>
    <n v="207"/>
    <x v="1"/>
    <s v="rock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n v="792.23529411764707"/>
    <x v="1"/>
    <n v="54.971428571428568"/>
    <n v="245"/>
    <x v="3"/>
    <s v="plays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n v="137.03393665158373"/>
    <x v="1"/>
    <n v="77.010807374443743"/>
    <n v="1573"/>
    <x v="1"/>
    <s v="world music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n v="338.20833333333337"/>
    <x v="1"/>
    <n v="71.201754385964918"/>
    <n v="114"/>
    <x v="0"/>
    <s v="food trucks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n v="108.22784810126582"/>
    <x v="1"/>
    <n v="91.935483870967744"/>
    <n v="93"/>
    <x v="3"/>
    <s v="plays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n v="60.757639620653315"/>
    <x v="0"/>
    <n v="97.069023569023571"/>
    <n v="594"/>
    <x v="3"/>
    <s v="plays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n v="27.725490196078432"/>
    <x v="0"/>
    <n v="58.916666666666664"/>
    <n v="24"/>
    <x v="4"/>
    <s v="television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n v="228.3934426229508"/>
    <x v="1"/>
    <n v="58.015466983938133"/>
    <n v="1681"/>
    <x v="2"/>
    <s v="web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n v="21.615194054500414"/>
    <x v="0"/>
    <n v="103.87301587301587"/>
    <n v="252"/>
    <x v="3"/>
    <s v="plays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n v="373.875"/>
    <x v="1"/>
    <n v="93.46875"/>
    <n v="32"/>
    <x v="1"/>
    <s v="indie rock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n v="154.92592592592592"/>
    <x v="1"/>
    <n v="61.970370370370368"/>
    <n v="135"/>
    <x v="3"/>
    <s v="plays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3"/>
    <s v="plays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n v="73.957142857142856"/>
    <x v="0"/>
    <n v="77.268656716417908"/>
    <n v="67"/>
    <x v="0"/>
    <s v="food trucks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n v="864.1"/>
    <x v="1"/>
    <n v="93.923913043478265"/>
    <n v="92"/>
    <x v="6"/>
    <s v="video games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n v="143.26245847176079"/>
    <x v="1"/>
    <n v="84.969458128078813"/>
    <n v="1015"/>
    <x v="3"/>
    <s v="plays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n v="40.281762295081968"/>
    <x v="0"/>
    <n v="105.97035040431267"/>
    <n v="742"/>
    <x v="5"/>
    <s v="nonfiction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n v="178.22388059701493"/>
    <x v="1"/>
    <n v="36.969040247678016"/>
    <n v="323"/>
    <x v="2"/>
    <s v="web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n v="84.930555555555557"/>
    <x v="0"/>
    <n v="81.533333333333331"/>
    <n v="75"/>
    <x v="4"/>
    <s v="documentary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n v="145.93648334624322"/>
    <x v="1"/>
    <n v="80.999140154772135"/>
    <n v="2326"/>
    <x v="4"/>
    <s v="documentary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n v="152.46153846153848"/>
    <x v="1"/>
    <n v="26.010498687664043"/>
    <n v="381"/>
    <x v="3"/>
    <s v="plays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n v="67.129542790152414"/>
    <x v="0"/>
    <n v="25.998410896708286"/>
    <n v="4405"/>
    <x v="1"/>
    <s v="rock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rock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n v="216.79032258064518"/>
    <x v="1"/>
    <n v="28.002083333333335"/>
    <n v="480"/>
    <x v="4"/>
    <s v="documentary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n v="52.117021276595743"/>
    <x v="0"/>
    <n v="76.546875"/>
    <n v="64"/>
    <x v="5"/>
    <s v="radio &amp; podcasts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n v="499.58333333333337"/>
    <x v="1"/>
    <n v="53.053097345132741"/>
    <n v="226"/>
    <x v="5"/>
    <s v="translations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n v="87.679487179487182"/>
    <x v="0"/>
    <n v="106.859375"/>
    <n v="64"/>
    <x v="4"/>
    <s v="drama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n v="113.17346938775511"/>
    <x v="1"/>
    <n v="46.020746887966808"/>
    <n v="241"/>
    <x v="1"/>
    <s v="rock"/>
    <x v="1"/>
    <s v="USD"/>
    <n v="1411621200"/>
    <n v="1411966800"/>
    <b v="0"/>
    <b v="1"/>
    <s v="music/rock"/>
  </r>
  <r>
    <n v="992"/>
    <s v="Morrow Inc"/>
    <s v="Networked global migration"/>
    <n v="3100"/>
    <n v="13223"/>
    <n v="426.54838709677421"/>
    <x v="1"/>
    <n v="100.17424242424242"/>
    <n v="132"/>
    <x v="4"/>
    <s v="drama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n v="77.632653061224488"/>
    <x v="3"/>
    <n v="101.44"/>
    <n v="75"/>
    <x v="7"/>
    <s v="photography books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n v="52.496810772501767"/>
    <x v="0"/>
    <n v="87.972684085510693"/>
    <n v="842"/>
    <x v="5"/>
    <s v="translations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n v="157.46762589928059"/>
    <x v="1"/>
    <n v="74.995594713656388"/>
    <n v="2043"/>
    <x v="0"/>
    <s v="food trucks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n v="72.939393939393938"/>
    <x v="0"/>
    <n v="42.982142857142854"/>
    <n v="112"/>
    <x v="3"/>
    <s v="plays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n v="60.565789473684205"/>
    <x v="3"/>
    <n v="33.115107913669064"/>
    <n v="139"/>
    <x v="3"/>
    <s v="plays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indie rock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n v="56.542754275427541"/>
    <x v="3"/>
    <n v="55.98841354723708"/>
    <n v="1122"/>
    <x v="0"/>
    <s v="food trucks"/>
    <x v="1"/>
    <s v="USD"/>
    <n v="1467176400"/>
    <n v="1467781200"/>
    <b v="0"/>
    <b v="0"/>
    <s v="food/food trucks"/>
  </r>
  <r>
    <m/>
    <m/>
    <m/>
    <m/>
    <m/>
    <m/>
    <x v="4"/>
    <m/>
    <m/>
    <x v="9"/>
    <m/>
    <x v="7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m/>
    <n v="0"/>
    <x v="0"/>
    <x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n v="1040"/>
    <x v="1"/>
    <n v="92.151898734177209"/>
    <n v="158"/>
    <x v="1"/>
    <x v="1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x v="2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x v="1"/>
    <x v="1"/>
    <s v="USD"/>
    <n v="1565499600"/>
    <n v="1568955600"/>
    <b v="0"/>
    <b v="0"/>
    <s v="music/rock"/>
  </r>
  <r>
    <n v="4"/>
    <s v="Larson-Little"/>
    <s v="Proactive foreground core"/>
    <n v="7600"/>
    <n v="5265"/>
    <n v="69.276315789473685"/>
    <x v="0"/>
    <n v="99.339622641509436"/>
    <n v="53"/>
    <x v="3"/>
    <x v="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n v="173.61842105263159"/>
    <x v="1"/>
    <n v="75.833333333333329"/>
    <n v="174"/>
    <x v="3"/>
    <x v="3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n v="20.961538461538463"/>
    <x v="0"/>
    <n v="60.555555555555557"/>
    <n v="18"/>
    <x v="4"/>
    <x v="4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n v="327.57777777777778"/>
    <x v="1"/>
    <n v="64.93832599118943"/>
    <n v="227"/>
    <x v="3"/>
    <x v="3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n v="19.932788374205266"/>
    <x v="2"/>
    <n v="30.997175141242938"/>
    <n v="708"/>
    <x v="3"/>
    <x v="3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n v="51.741935483870968"/>
    <x v="0"/>
    <n v="72.909090909090907"/>
    <n v="44"/>
    <x v="1"/>
    <x v="5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n v="266.11538461538464"/>
    <x v="1"/>
    <n v="62.9"/>
    <n v="220"/>
    <x v="4"/>
    <x v="6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n v="48.095238095238095"/>
    <x v="0"/>
    <n v="112.22222222222223"/>
    <n v="27"/>
    <x v="3"/>
    <x v="3"/>
    <x v="1"/>
    <s v="USD"/>
    <n v="1285045200"/>
    <n v="1285563600"/>
    <b v="0"/>
    <b v="1"/>
    <s v="theater/plays"/>
  </r>
  <r>
    <n v="12"/>
    <s v="Kim Ltd"/>
    <s v="Assimilated hybrid intranet"/>
    <n v="6300"/>
    <n v="5629"/>
    <n v="89.349206349206341"/>
    <x v="0"/>
    <n v="102.34545454545454"/>
    <n v="55"/>
    <x v="4"/>
    <x v="6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x v="7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n v="66.769503546099301"/>
    <x v="0"/>
    <n v="94.144999999999996"/>
    <n v="200"/>
    <x v="1"/>
    <x v="7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n v="47.307881773399011"/>
    <x v="0"/>
    <n v="84.986725663716811"/>
    <n v="452"/>
    <x v="2"/>
    <x v="8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n v="649.47058823529414"/>
    <x v="1"/>
    <n v="110.41"/>
    <n v="100"/>
    <x v="5"/>
    <x v="9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n v="159.39125295508273"/>
    <x v="1"/>
    <n v="107.96236989591674"/>
    <n v="1249"/>
    <x v="4"/>
    <x v="10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n v="66.912087912087912"/>
    <x v="3"/>
    <n v="45.103703703703701"/>
    <n v="135"/>
    <x v="3"/>
    <x v="3"/>
    <x v="1"/>
    <s v="USD"/>
    <n v="1536382800"/>
    <n v="1537074000"/>
    <b v="0"/>
    <b v="0"/>
    <s v="theater/plays"/>
  </r>
  <r>
    <n v="19"/>
    <s v="Perez-Hess"/>
    <s v="Down-sized cohesive archive"/>
    <n v="62500"/>
    <n v="30331"/>
    <n v="48.529600000000002"/>
    <x v="0"/>
    <n v="45.001483679525222"/>
    <n v="674"/>
    <x v="3"/>
    <x v="3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n v="112.24279210925646"/>
    <x v="1"/>
    <n v="105.97134670487107"/>
    <n v="1396"/>
    <x v="4"/>
    <x v="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n v="40.992553191489364"/>
    <x v="0"/>
    <n v="69.055555555555557"/>
    <n v="558"/>
    <x v="3"/>
    <x v="3"/>
    <x v="1"/>
    <s v="USD"/>
    <n v="1313384400"/>
    <n v="1316322000"/>
    <b v="0"/>
    <b v="0"/>
    <s v="theater/plays"/>
  </r>
  <r>
    <n v="22"/>
    <s v="Collier Inc"/>
    <s v="Enhanced dynamic definition"/>
    <n v="59100"/>
    <n v="75690"/>
    <n v="128.07106598984771"/>
    <x v="1"/>
    <n v="85.044943820224717"/>
    <n v="890"/>
    <x v="3"/>
    <x v="3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n v="332.04444444444448"/>
    <x v="1"/>
    <n v="105.22535211267606"/>
    <n v="142"/>
    <x v="4"/>
    <x v="4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n v="112.83225108225108"/>
    <x v="1"/>
    <n v="39.003741114852225"/>
    <n v="2673"/>
    <x v="2"/>
    <x v="8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n v="216.43636363636364"/>
    <x v="1"/>
    <n v="73.030674846625772"/>
    <n v="163"/>
    <x v="6"/>
    <x v="11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n v="48.199069767441863"/>
    <x v="3"/>
    <n v="35.009459459459457"/>
    <n v="1480"/>
    <x v="3"/>
    <x v="3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n v="79.95"/>
    <x v="0"/>
    <n v="106.6"/>
    <n v="15"/>
    <x v="1"/>
    <x v="1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n v="105.22553516819573"/>
    <x v="1"/>
    <n v="61.997747747747745"/>
    <n v="2220"/>
    <x v="3"/>
    <x v="3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n v="328.89978213507629"/>
    <x v="1"/>
    <n v="94.000622665006233"/>
    <n v="1606"/>
    <x v="4"/>
    <x v="12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n v="160.61111111111111"/>
    <x v="1"/>
    <n v="112.05426356589147"/>
    <n v="129"/>
    <x v="4"/>
    <x v="10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n v="310"/>
    <x v="1"/>
    <n v="48.008849557522126"/>
    <n v="226"/>
    <x v="6"/>
    <x v="11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n v="86.807920792079202"/>
    <x v="0"/>
    <n v="38.004334633723452"/>
    <n v="2307"/>
    <x v="4"/>
    <x v="4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n v="377.82071713147411"/>
    <x v="1"/>
    <n v="35.000184535892231"/>
    <n v="5419"/>
    <x v="3"/>
    <x v="3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n v="150.80645161290323"/>
    <x v="1"/>
    <n v="85"/>
    <n v="165"/>
    <x v="4"/>
    <x v="4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n v="150.30119521912351"/>
    <x v="1"/>
    <n v="95.993893129770996"/>
    <n v="1965"/>
    <x v="4"/>
    <x v="6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n v="157.28571428571431"/>
    <x v="1"/>
    <n v="68.8125"/>
    <n v="16"/>
    <x v="3"/>
    <x v="3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n v="139.98765432098764"/>
    <x v="1"/>
    <n v="105.97196261682242"/>
    <n v="107"/>
    <x v="5"/>
    <x v="13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n v="325.32258064516128"/>
    <x v="1"/>
    <n v="75.261194029850742"/>
    <n v="134"/>
    <x v="7"/>
    <x v="1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n v="50.777777777777779"/>
    <x v="0"/>
    <n v="57.125"/>
    <n v="88"/>
    <x v="3"/>
    <x v="3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n v="169.06818181818181"/>
    <x v="1"/>
    <n v="75.141414141414145"/>
    <n v="198"/>
    <x v="2"/>
    <x v="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n v="212.92857142857144"/>
    <x v="1"/>
    <n v="107.42342342342343"/>
    <n v="111"/>
    <x v="1"/>
    <x v="1"/>
    <x v="6"/>
    <s v="EUR"/>
    <n v="1346734800"/>
    <n v="1348981200"/>
    <b v="0"/>
    <b v="1"/>
    <s v="music/rock"/>
  </r>
  <r>
    <n v="42"/>
    <s v="Werner-Bryant"/>
    <s v="Virtual uniform frame"/>
    <n v="1800"/>
    <n v="7991"/>
    <n v="443.94444444444446"/>
    <x v="1"/>
    <n v="35.995495495495497"/>
    <n v="222"/>
    <x v="0"/>
    <x v="0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n v="185.9390243902439"/>
    <x v="1"/>
    <n v="26.998873148744366"/>
    <n v="6212"/>
    <x v="5"/>
    <x v="15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n v="658.8125"/>
    <x v="1"/>
    <n v="107.56122448979592"/>
    <n v="98"/>
    <x v="5"/>
    <x v="13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n v="47.684210526315788"/>
    <x v="0"/>
    <n v="94.375"/>
    <n v="48"/>
    <x v="3"/>
    <x v="3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n v="114.78378378378378"/>
    <x v="1"/>
    <n v="46.163043478260867"/>
    <n v="92"/>
    <x v="1"/>
    <x v="1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n v="475.26666666666665"/>
    <x v="1"/>
    <n v="47.845637583892618"/>
    <n v="149"/>
    <x v="3"/>
    <x v="3"/>
    <x v="1"/>
    <s v="USD"/>
    <n v="1396069200"/>
    <n v="1398661200"/>
    <b v="0"/>
    <b v="0"/>
    <s v="theater/plays"/>
  </r>
  <r>
    <n v="48"/>
    <s v="Lamb Inc"/>
    <s v="Optimized leadingedge concept"/>
    <n v="33300"/>
    <n v="128862"/>
    <n v="386.97297297297297"/>
    <x v="1"/>
    <n v="53.007815713698065"/>
    <n v="2431"/>
    <x v="3"/>
    <x v="3"/>
    <x v="1"/>
    <s v="USD"/>
    <n v="1435208400"/>
    <n v="1436245200"/>
    <b v="0"/>
    <b v="0"/>
    <s v="theater/plays"/>
  </r>
  <r>
    <n v="49"/>
    <s v="Casey-Kelly"/>
    <s v="Sharable holistic interface"/>
    <n v="7200"/>
    <n v="13653"/>
    <n v="189.625"/>
    <x v="1"/>
    <n v="45.059405940594061"/>
    <n v="303"/>
    <x v="1"/>
    <x v="1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n v="2"/>
    <x v="0"/>
    <n v="2"/>
    <n v="1"/>
    <x v="1"/>
    <x v="16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n v="91.867805186590772"/>
    <x v="0"/>
    <n v="99.006816632583508"/>
    <n v="1467"/>
    <x v="2"/>
    <x v="8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n v="34.152777777777779"/>
    <x v="0"/>
    <n v="32.786666666666669"/>
    <n v="75"/>
    <x v="3"/>
    <x v="3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n v="140.40909090909091"/>
    <x v="1"/>
    <n v="59.119617224880386"/>
    <n v="209"/>
    <x v="4"/>
    <x v="6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n v="89.86666666666666"/>
    <x v="0"/>
    <n v="44.93333333333333"/>
    <n v="120"/>
    <x v="2"/>
    <x v="8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x v="17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n v="143.66249999999999"/>
    <x v="1"/>
    <n v="70.079268292682926"/>
    <n v="164"/>
    <x v="2"/>
    <x v="8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n v="215.27586206896552"/>
    <x v="1"/>
    <n v="31.059701492537314"/>
    <n v="201"/>
    <x v="6"/>
    <x v="1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n v="227.11111111111114"/>
    <x v="1"/>
    <n v="29.061611374407583"/>
    <n v="211"/>
    <x v="3"/>
    <x v="3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n v="275.07142857142861"/>
    <x v="1"/>
    <n v="30.0859375"/>
    <n v="128"/>
    <x v="3"/>
    <x v="3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n v="144.37048832271762"/>
    <x v="1"/>
    <n v="84.998125000000002"/>
    <n v="1600"/>
    <x v="3"/>
    <x v="3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n v="92.74598393574297"/>
    <x v="0"/>
    <n v="82.001775410563695"/>
    <n v="2253"/>
    <x v="3"/>
    <x v="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n v="722.6"/>
    <x v="1"/>
    <n v="58.040160642570278"/>
    <n v="249"/>
    <x v="2"/>
    <x v="2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n v="11.851063829787234"/>
    <x v="0"/>
    <n v="111.4"/>
    <n v="5"/>
    <x v="3"/>
    <x v="3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n v="97.642857142857139"/>
    <x v="0"/>
    <n v="71.94736842105263"/>
    <n v="38"/>
    <x v="2"/>
    <x v="2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n v="236.14754098360655"/>
    <x v="1"/>
    <n v="61.038135593220339"/>
    <n v="236"/>
    <x v="3"/>
    <x v="3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n v="45.068965517241381"/>
    <x v="0"/>
    <n v="108.91666666666667"/>
    <n v="12"/>
    <x v="3"/>
    <x v="3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n v="162.38567493112947"/>
    <x v="1"/>
    <n v="29.001722017220171"/>
    <n v="4065"/>
    <x v="2"/>
    <x v="8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n v="254.52631578947367"/>
    <x v="1"/>
    <n v="58.975609756097562"/>
    <n v="246"/>
    <x v="3"/>
    <x v="3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n v="24.063291139240505"/>
    <x v="3"/>
    <n v="111.82352941176471"/>
    <n v="17"/>
    <x v="3"/>
    <x v="3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n v="123.74140625000001"/>
    <x v="1"/>
    <n v="63.995555555555555"/>
    <n v="2475"/>
    <x v="3"/>
    <x v="3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n v="108.06666666666666"/>
    <x v="1"/>
    <n v="85.315789473684205"/>
    <n v="76"/>
    <x v="3"/>
    <x v="3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n v="670.33333333333326"/>
    <x v="1"/>
    <n v="74.481481481481481"/>
    <n v="54"/>
    <x v="4"/>
    <x v="10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n v="660.92857142857144"/>
    <x v="1"/>
    <n v="105.14772727272727"/>
    <n v="88"/>
    <x v="1"/>
    <x v="17"/>
    <x v="1"/>
    <s v="USD"/>
    <n v="1480226400"/>
    <n v="1480485600"/>
    <b v="0"/>
    <b v="0"/>
    <s v="music/jazz"/>
  </r>
  <r>
    <n v="74"/>
    <s v="Davis-Michael"/>
    <s v="Progressive tertiary framework"/>
    <n v="3900"/>
    <n v="4776"/>
    <n v="122.46153846153847"/>
    <x v="1"/>
    <n v="56.188235294117646"/>
    <n v="85"/>
    <x v="1"/>
    <x v="16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n v="150.57731958762886"/>
    <x v="1"/>
    <n v="85.917647058823533"/>
    <n v="170"/>
    <x v="7"/>
    <x v="14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n v="78.106590724165997"/>
    <x v="0"/>
    <n v="57.00296912114014"/>
    <n v="1684"/>
    <x v="3"/>
    <x v="3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n v="46.94736842105263"/>
    <x v="0"/>
    <n v="79.642857142857139"/>
    <n v="56"/>
    <x v="4"/>
    <x v="10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n v="300.8"/>
    <x v="1"/>
    <n v="41.018181818181816"/>
    <n v="330"/>
    <x v="5"/>
    <x v="18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n v="69.598615916955026"/>
    <x v="0"/>
    <n v="48.004773269689736"/>
    <n v="838"/>
    <x v="3"/>
    <x v="3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n v="637.4545454545455"/>
    <x v="1"/>
    <n v="55.212598425196852"/>
    <n v="127"/>
    <x v="6"/>
    <x v="11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n v="225.33928571428569"/>
    <x v="1"/>
    <n v="92.109489051094897"/>
    <n v="411"/>
    <x v="1"/>
    <x v="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n v="1497.3000000000002"/>
    <x v="1"/>
    <n v="83.183333333333337"/>
    <n v="180"/>
    <x v="6"/>
    <x v="11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n v="37.590225563909776"/>
    <x v="0"/>
    <n v="39.996000000000002"/>
    <n v="1000"/>
    <x v="1"/>
    <x v="5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n v="132.36942675159236"/>
    <x v="1"/>
    <n v="111.1336898395722"/>
    <n v="374"/>
    <x v="2"/>
    <x v="8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n v="131.22448979591837"/>
    <x v="1"/>
    <n v="90.563380281690144"/>
    <n v="71"/>
    <x v="1"/>
    <x v="7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n v="167.63513513513513"/>
    <x v="1"/>
    <n v="61.108374384236456"/>
    <n v="203"/>
    <x v="3"/>
    <x v="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n v="61.984886649874063"/>
    <x v="0"/>
    <n v="83.022941970310384"/>
    <n v="1482"/>
    <x v="1"/>
    <x v="1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n v="260.75"/>
    <x v="1"/>
    <n v="110.76106194690266"/>
    <n v="113"/>
    <x v="5"/>
    <x v="18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n v="252.58823529411765"/>
    <x v="1"/>
    <n v="89.458333333333329"/>
    <n v="96"/>
    <x v="3"/>
    <x v="3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n v="78.615384615384613"/>
    <x v="0"/>
    <n v="57.849056603773583"/>
    <n v="106"/>
    <x v="3"/>
    <x v="3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n v="48.404406999351913"/>
    <x v="0"/>
    <n v="109.99705449189985"/>
    <n v="679"/>
    <x v="5"/>
    <x v="18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n v="258.875"/>
    <x v="1"/>
    <n v="103.96586345381526"/>
    <n v="498"/>
    <x v="6"/>
    <x v="11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n v="60.548713235294116"/>
    <x v="3"/>
    <n v="107.99508196721311"/>
    <n v="610"/>
    <x v="3"/>
    <x v="3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n v="303.68965517241378"/>
    <x v="1"/>
    <n v="48.927777777777777"/>
    <n v="180"/>
    <x v="2"/>
    <x v="2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n v="112.99999999999999"/>
    <x v="1"/>
    <n v="37.666666666666664"/>
    <n v="27"/>
    <x v="4"/>
    <x v="4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n v="217.37876614060258"/>
    <x v="1"/>
    <n v="64.999141999141997"/>
    <n v="2331"/>
    <x v="3"/>
    <x v="3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n v="926.69230769230762"/>
    <x v="1"/>
    <n v="106.61061946902655"/>
    <n v="113"/>
    <x v="0"/>
    <x v="0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n v="33.692229038854805"/>
    <x v="0"/>
    <n v="27.009016393442622"/>
    <n v="1220"/>
    <x v="6"/>
    <x v="11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n v="196.7236842105263"/>
    <x v="1"/>
    <n v="91.16463414634147"/>
    <n v="164"/>
    <x v="3"/>
    <x v="3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n v="1"/>
    <x v="0"/>
    <n v="1"/>
    <n v="1"/>
    <x v="3"/>
    <x v="3"/>
    <x v="1"/>
    <s v="USD"/>
    <n v="1319000400"/>
    <n v="1320555600"/>
    <b v="0"/>
    <b v="0"/>
    <s v="theater/plays"/>
  </r>
  <r>
    <n v="101"/>
    <s v="Douglas LLC"/>
    <s v="Reduced heuristic moratorium"/>
    <n v="900"/>
    <n v="9193"/>
    <n v="1021.4444444444445"/>
    <x v="1"/>
    <n v="56.054878048780488"/>
    <n v="164"/>
    <x v="1"/>
    <x v="5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n v="281.67567567567568"/>
    <x v="1"/>
    <n v="31.017857142857142"/>
    <n v="336"/>
    <x v="2"/>
    <x v="8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n v="24.610000000000003"/>
    <x v="0"/>
    <n v="66.513513513513516"/>
    <n v="37"/>
    <x v="1"/>
    <x v="5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n v="143.14010067114094"/>
    <x v="1"/>
    <n v="89.005216484089729"/>
    <n v="1917"/>
    <x v="1"/>
    <x v="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n v="144.54411764705884"/>
    <x v="1"/>
    <n v="103.46315789473684"/>
    <n v="95"/>
    <x v="2"/>
    <x v="2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n v="359.12820512820514"/>
    <x v="1"/>
    <n v="95.278911564625844"/>
    <n v="147"/>
    <x v="3"/>
    <x v="3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n v="186.48571428571427"/>
    <x v="1"/>
    <n v="75.895348837209298"/>
    <n v="86"/>
    <x v="3"/>
    <x v="3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n v="595.26666666666665"/>
    <x v="1"/>
    <n v="107.57831325301204"/>
    <n v="83"/>
    <x v="4"/>
    <x v="4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n v="59.21153846153846"/>
    <x v="0"/>
    <n v="51.31666666666667"/>
    <n v="60"/>
    <x v="4"/>
    <x v="19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n v="14.962780898876405"/>
    <x v="0"/>
    <n v="71.983108108108112"/>
    <n v="296"/>
    <x v="0"/>
    <x v="0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n v="119.95602605863192"/>
    <x v="1"/>
    <n v="108.95414201183432"/>
    <n v="676"/>
    <x v="5"/>
    <x v="15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n v="268.82978723404256"/>
    <x v="1"/>
    <n v="35"/>
    <n v="361"/>
    <x v="2"/>
    <x v="2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n v="376.87878787878788"/>
    <x v="1"/>
    <n v="94.938931297709928"/>
    <n v="131"/>
    <x v="0"/>
    <x v="0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n v="727.15789473684208"/>
    <x v="1"/>
    <n v="109.65079365079364"/>
    <n v="126"/>
    <x v="2"/>
    <x v="8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n v="87.211757648470297"/>
    <x v="0"/>
    <n v="44.001815980629537"/>
    <n v="3304"/>
    <x v="5"/>
    <x v="13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n v="88"/>
    <x v="0"/>
    <n v="86.794520547945211"/>
    <n v="73"/>
    <x v="3"/>
    <x v="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n v="173.9387755102041"/>
    <x v="1"/>
    <n v="30.992727272727272"/>
    <n v="275"/>
    <x v="4"/>
    <x v="19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n v="117.61111111111111"/>
    <x v="1"/>
    <n v="94.791044776119406"/>
    <n v="67"/>
    <x v="7"/>
    <x v="14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n v="214.96"/>
    <x v="1"/>
    <n v="69.79220779220779"/>
    <n v="154"/>
    <x v="4"/>
    <x v="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n v="149.49667110519306"/>
    <x v="1"/>
    <n v="63.003367003367003"/>
    <n v="1782"/>
    <x v="6"/>
    <x v="20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n v="219.33995584988963"/>
    <x v="1"/>
    <n v="110.0343300110742"/>
    <n v="903"/>
    <x v="6"/>
    <x v="11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n v="64.367690058479525"/>
    <x v="0"/>
    <n v="25.997933274284026"/>
    <n v="3387"/>
    <x v="5"/>
    <x v="13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n v="18.622397298818232"/>
    <x v="0"/>
    <n v="49.987915407854985"/>
    <n v="662"/>
    <x v="3"/>
    <x v="3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n v="367.76923076923077"/>
    <x v="1"/>
    <n v="101.72340425531915"/>
    <n v="94"/>
    <x v="7"/>
    <x v="1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n v="159.90566037735849"/>
    <x v="1"/>
    <n v="47.083333333333336"/>
    <n v="180"/>
    <x v="3"/>
    <x v="3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n v="38.633185349611544"/>
    <x v="0"/>
    <n v="89.944444444444443"/>
    <n v="774"/>
    <x v="3"/>
    <x v="3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n v="51.42151162790698"/>
    <x v="0"/>
    <n v="78.96875"/>
    <n v="672"/>
    <x v="3"/>
    <x v="3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n v="60.334277620396605"/>
    <x v="3"/>
    <n v="80.067669172932327"/>
    <n v="532"/>
    <x v="1"/>
    <x v="1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n v="3.202693602693603"/>
    <x v="3"/>
    <n v="86.472727272727269"/>
    <n v="55"/>
    <x v="0"/>
    <x v="0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n v="155.46875"/>
    <x v="1"/>
    <n v="28.001876172607879"/>
    <n v="533"/>
    <x v="4"/>
    <x v="6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n v="100.85974499089254"/>
    <x v="1"/>
    <n v="67.996725337699544"/>
    <n v="2443"/>
    <x v="2"/>
    <x v="2"/>
    <x v="4"/>
    <s v="GBP"/>
    <n v="1385704800"/>
    <n v="1386828000"/>
    <b v="0"/>
    <b v="0"/>
    <s v="technology/web"/>
  </r>
  <r>
    <n v="132"/>
    <s v="Flowers and Sons"/>
    <s v="Virtual static core"/>
    <n v="3300"/>
    <n v="3834"/>
    <n v="116.18181818181819"/>
    <x v="1"/>
    <n v="43.078651685393261"/>
    <n v="89"/>
    <x v="3"/>
    <x v="3"/>
    <x v="1"/>
    <s v="USD"/>
    <n v="1515736800"/>
    <n v="1517119200"/>
    <b v="0"/>
    <b v="1"/>
    <s v="theater/plays"/>
  </r>
  <r>
    <n v="133"/>
    <s v="Gates PLC"/>
    <s v="Secured content-based product"/>
    <n v="4500"/>
    <n v="13985"/>
    <n v="310.77777777777777"/>
    <x v="1"/>
    <n v="87.95597484276729"/>
    <n v="159"/>
    <x v="1"/>
    <x v="21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n v="89.73668341708543"/>
    <x v="0"/>
    <n v="94.987234042553197"/>
    <n v="940"/>
    <x v="4"/>
    <x v="4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n v="71.27272727272728"/>
    <x v="0"/>
    <n v="46.905982905982903"/>
    <n v="117"/>
    <x v="3"/>
    <x v="3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n v="3.2862318840579712"/>
    <x v="3"/>
    <n v="46.913793103448278"/>
    <n v="58"/>
    <x v="4"/>
    <x v="6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n v="261.77777777777777"/>
    <x v="1"/>
    <n v="94.24"/>
    <n v="50"/>
    <x v="5"/>
    <x v="9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n v="96"/>
    <x v="0"/>
    <n v="80.139130434782615"/>
    <n v="115"/>
    <x v="6"/>
    <x v="20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n v="20.896851248642779"/>
    <x v="0"/>
    <n v="59.036809815950917"/>
    <n v="326"/>
    <x v="2"/>
    <x v="8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n v="223.16363636363636"/>
    <x v="1"/>
    <n v="65.989247311827953"/>
    <n v="186"/>
    <x v="4"/>
    <x v="4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n v="101.59097978227061"/>
    <x v="1"/>
    <n v="60.992530345471522"/>
    <n v="1071"/>
    <x v="2"/>
    <x v="2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n v="230.03999999999996"/>
    <x v="1"/>
    <n v="98.307692307692307"/>
    <n v="117"/>
    <x v="2"/>
    <x v="2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n v="135.59259259259261"/>
    <x v="1"/>
    <n v="104.6"/>
    <n v="70"/>
    <x v="1"/>
    <x v="7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n v="129.1"/>
    <x v="1"/>
    <n v="86.066666666666663"/>
    <n v="135"/>
    <x v="3"/>
    <x v="3"/>
    <x v="1"/>
    <s v="USD"/>
    <n v="1560747600"/>
    <n v="1561438800"/>
    <b v="0"/>
    <b v="0"/>
    <s v="theater/plays"/>
  </r>
  <r>
    <n v="145"/>
    <s v="Fields-Moore"/>
    <s v="Secured reciprocal array"/>
    <n v="25000"/>
    <n v="59128"/>
    <n v="236.512"/>
    <x v="1"/>
    <n v="76.989583333333329"/>
    <n v="768"/>
    <x v="2"/>
    <x v="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n v="17.25"/>
    <x v="3"/>
    <n v="29.764705882352942"/>
    <n v="51"/>
    <x v="3"/>
    <x v="3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n v="112.49397590361446"/>
    <x v="1"/>
    <n v="46.91959798994975"/>
    <n v="199"/>
    <x v="3"/>
    <x v="3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n v="121.02150537634408"/>
    <x v="1"/>
    <n v="105.18691588785046"/>
    <n v="107"/>
    <x v="2"/>
    <x v="8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n v="219.87096774193549"/>
    <x v="1"/>
    <n v="69.907692307692301"/>
    <n v="195"/>
    <x v="1"/>
    <x v="7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n v="1"/>
    <x v="0"/>
    <n v="1"/>
    <n v="1"/>
    <x v="1"/>
    <x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n v="64.166909620991248"/>
    <x v="0"/>
    <n v="60.011588275391958"/>
    <n v="1467"/>
    <x v="1"/>
    <x v="5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x v="7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n v="92.984160506863773"/>
    <x v="0"/>
    <n v="31.000176025347649"/>
    <n v="5681"/>
    <x v="3"/>
    <x v="3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n v="58.756567425569173"/>
    <x v="0"/>
    <n v="95.042492917847028"/>
    <n v="1059"/>
    <x v="1"/>
    <x v="7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n v="65.022222222222226"/>
    <x v="0"/>
    <n v="75.968174204355108"/>
    <n v="1194"/>
    <x v="3"/>
    <x v="3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n v="73.939560439560438"/>
    <x v="3"/>
    <n v="71.013192612137203"/>
    <n v="379"/>
    <x v="1"/>
    <x v="1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n v="52.666666666666664"/>
    <x v="0"/>
    <n v="73.733333333333334"/>
    <n v="30"/>
    <x v="7"/>
    <x v="14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n v="220.95238095238096"/>
    <x v="1"/>
    <n v="113.17073170731707"/>
    <n v="41"/>
    <x v="1"/>
    <x v="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n v="100.01150627615063"/>
    <x v="1"/>
    <n v="105.00933552992861"/>
    <n v="1821"/>
    <x v="3"/>
    <x v="3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n v="162.3125"/>
    <x v="1"/>
    <n v="79.176829268292678"/>
    <n v="164"/>
    <x v="2"/>
    <x v="8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n v="78.181818181818187"/>
    <x v="0"/>
    <n v="57.333333333333336"/>
    <n v="75"/>
    <x v="2"/>
    <x v="2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n v="149.73770491803279"/>
    <x v="1"/>
    <n v="58.178343949044589"/>
    <n v="157"/>
    <x v="1"/>
    <x v="1"/>
    <x v="5"/>
    <s v="CHF"/>
    <n v="1544248800"/>
    <n v="1546840800"/>
    <b v="0"/>
    <b v="0"/>
    <s v="music/rock"/>
  </r>
  <r>
    <n v="163"/>
    <s v="Burton-Watkins"/>
    <s v="Extended reciprocal circuit"/>
    <n v="3500"/>
    <n v="8864"/>
    <n v="253.25714285714284"/>
    <x v="1"/>
    <n v="36.032520325203251"/>
    <n v="246"/>
    <x v="7"/>
    <x v="14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n v="100.16943521594683"/>
    <x v="1"/>
    <n v="107.99068767908309"/>
    <n v="1396"/>
    <x v="3"/>
    <x v="3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n v="121.99004424778761"/>
    <x v="1"/>
    <n v="44.005985634477256"/>
    <n v="2506"/>
    <x v="2"/>
    <x v="2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n v="137.13265306122449"/>
    <x v="1"/>
    <n v="55.077868852459019"/>
    <n v="244"/>
    <x v="7"/>
    <x v="1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n v="415.53846153846149"/>
    <x v="1"/>
    <n v="74"/>
    <n v="146"/>
    <x v="3"/>
    <x v="3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n v="31.30913348946136"/>
    <x v="0"/>
    <n v="41.996858638743454"/>
    <n v="955"/>
    <x v="1"/>
    <x v="7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n v="424.08154506437768"/>
    <x v="1"/>
    <n v="77.988161010260455"/>
    <n v="1267"/>
    <x v="4"/>
    <x v="12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n v="2.93886230728336"/>
    <x v="0"/>
    <n v="82.507462686567166"/>
    <n v="67"/>
    <x v="1"/>
    <x v="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n v="10.63265306122449"/>
    <x v="0"/>
    <n v="104.2"/>
    <n v="5"/>
    <x v="5"/>
    <x v="18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n v="82.875"/>
    <x v="0"/>
    <n v="25.5"/>
    <n v="26"/>
    <x v="4"/>
    <x v="4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n v="163.01447776628748"/>
    <x v="1"/>
    <n v="100.98334401024984"/>
    <n v="1561"/>
    <x v="3"/>
    <x v="3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n v="894.66666666666674"/>
    <x v="1"/>
    <n v="111.83333333333333"/>
    <n v="48"/>
    <x v="2"/>
    <x v="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n v="26.191501103752756"/>
    <x v="0"/>
    <n v="41.999115044247787"/>
    <n v="1130"/>
    <x v="3"/>
    <x v="3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n v="74.834782608695647"/>
    <x v="0"/>
    <n v="110.05115089514067"/>
    <n v="782"/>
    <x v="3"/>
    <x v="3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n v="416.47680412371136"/>
    <x v="1"/>
    <n v="58.997079225994888"/>
    <n v="2739"/>
    <x v="3"/>
    <x v="3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n v="96.208333333333329"/>
    <x v="0"/>
    <n v="32.985714285714288"/>
    <n v="210"/>
    <x v="0"/>
    <x v="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n v="357.71910112359546"/>
    <x v="1"/>
    <n v="45.005654509471306"/>
    <n v="3537"/>
    <x v="3"/>
    <x v="3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n v="308.45714285714286"/>
    <x v="1"/>
    <n v="81.98196487897485"/>
    <n v="2107"/>
    <x v="2"/>
    <x v="8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n v="61.802325581395344"/>
    <x v="0"/>
    <n v="39.080882352941174"/>
    <n v="136"/>
    <x v="2"/>
    <x v="2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n v="722.32472324723244"/>
    <x v="1"/>
    <n v="58.996383363471971"/>
    <n v="3318"/>
    <x v="3"/>
    <x v="3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n v="69.117647058823522"/>
    <x v="0"/>
    <n v="40.988372093023258"/>
    <n v="86"/>
    <x v="1"/>
    <x v="1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n v="293.05555555555554"/>
    <x v="1"/>
    <n v="31.029411764705884"/>
    <n v="340"/>
    <x v="3"/>
    <x v="3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n v="71.8"/>
    <x v="0"/>
    <n v="37.789473684210527"/>
    <n v="19"/>
    <x v="4"/>
    <x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n v="31.934684684684683"/>
    <x v="0"/>
    <n v="32.006772009029348"/>
    <n v="886"/>
    <x v="3"/>
    <x v="3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n v="229.87375415282392"/>
    <x v="1"/>
    <n v="95.966712898751737"/>
    <n v="1442"/>
    <x v="4"/>
    <x v="1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n v="32.012195121951223"/>
    <x v="0"/>
    <n v="75"/>
    <n v="35"/>
    <x v="3"/>
    <x v="3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n v="23.525352848928385"/>
    <x v="3"/>
    <n v="102.0498866213152"/>
    <n v="441"/>
    <x v="3"/>
    <x v="3"/>
    <x v="1"/>
    <s v="USD"/>
    <n v="1457071200"/>
    <n v="1457071200"/>
    <b v="0"/>
    <b v="0"/>
    <s v="theater/plays"/>
  </r>
  <r>
    <n v="190"/>
    <s v="Cook LLC"/>
    <s v="Up-sized dynamic throughput"/>
    <n v="3700"/>
    <n v="2538"/>
    <n v="68.594594594594597"/>
    <x v="0"/>
    <n v="105.75"/>
    <n v="24"/>
    <x v="3"/>
    <x v="3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n v="37.952380952380956"/>
    <x v="0"/>
    <n v="37.069767441860463"/>
    <n v="86"/>
    <x v="3"/>
    <x v="3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n v="19.992957746478872"/>
    <x v="0"/>
    <n v="35.049382716049379"/>
    <n v="243"/>
    <x v="1"/>
    <x v="1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n v="45.636363636363633"/>
    <x v="0"/>
    <n v="46.338461538461537"/>
    <n v="65"/>
    <x v="1"/>
    <x v="7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n v="122.7605633802817"/>
    <x v="1"/>
    <n v="69.174603174603178"/>
    <n v="126"/>
    <x v="1"/>
    <x v="1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n v="361.75316455696202"/>
    <x v="1"/>
    <n v="109.07824427480917"/>
    <n v="524"/>
    <x v="1"/>
    <x v="5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n v="63.146341463414636"/>
    <x v="0"/>
    <n v="51.78"/>
    <n v="100"/>
    <x v="2"/>
    <x v="8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n v="298.20475319926874"/>
    <x v="1"/>
    <n v="82.010055304172951"/>
    <n v="1989"/>
    <x v="4"/>
    <x v="6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n v="9.5585443037974684"/>
    <x v="0"/>
    <n v="35.958333333333336"/>
    <n v="168"/>
    <x v="1"/>
    <x v="5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n v="53.777777777777779"/>
    <x v="0"/>
    <n v="74.461538461538467"/>
    <n v="13"/>
    <x v="1"/>
    <x v="1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n v="2"/>
    <x v="0"/>
    <n v="2"/>
    <n v="1"/>
    <x v="3"/>
    <x v="3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n v="681.19047619047615"/>
    <x v="1"/>
    <n v="91.114649681528661"/>
    <n v="157"/>
    <x v="2"/>
    <x v="2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n v="78.831325301204828"/>
    <x v="3"/>
    <n v="79.792682926829272"/>
    <n v="82"/>
    <x v="0"/>
    <x v="0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n v="134.40792216817235"/>
    <x v="1"/>
    <n v="42.999777678968428"/>
    <n v="4498"/>
    <x v="3"/>
    <x v="3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n v="3.3719999999999999"/>
    <x v="0"/>
    <n v="63.225000000000001"/>
    <n v="40"/>
    <x v="1"/>
    <x v="17"/>
    <x v="1"/>
    <s v="USD"/>
    <n v="1301806800"/>
    <n v="1302670800"/>
    <b v="0"/>
    <b v="0"/>
    <s v="music/jazz"/>
  </r>
  <r>
    <n v="205"/>
    <s v="Weaver-Marquez"/>
    <s v="Focused analyzing circuit"/>
    <n v="1300"/>
    <n v="5614"/>
    <n v="431.84615384615387"/>
    <x v="1"/>
    <n v="70.174999999999997"/>
    <n v="80"/>
    <x v="3"/>
    <x v="3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n v="38.844444444444441"/>
    <x v="3"/>
    <n v="61.333333333333336"/>
    <n v="57"/>
    <x v="5"/>
    <x v="13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n v="425.7"/>
    <x v="1"/>
    <n v="99"/>
    <n v="43"/>
    <x v="1"/>
    <x v="1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n v="101.12239715591672"/>
    <x v="1"/>
    <n v="96.984900146127615"/>
    <n v="2053"/>
    <x v="4"/>
    <x v="4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n v="21.188688946015425"/>
    <x v="2"/>
    <n v="51.004950495049506"/>
    <n v="808"/>
    <x v="4"/>
    <x v="4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n v="67.425531914893625"/>
    <x v="0"/>
    <n v="28.044247787610619"/>
    <n v="226"/>
    <x v="4"/>
    <x v="22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n v="94.923371647509583"/>
    <x v="0"/>
    <n v="60.984615384615381"/>
    <n v="1625"/>
    <x v="3"/>
    <x v="3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n v="151.85185185185185"/>
    <x v="1"/>
    <n v="73.214285714285708"/>
    <n v="168"/>
    <x v="3"/>
    <x v="3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n v="195.16382252559728"/>
    <x v="1"/>
    <n v="39.997435299603637"/>
    <n v="4289"/>
    <x v="1"/>
    <x v="7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n v="1023.1428571428571"/>
    <x v="1"/>
    <n v="86.812121212121212"/>
    <n v="165"/>
    <x v="1"/>
    <x v="1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n v="3.841836734693878"/>
    <x v="0"/>
    <n v="42.125874125874127"/>
    <n v="143"/>
    <x v="3"/>
    <x v="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n v="155.07066557107643"/>
    <x v="1"/>
    <n v="103.97851239669421"/>
    <n v="1815"/>
    <x v="3"/>
    <x v="3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n v="44.753477588871718"/>
    <x v="0"/>
    <n v="62.003211991434689"/>
    <n v="934"/>
    <x v="4"/>
    <x v="22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n v="215.94736842105263"/>
    <x v="1"/>
    <n v="31.005037783375315"/>
    <n v="397"/>
    <x v="4"/>
    <x v="12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n v="332.12709832134288"/>
    <x v="1"/>
    <n v="89.991552956465242"/>
    <n v="1539"/>
    <x v="4"/>
    <x v="10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n v="8.4430379746835449"/>
    <x v="0"/>
    <n v="39.235294117647058"/>
    <n v="17"/>
    <x v="3"/>
    <x v="3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n v="98.625514403292186"/>
    <x v="0"/>
    <n v="54.993116108306566"/>
    <n v="2179"/>
    <x v="0"/>
    <x v="0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n v="137.97916666666669"/>
    <x v="1"/>
    <n v="47.992753623188406"/>
    <n v="138"/>
    <x v="7"/>
    <x v="14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n v="93.81099656357388"/>
    <x v="0"/>
    <n v="87.966702470461868"/>
    <n v="931"/>
    <x v="3"/>
    <x v="3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n v="403.63930885529157"/>
    <x v="1"/>
    <n v="51.999165275459099"/>
    <n v="3594"/>
    <x v="4"/>
    <x v="22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n v="260.1740412979351"/>
    <x v="1"/>
    <n v="29.999659863945578"/>
    <n v="5880"/>
    <x v="1"/>
    <x v="1"/>
    <x v="1"/>
    <s v="USD"/>
    <n v="1399093200"/>
    <n v="1399093200"/>
    <b v="1"/>
    <b v="0"/>
    <s v="music/rock"/>
  </r>
  <r>
    <n v="226"/>
    <s v="Garcia Inc"/>
    <s v="Progressive neutral middleware"/>
    <n v="3000"/>
    <n v="10999"/>
    <n v="366.63333333333333"/>
    <x v="1"/>
    <n v="98.205357142857139"/>
    <n v="112"/>
    <x v="7"/>
    <x v="14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n v="168.72085385878489"/>
    <x v="1"/>
    <n v="108.96182396606575"/>
    <n v="943"/>
    <x v="6"/>
    <x v="20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n v="119.90717911530093"/>
    <x v="1"/>
    <n v="66.998379254457049"/>
    <n v="2468"/>
    <x v="4"/>
    <x v="10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n v="193.68925233644859"/>
    <x v="1"/>
    <n v="64.99333594668758"/>
    <n v="2551"/>
    <x v="6"/>
    <x v="20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n v="420.16666666666669"/>
    <x v="1"/>
    <n v="99.841584158415841"/>
    <n v="101"/>
    <x v="6"/>
    <x v="1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n v="76.708333333333329"/>
    <x v="3"/>
    <n v="82.432835820895519"/>
    <n v="67"/>
    <x v="3"/>
    <x v="3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n v="171.26470588235293"/>
    <x v="1"/>
    <n v="63.293478260869563"/>
    <n v="92"/>
    <x v="3"/>
    <x v="3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n v="157.89473684210526"/>
    <x v="1"/>
    <n v="96.774193548387103"/>
    <n v="62"/>
    <x v="4"/>
    <x v="10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n v="109.08"/>
    <x v="1"/>
    <n v="54.906040268456373"/>
    <n v="149"/>
    <x v="6"/>
    <x v="11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n v="41.732558139534881"/>
    <x v="0"/>
    <n v="39.010869565217391"/>
    <n v="92"/>
    <x v="4"/>
    <x v="10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n v="10.944303797468354"/>
    <x v="0"/>
    <n v="75.84210526315789"/>
    <n v="57"/>
    <x v="1"/>
    <x v="1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n v="159.3763440860215"/>
    <x v="1"/>
    <n v="45.051671732522799"/>
    <n v="329"/>
    <x v="4"/>
    <x v="10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n v="422.41666666666669"/>
    <x v="1"/>
    <n v="104.51546391752578"/>
    <n v="97"/>
    <x v="3"/>
    <x v="3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n v="97.71875"/>
    <x v="0"/>
    <n v="76.268292682926827"/>
    <n v="41"/>
    <x v="2"/>
    <x v="8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n v="418.78911564625849"/>
    <x v="1"/>
    <n v="69.015695067264573"/>
    <n v="1784"/>
    <x v="3"/>
    <x v="3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n v="101.91632047477745"/>
    <x v="1"/>
    <n v="101.97684085510689"/>
    <n v="1684"/>
    <x v="5"/>
    <x v="9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n v="127.72619047619047"/>
    <x v="1"/>
    <n v="42.915999999999997"/>
    <n v="250"/>
    <x v="1"/>
    <x v="1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n v="445.21739130434781"/>
    <x v="1"/>
    <n v="43.025210084033617"/>
    <n v="238"/>
    <x v="3"/>
    <x v="3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n v="569.71428571428578"/>
    <x v="1"/>
    <n v="75.245283018867923"/>
    <n v="53"/>
    <x v="3"/>
    <x v="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n v="509.34482758620686"/>
    <x v="1"/>
    <n v="69.023364485981304"/>
    <n v="214"/>
    <x v="3"/>
    <x v="3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n v="325.5333333333333"/>
    <x v="1"/>
    <n v="65.986486486486484"/>
    <n v="222"/>
    <x v="2"/>
    <x v="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n v="932.61616161616166"/>
    <x v="1"/>
    <n v="98.013800424628457"/>
    <n v="1884"/>
    <x v="5"/>
    <x v="13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n v="211.33870967741933"/>
    <x v="1"/>
    <n v="60.105504587155963"/>
    <n v="218"/>
    <x v="6"/>
    <x v="20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n v="273.32520325203251"/>
    <x v="1"/>
    <n v="26.000773395204948"/>
    <n v="6465"/>
    <x v="5"/>
    <x v="18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n v="3"/>
    <x v="0"/>
    <n v="3"/>
    <n v="1"/>
    <x v="1"/>
    <x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n v="54.084507042253513"/>
    <x v="0"/>
    <n v="38.019801980198018"/>
    <n v="101"/>
    <x v="3"/>
    <x v="3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n v="626.29999999999995"/>
    <x v="1"/>
    <n v="106.15254237288136"/>
    <n v="59"/>
    <x v="3"/>
    <x v="3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n v="89.021399176954731"/>
    <x v="0"/>
    <n v="81.019475655430711"/>
    <n v="1335"/>
    <x v="4"/>
    <x v="6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n v="184.89130434782609"/>
    <x v="1"/>
    <n v="96.647727272727266"/>
    <n v="88"/>
    <x v="5"/>
    <x v="9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x v="1"/>
    <x v="1"/>
    <s v="USD"/>
    <n v="1297836000"/>
    <n v="1298268000"/>
    <b v="0"/>
    <b v="1"/>
    <s v="music/rock"/>
  </r>
  <r>
    <n v="256"/>
    <s v="Smith-Reid"/>
    <s v="Optimized actuating toolset"/>
    <n v="4100"/>
    <n v="959"/>
    <n v="23.390243902439025"/>
    <x v="0"/>
    <n v="63.93333333333333"/>
    <n v="15"/>
    <x v="1"/>
    <x v="1"/>
    <x v="4"/>
    <s v="GBP"/>
    <n v="1453615200"/>
    <n v="1456812000"/>
    <b v="0"/>
    <b v="0"/>
    <s v="music/rock"/>
  </r>
  <r>
    <n v="257"/>
    <s v="Williams Inc"/>
    <s v="Decentralized exuding strategy"/>
    <n v="5700"/>
    <n v="8322"/>
    <n v="146"/>
    <x v="1"/>
    <n v="90.456521739130437"/>
    <n v="92"/>
    <x v="3"/>
    <x v="3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n v="268.48"/>
    <x v="1"/>
    <n v="72.172043010752688"/>
    <n v="186"/>
    <x v="3"/>
    <x v="3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n v="597.5"/>
    <x v="1"/>
    <n v="77.934782608695656"/>
    <n v="138"/>
    <x v="7"/>
    <x v="14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n v="157.69841269841268"/>
    <x v="1"/>
    <n v="38.065134099616856"/>
    <n v="261"/>
    <x v="1"/>
    <x v="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n v="31.201660735468568"/>
    <x v="0"/>
    <n v="57.936123348017624"/>
    <n v="454"/>
    <x v="1"/>
    <x v="1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n v="313.41176470588238"/>
    <x v="1"/>
    <n v="49.794392523364486"/>
    <n v="107"/>
    <x v="1"/>
    <x v="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n v="370.89655172413791"/>
    <x v="1"/>
    <n v="54.050251256281406"/>
    <n v="199"/>
    <x v="7"/>
    <x v="14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n v="362.66447368421052"/>
    <x v="1"/>
    <n v="30.002721335268504"/>
    <n v="5512"/>
    <x v="3"/>
    <x v="3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n v="123.08163265306122"/>
    <x v="1"/>
    <n v="70.127906976744185"/>
    <n v="86"/>
    <x v="3"/>
    <x v="3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n v="76.766756032171585"/>
    <x v="0"/>
    <n v="26.996228786926462"/>
    <n v="3182"/>
    <x v="1"/>
    <x v="17"/>
    <x v="6"/>
    <s v="EUR"/>
    <n v="1415340000"/>
    <n v="1418191200"/>
    <b v="0"/>
    <b v="1"/>
    <s v="music/jazz"/>
  </r>
  <r>
    <n v="267"/>
    <s v="Acosta PLC"/>
    <s v="Extended eco-centric function"/>
    <n v="61600"/>
    <n v="143910"/>
    <n v="233.62012987012989"/>
    <x v="1"/>
    <n v="51.990606936416185"/>
    <n v="2768"/>
    <x v="3"/>
    <x v="3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n v="180.53333333333333"/>
    <x v="1"/>
    <n v="56.416666666666664"/>
    <n v="48"/>
    <x v="4"/>
    <x v="4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n v="252.62857142857143"/>
    <x v="1"/>
    <n v="101.63218390804597"/>
    <n v="87"/>
    <x v="4"/>
    <x v="19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n v="27.176538240368025"/>
    <x v="3"/>
    <n v="25.005291005291006"/>
    <n v="1890"/>
    <x v="6"/>
    <x v="11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n v="1.2706571242680547"/>
    <x v="2"/>
    <n v="32.016393442622949"/>
    <n v="61"/>
    <x v="7"/>
    <x v="14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n v="304.0097847358121"/>
    <x v="1"/>
    <n v="82.021647307286173"/>
    <n v="1894"/>
    <x v="3"/>
    <x v="3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n v="137.23076923076923"/>
    <x v="1"/>
    <n v="37.957446808510639"/>
    <n v="282"/>
    <x v="3"/>
    <x v="3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n v="32.208333333333336"/>
    <x v="0"/>
    <n v="51.533333333333331"/>
    <n v="15"/>
    <x v="3"/>
    <x v="3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n v="241.51282051282053"/>
    <x v="1"/>
    <n v="81.198275862068968"/>
    <n v="116"/>
    <x v="5"/>
    <x v="18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n v="96.8"/>
    <x v="0"/>
    <n v="40.030075187969928"/>
    <n v="133"/>
    <x v="6"/>
    <x v="11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n v="1066.4285714285716"/>
    <x v="1"/>
    <n v="89.939759036144579"/>
    <n v="83"/>
    <x v="3"/>
    <x v="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n v="325.88888888888891"/>
    <x v="1"/>
    <n v="96.692307692307693"/>
    <n v="91"/>
    <x v="2"/>
    <x v="2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n v="170.70000000000002"/>
    <x v="1"/>
    <n v="25.010989010989011"/>
    <n v="546"/>
    <x v="3"/>
    <x v="3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n v="581.44000000000005"/>
    <x v="1"/>
    <n v="36.987277353689571"/>
    <n v="393"/>
    <x v="4"/>
    <x v="10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n v="91.520972644376897"/>
    <x v="0"/>
    <n v="73.012609117361791"/>
    <n v="2062"/>
    <x v="3"/>
    <x v="3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n v="108.04761904761904"/>
    <x v="1"/>
    <n v="68.240601503759393"/>
    <n v="133"/>
    <x v="4"/>
    <x v="19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n v="18.728395061728396"/>
    <x v="0"/>
    <n v="52.310344827586206"/>
    <n v="29"/>
    <x v="1"/>
    <x v="1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n v="83.193877551020407"/>
    <x v="0"/>
    <n v="61.765151515151516"/>
    <n v="132"/>
    <x v="2"/>
    <x v="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n v="706.33333333333337"/>
    <x v="1"/>
    <n v="25.027559055118111"/>
    <n v="254"/>
    <x v="3"/>
    <x v="3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n v="17.446030330062445"/>
    <x v="3"/>
    <n v="106.28804347826087"/>
    <n v="184"/>
    <x v="3"/>
    <x v="3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n v="209.73015873015873"/>
    <x v="1"/>
    <n v="75.07386363636364"/>
    <n v="176"/>
    <x v="1"/>
    <x v="5"/>
    <x v="1"/>
    <s v="USD"/>
    <n v="1430197200"/>
    <n v="1430197200"/>
    <b v="0"/>
    <b v="0"/>
    <s v="music/electric music"/>
  </r>
  <r>
    <n v="288"/>
    <s v="Garcia Ltd"/>
    <s v="Secured global success"/>
    <n v="5600"/>
    <n v="5476"/>
    <n v="97.785714285714292"/>
    <x v="0"/>
    <n v="39.970802919708028"/>
    <n v="137"/>
    <x v="1"/>
    <x v="16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n v="1684.25"/>
    <x v="1"/>
    <n v="39.982195845697326"/>
    <n v="337"/>
    <x v="3"/>
    <x v="3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n v="54.402135231316727"/>
    <x v="0"/>
    <n v="101.01541850220265"/>
    <n v="908"/>
    <x v="4"/>
    <x v="4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n v="456.61111111111109"/>
    <x v="1"/>
    <n v="76.813084112149539"/>
    <n v="107"/>
    <x v="2"/>
    <x v="2"/>
    <x v="1"/>
    <s v="USD"/>
    <n v="1318654800"/>
    <n v="1319000400"/>
    <b v="1"/>
    <b v="0"/>
    <s v="technology/web"/>
  </r>
  <r>
    <n v="292"/>
    <s v="Ho-Harris"/>
    <s v="Versatile cohesive encoding"/>
    <n v="7300"/>
    <n v="717"/>
    <n v="9.8219178082191778"/>
    <x v="0"/>
    <n v="71.7"/>
    <n v="10"/>
    <x v="0"/>
    <x v="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n v="16.384615384615383"/>
    <x v="3"/>
    <n v="33.28125"/>
    <n v="32"/>
    <x v="3"/>
    <x v="3"/>
    <x v="6"/>
    <s v="EUR"/>
    <n v="1286254800"/>
    <n v="1287032400"/>
    <b v="0"/>
    <b v="0"/>
    <s v="theater/plays"/>
  </r>
  <r>
    <n v="294"/>
    <s v="Turner-Davis"/>
    <s v="Automated local emulation"/>
    <n v="600"/>
    <n v="8038"/>
    <n v="1339.6666666666667"/>
    <x v="1"/>
    <n v="43.923497267759565"/>
    <n v="183"/>
    <x v="3"/>
    <x v="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n v="35.650077760497666"/>
    <x v="0"/>
    <n v="36.004712041884815"/>
    <n v="1910"/>
    <x v="3"/>
    <x v="3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n v="54.950819672131146"/>
    <x v="0"/>
    <n v="88.21052631578948"/>
    <n v="38"/>
    <x v="3"/>
    <x v="3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n v="94.236111111111114"/>
    <x v="0"/>
    <n v="65.240384615384613"/>
    <n v="104"/>
    <x v="3"/>
    <x v="3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n v="143.91428571428571"/>
    <x v="1"/>
    <n v="69.958333333333329"/>
    <n v="72"/>
    <x v="1"/>
    <x v="1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n v="51.421052631578945"/>
    <x v="0"/>
    <n v="39.877551020408163"/>
    <n v="49"/>
    <x v="0"/>
    <x v="0"/>
    <x v="1"/>
    <s v="USD"/>
    <n v="1456984800"/>
    <n v="1461819600"/>
    <b v="0"/>
    <b v="0"/>
    <s v="food/food trucks"/>
  </r>
  <r>
    <n v="300"/>
    <s v="Cooke PLC"/>
    <s v="Focused executive core"/>
    <n v="100"/>
    <n v="5"/>
    <n v="5"/>
    <x v="0"/>
    <n v="5"/>
    <n v="1"/>
    <x v="5"/>
    <x v="9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n v="1344.6666666666667"/>
    <x v="1"/>
    <n v="41.023728813559323"/>
    <n v="295"/>
    <x v="4"/>
    <x v="4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n v="31.844940867279899"/>
    <x v="0"/>
    <n v="98.914285714285711"/>
    <n v="245"/>
    <x v="3"/>
    <x v="3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n v="82.617647058823536"/>
    <x v="0"/>
    <n v="87.78125"/>
    <n v="32"/>
    <x v="1"/>
    <x v="7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n v="546.14285714285722"/>
    <x v="1"/>
    <n v="80.767605633802816"/>
    <n v="142"/>
    <x v="4"/>
    <x v="4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n v="286.21428571428572"/>
    <x v="1"/>
    <n v="94.28235294117647"/>
    <n v="85"/>
    <x v="3"/>
    <x v="3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n v="7.9076923076923071"/>
    <x v="0"/>
    <n v="73.428571428571431"/>
    <n v="7"/>
    <x v="3"/>
    <x v="3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n v="132.13677811550153"/>
    <x v="1"/>
    <n v="65.968133535660087"/>
    <n v="659"/>
    <x v="5"/>
    <x v="13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n v="74.077834179357026"/>
    <x v="0"/>
    <n v="109.04109589041096"/>
    <n v="803"/>
    <x v="3"/>
    <x v="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n v="75.292682926829272"/>
    <x v="3"/>
    <n v="41.16"/>
    <n v="75"/>
    <x v="1"/>
    <x v="7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n v="20.333333333333332"/>
    <x v="0"/>
    <n v="99.125"/>
    <n v="16"/>
    <x v="6"/>
    <x v="11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n v="203.36507936507937"/>
    <x v="1"/>
    <n v="105.88429752066116"/>
    <n v="121"/>
    <x v="3"/>
    <x v="3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n v="310.2284263959391"/>
    <x v="1"/>
    <n v="48.996525921966864"/>
    <n v="3742"/>
    <x v="3"/>
    <x v="3"/>
    <x v="1"/>
    <s v="USD"/>
    <n v="1382677200"/>
    <n v="1383282000"/>
    <b v="0"/>
    <b v="0"/>
    <s v="theater/plays"/>
  </r>
  <r>
    <n v="313"/>
    <s v="Miller-Irwin"/>
    <s v="Secured maximized policy"/>
    <n v="2200"/>
    <n v="8697"/>
    <n v="395.31818181818181"/>
    <x v="1"/>
    <n v="39"/>
    <n v="223"/>
    <x v="1"/>
    <x v="1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n v="294.71428571428572"/>
    <x v="1"/>
    <n v="31.022556390977442"/>
    <n v="133"/>
    <x v="4"/>
    <x v="4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n v="33.89473684210526"/>
    <x v="0"/>
    <n v="103.87096774193549"/>
    <n v="31"/>
    <x v="3"/>
    <x v="3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n v="66.677083333333329"/>
    <x v="0"/>
    <n v="59.268518518518519"/>
    <n v="108"/>
    <x v="0"/>
    <x v="0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n v="19.227272727272727"/>
    <x v="0"/>
    <n v="42.3"/>
    <n v="30"/>
    <x v="3"/>
    <x v="3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n v="15.842105263157894"/>
    <x v="0"/>
    <n v="53.117647058823529"/>
    <n v="17"/>
    <x v="1"/>
    <x v="1"/>
    <x v="1"/>
    <s v="USD"/>
    <n v="1392357600"/>
    <n v="1392530400"/>
    <b v="0"/>
    <b v="0"/>
    <s v="music/rock"/>
  </r>
  <r>
    <n v="319"/>
    <s v="Mills Group"/>
    <s v="Advanced empowering matrix"/>
    <n v="8400"/>
    <n v="3251"/>
    <n v="38.702380952380956"/>
    <x v="3"/>
    <n v="50.796875"/>
    <n v="64"/>
    <x v="2"/>
    <x v="2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n v="9.5876777251184837"/>
    <x v="0"/>
    <n v="101.15"/>
    <n v="80"/>
    <x v="5"/>
    <x v="13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n v="94.144366197183089"/>
    <x v="0"/>
    <n v="65.000810372771468"/>
    <n v="2468"/>
    <x v="4"/>
    <x v="12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n v="166.56234096692114"/>
    <x v="1"/>
    <n v="37.998645510835914"/>
    <n v="5168"/>
    <x v="3"/>
    <x v="3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n v="24.134831460674157"/>
    <x v="0"/>
    <n v="82.615384615384613"/>
    <n v="26"/>
    <x v="4"/>
    <x v="4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n v="164.05633802816902"/>
    <x v="1"/>
    <n v="37.941368078175898"/>
    <n v="307"/>
    <x v="3"/>
    <x v="3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n v="90.723076923076931"/>
    <x v="0"/>
    <n v="80.780821917808225"/>
    <n v="73"/>
    <x v="3"/>
    <x v="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n v="46.194444444444443"/>
    <x v="0"/>
    <n v="25.984375"/>
    <n v="128"/>
    <x v="4"/>
    <x v="10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n v="38.53846153846154"/>
    <x v="0"/>
    <n v="30.363636363636363"/>
    <n v="33"/>
    <x v="3"/>
    <x v="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n v="133.56231003039514"/>
    <x v="1"/>
    <n v="54.004916018025398"/>
    <n v="2441"/>
    <x v="1"/>
    <x v="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n v="22.896588486140725"/>
    <x v="2"/>
    <n v="101.78672985781991"/>
    <n v="211"/>
    <x v="6"/>
    <x v="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n v="184.95548961424333"/>
    <x v="1"/>
    <n v="45.003610108303249"/>
    <n v="1385"/>
    <x v="4"/>
    <x v="4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n v="443.72727272727275"/>
    <x v="1"/>
    <n v="77.068421052631578"/>
    <n v="190"/>
    <x v="0"/>
    <x v="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n v="199.9806763285024"/>
    <x v="1"/>
    <n v="88.076595744680844"/>
    <n v="470"/>
    <x v="2"/>
    <x v="8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n v="123.95833333333333"/>
    <x v="1"/>
    <n v="47.035573122529641"/>
    <n v="253"/>
    <x v="3"/>
    <x v="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n v="186.61329305135951"/>
    <x v="1"/>
    <n v="110.99550763701707"/>
    <n v="1113"/>
    <x v="1"/>
    <x v="1"/>
    <x v="1"/>
    <s v="USD"/>
    <n v="1515564000"/>
    <n v="1516168800"/>
    <b v="0"/>
    <b v="0"/>
    <s v="music/rock"/>
  </r>
  <r>
    <n v="335"/>
    <s v="Jordan-Acosta"/>
    <s v="Operative uniform hub"/>
    <n v="173800"/>
    <n v="198628"/>
    <n v="114.28538550057536"/>
    <x v="1"/>
    <n v="87.003066141042481"/>
    <n v="2283"/>
    <x v="1"/>
    <x v="1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n v="97.032531824611041"/>
    <x v="0"/>
    <n v="63.994402985074629"/>
    <n v="1072"/>
    <x v="1"/>
    <x v="1"/>
    <x v="1"/>
    <s v="USD"/>
    <n v="1292392800"/>
    <n v="1292479200"/>
    <b v="0"/>
    <b v="1"/>
    <s v="music/rock"/>
  </r>
  <r>
    <n v="337"/>
    <s v="Hayden Ltd"/>
    <s v="Innovative didactic analyzer"/>
    <n v="94500"/>
    <n v="116064"/>
    <n v="122.81904761904762"/>
    <x v="1"/>
    <n v="105.9945205479452"/>
    <n v="1095"/>
    <x v="3"/>
    <x v="3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n v="179.14326647564468"/>
    <x v="1"/>
    <n v="73.989349112426041"/>
    <n v="1690"/>
    <x v="3"/>
    <x v="3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n v="79.951577402787962"/>
    <x v="3"/>
    <n v="84.02004626060139"/>
    <n v="1297"/>
    <x v="3"/>
    <x v="3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n v="94.242587601078171"/>
    <x v="0"/>
    <n v="88.966921119592882"/>
    <n v="393"/>
    <x v="7"/>
    <x v="14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n v="84.669291338582681"/>
    <x v="0"/>
    <n v="76.990453460620529"/>
    <n v="1257"/>
    <x v="1"/>
    <x v="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n v="66.521920668058456"/>
    <x v="0"/>
    <n v="97.146341463414629"/>
    <n v="328"/>
    <x v="3"/>
    <x v="3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n v="53.922222222222224"/>
    <x v="0"/>
    <n v="33.013605442176868"/>
    <n v="147"/>
    <x v="3"/>
    <x v="3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n v="41.983299595141702"/>
    <x v="0"/>
    <n v="99.950602409638549"/>
    <n v="830"/>
    <x v="6"/>
    <x v="11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n v="14.69479695431472"/>
    <x v="0"/>
    <n v="69.966767371601208"/>
    <n v="331"/>
    <x v="4"/>
    <x v="6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n v="34.475000000000001"/>
    <x v="0"/>
    <n v="110.32"/>
    <n v="25"/>
    <x v="1"/>
    <x v="7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n v="1400.7777777777778"/>
    <x v="1"/>
    <n v="66.005235602094245"/>
    <n v="191"/>
    <x v="2"/>
    <x v="2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n v="71.770351758793964"/>
    <x v="0"/>
    <n v="41.005742176284812"/>
    <n v="3483"/>
    <x v="0"/>
    <x v="0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n v="53.074115044247783"/>
    <x v="0"/>
    <n v="103.96316359696641"/>
    <n v="923"/>
    <x v="3"/>
    <x v="3"/>
    <x v="1"/>
    <s v="USD"/>
    <n v="1500008400"/>
    <n v="1502600400"/>
    <b v="0"/>
    <b v="0"/>
    <s v="theater/plays"/>
  </r>
  <r>
    <n v="350"/>
    <s v="Shannon Ltd"/>
    <s v="Pre-emptive neutral capacity"/>
    <n v="100"/>
    <n v="5"/>
    <n v="5"/>
    <x v="0"/>
    <n v="5"/>
    <n v="1"/>
    <x v="1"/>
    <x v="17"/>
    <x v="1"/>
    <s v="USD"/>
    <n v="1432098000"/>
    <n v="1433653200"/>
    <b v="0"/>
    <b v="1"/>
    <s v="music/jazz"/>
  </r>
  <r>
    <n v="351"/>
    <s v="Young LLC"/>
    <s v="Universal maximized methodology"/>
    <n v="74100"/>
    <n v="94631"/>
    <n v="127.70715249662618"/>
    <x v="1"/>
    <n v="47.009935419771487"/>
    <n v="2013"/>
    <x v="1"/>
    <x v="1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n v="34.892857142857139"/>
    <x v="0"/>
    <n v="29.606060606060606"/>
    <n v="33"/>
    <x v="3"/>
    <x v="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n v="410.59821428571428"/>
    <x v="1"/>
    <n v="81.010569583088667"/>
    <n v="1703"/>
    <x v="3"/>
    <x v="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n v="123.73770491803278"/>
    <x v="1"/>
    <n v="94.35"/>
    <n v="80"/>
    <x v="4"/>
    <x v="4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n v="58.973684210526315"/>
    <x v="2"/>
    <n v="26.058139534883722"/>
    <n v="86"/>
    <x v="2"/>
    <x v="8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n v="36.892473118279568"/>
    <x v="0"/>
    <n v="85.775000000000006"/>
    <n v="40"/>
    <x v="3"/>
    <x v="3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n v="184.91304347826087"/>
    <x v="1"/>
    <n v="103.73170731707317"/>
    <n v="41"/>
    <x v="6"/>
    <x v="1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n v="11.814432989690722"/>
    <x v="0"/>
    <n v="49.826086956521742"/>
    <n v="23"/>
    <x v="7"/>
    <x v="14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n v="298.7"/>
    <x v="1"/>
    <n v="63.893048128342244"/>
    <n v="187"/>
    <x v="4"/>
    <x v="10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n v="226.35175879396985"/>
    <x v="1"/>
    <n v="47.002434782608695"/>
    <n v="2875"/>
    <x v="3"/>
    <x v="3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n v="173.56363636363636"/>
    <x v="1"/>
    <n v="108.47727272727273"/>
    <n v="88"/>
    <x v="3"/>
    <x v="3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n v="371.75675675675677"/>
    <x v="1"/>
    <n v="72.015706806282722"/>
    <n v="191"/>
    <x v="1"/>
    <x v="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n v="160.19230769230771"/>
    <x v="1"/>
    <n v="59.928057553956833"/>
    <n v="139"/>
    <x v="1"/>
    <x v="1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n v="1616.3333333333335"/>
    <x v="1"/>
    <n v="78.209677419354833"/>
    <n v="186"/>
    <x v="1"/>
    <x v="7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n v="733.4375"/>
    <x v="1"/>
    <n v="104.77678571428571"/>
    <n v="112"/>
    <x v="3"/>
    <x v="3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n v="592.11111111111109"/>
    <x v="1"/>
    <n v="105.52475247524752"/>
    <n v="101"/>
    <x v="3"/>
    <x v="3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n v="18.888888888888889"/>
    <x v="0"/>
    <n v="24.933333333333334"/>
    <n v="75"/>
    <x v="3"/>
    <x v="3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n v="276.80769230769232"/>
    <x v="1"/>
    <n v="69.873786407766985"/>
    <n v="206"/>
    <x v="4"/>
    <x v="4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n v="273.01851851851848"/>
    <x v="1"/>
    <n v="95.733766233766232"/>
    <n v="154"/>
    <x v="4"/>
    <x v="19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n v="159.36331255565449"/>
    <x v="1"/>
    <n v="29.997485752598056"/>
    <n v="5966"/>
    <x v="3"/>
    <x v="3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n v="67.869978858350947"/>
    <x v="0"/>
    <n v="59.011948529411768"/>
    <n v="2176"/>
    <x v="3"/>
    <x v="3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n v="1591.5555555555554"/>
    <x v="1"/>
    <n v="84.757396449704146"/>
    <n v="169"/>
    <x v="4"/>
    <x v="4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n v="730.18222222222221"/>
    <x v="1"/>
    <n v="78.010921177587846"/>
    <n v="2106"/>
    <x v="3"/>
    <x v="3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n v="13.185782556750297"/>
    <x v="0"/>
    <n v="50.05215419501134"/>
    <n v="441"/>
    <x v="4"/>
    <x v="4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n v="54.777777777777779"/>
    <x v="0"/>
    <n v="59.16"/>
    <n v="25"/>
    <x v="1"/>
    <x v="7"/>
    <x v="1"/>
    <s v="USD"/>
    <n v="1444971600"/>
    <n v="1449900000"/>
    <b v="0"/>
    <b v="0"/>
    <s v="music/indie rock"/>
  </r>
  <r>
    <n v="376"/>
    <s v="Perry PLC"/>
    <s v="Mandatory uniform matrix"/>
    <n v="3400"/>
    <n v="12275"/>
    <n v="361.02941176470591"/>
    <x v="1"/>
    <n v="93.702290076335885"/>
    <n v="131"/>
    <x v="1"/>
    <x v="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n v="10.257545271629779"/>
    <x v="0"/>
    <n v="40.14173228346457"/>
    <n v="127"/>
    <x v="3"/>
    <x v="3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n v="13.962962962962964"/>
    <x v="0"/>
    <n v="70.090140845070422"/>
    <n v="355"/>
    <x v="4"/>
    <x v="4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n v="40.444444444444443"/>
    <x v="0"/>
    <n v="66.181818181818187"/>
    <n v="44"/>
    <x v="3"/>
    <x v="3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n v="160.32"/>
    <x v="1"/>
    <n v="47.714285714285715"/>
    <n v="84"/>
    <x v="3"/>
    <x v="3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n v="183.9433962264151"/>
    <x v="1"/>
    <n v="62.896774193548389"/>
    <n v="155"/>
    <x v="3"/>
    <x v="3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n v="63.769230769230766"/>
    <x v="0"/>
    <n v="86.611940298507463"/>
    <n v="67"/>
    <x v="7"/>
    <x v="14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n v="225.38095238095238"/>
    <x v="1"/>
    <n v="75.126984126984127"/>
    <n v="189"/>
    <x v="0"/>
    <x v="0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n v="172.00961538461539"/>
    <x v="1"/>
    <n v="41.004167534903104"/>
    <n v="4799"/>
    <x v="4"/>
    <x v="4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n v="146.16709511568124"/>
    <x v="1"/>
    <n v="50.007915567282325"/>
    <n v="1137"/>
    <x v="5"/>
    <x v="9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n v="76.42361623616236"/>
    <x v="0"/>
    <n v="96.960674157303373"/>
    <n v="1068"/>
    <x v="3"/>
    <x v="3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n v="39.261467889908261"/>
    <x v="0"/>
    <n v="100.93160377358491"/>
    <n v="424"/>
    <x v="2"/>
    <x v="8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n v="11.270034843205574"/>
    <x v="3"/>
    <n v="89.227586206896547"/>
    <n v="145"/>
    <x v="1"/>
    <x v="7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n v="122.11084337349398"/>
    <x v="1"/>
    <n v="87.979166666666671"/>
    <n v="1152"/>
    <x v="3"/>
    <x v="3"/>
    <x v="1"/>
    <s v="USD"/>
    <n v="1288242000"/>
    <n v="1290578400"/>
    <b v="0"/>
    <b v="0"/>
    <s v="theater/plays"/>
  </r>
  <r>
    <n v="390"/>
    <s v="Davis-Allen"/>
    <s v="Digitized eco-centric core"/>
    <n v="2400"/>
    <n v="4477"/>
    <n v="186.54166666666669"/>
    <x v="1"/>
    <n v="89.54"/>
    <n v="50"/>
    <x v="7"/>
    <x v="14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n v="7.2731788079470201"/>
    <x v="0"/>
    <n v="29.09271523178808"/>
    <n v="151"/>
    <x v="5"/>
    <x v="9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n v="65.642371234207957"/>
    <x v="0"/>
    <n v="42.006218905472636"/>
    <n v="1608"/>
    <x v="2"/>
    <x v="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n v="228.96178343949046"/>
    <x v="1"/>
    <n v="47.004903563255965"/>
    <n v="3059"/>
    <x v="1"/>
    <x v="17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n v="469.37499999999994"/>
    <x v="1"/>
    <n v="110.44117647058823"/>
    <n v="34"/>
    <x v="4"/>
    <x v="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n v="130.11267605633802"/>
    <x v="1"/>
    <n v="41.990909090909092"/>
    <n v="220"/>
    <x v="3"/>
    <x v="3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n v="167.05422993492408"/>
    <x v="1"/>
    <n v="48.012468827930178"/>
    <n v="1604"/>
    <x v="4"/>
    <x v="6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n v="173.8641975308642"/>
    <x v="1"/>
    <n v="31.019823788546255"/>
    <n v="454"/>
    <x v="1"/>
    <x v="1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n v="717.76470588235293"/>
    <x v="1"/>
    <n v="99.203252032520325"/>
    <n v="123"/>
    <x v="4"/>
    <x v="10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n v="63.850976361767728"/>
    <x v="0"/>
    <n v="66.022316684378325"/>
    <n v="941"/>
    <x v="1"/>
    <x v="7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n v="2"/>
    <x v="0"/>
    <n v="2"/>
    <n v="1"/>
    <x v="7"/>
    <x v="14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n v="1530.2222222222222"/>
    <x v="1"/>
    <n v="46.060200668896321"/>
    <n v="299"/>
    <x v="3"/>
    <x v="3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n v="40.356164383561641"/>
    <x v="0"/>
    <n v="73.650000000000006"/>
    <n v="40"/>
    <x v="4"/>
    <x v="12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n v="86.220633299284984"/>
    <x v="0"/>
    <n v="55.99336650082919"/>
    <n v="3015"/>
    <x v="3"/>
    <x v="3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n v="315.58486707566465"/>
    <x v="1"/>
    <n v="68.985695127402778"/>
    <n v="2237"/>
    <x v="3"/>
    <x v="3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n v="89.618243243243242"/>
    <x v="0"/>
    <n v="60.981609195402299"/>
    <n v="435"/>
    <x v="3"/>
    <x v="3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n v="182.14503816793894"/>
    <x v="1"/>
    <n v="110.98139534883721"/>
    <n v="645"/>
    <x v="4"/>
    <x v="4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n v="355.88235294117646"/>
    <x v="1"/>
    <n v="25"/>
    <n v="484"/>
    <x v="3"/>
    <x v="3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n v="131.83695652173913"/>
    <x v="1"/>
    <n v="78.759740259740255"/>
    <n v="154"/>
    <x v="4"/>
    <x v="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n v="46.315634218289084"/>
    <x v="0"/>
    <n v="87.960784313725483"/>
    <n v="714"/>
    <x v="1"/>
    <x v="1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n v="36.132726089785294"/>
    <x v="2"/>
    <n v="49.987398739873989"/>
    <n v="1111"/>
    <x v="6"/>
    <x v="20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n v="104.62820512820512"/>
    <x v="1"/>
    <n v="99.524390243902445"/>
    <n v="82"/>
    <x v="3"/>
    <x v="3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n v="668.85714285714289"/>
    <x v="1"/>
    <n v="104.82089552238806"/>
    <n v="134"/>
    <x v="5"/>
    <x v="13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n v="62.072823218997364"/>
    <x v="2"/>
    <n v="108.01469237832875"/>
    <n v="1089"/>
    <x v="4"/>
    <x v="10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n v="84.699787460148784"/>
    <x v="0"/>
    <n v="28.998544660724033"/>
    <n v="5497"/>
    <x v="0"/>
    <x v="0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n v="11.059030837004405"/>
    <x v="0"/>
    <n v="30.028708133971293"/>
    <n v="418"/>
    <x v="3"/>
    <x v="3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n v="43.838781575037146"/>
    <x v="0"/>
    <n v="41.005559416261292"/>
    <n v="1439"/>
    <x v="4"/>
    <x v="4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n v="55.470588235294116"/>
    <x v="0"/>
    <n v="62.866666666666667"/>
    <n v="15"/>
    <x v="3"/>
    <x v="3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n v="57.399511301160658"/>
    <x v="0"/>
    <n v="47.005002501250623"/>
    <n v="1999"/>
    <x v="4"/>
    <x v="4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n v="123.43497363796135"/>
    <x v="1"/>
    <n v="26.997693638285604"/>
    <n v="5203"/>
    <x v="2"/>
    <x v="2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n v="128.46"/>
    <x v="1"/>
    <n v="68.329787234042556"/>
    <n v="94"/>
    <x v="3"/>
    <x v="3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n v="63.989361702127653"/>
    <x v="0"/>
    <n v="50.974576271186443"/>
    <n v="118"/>
    <x v="2"/>
    <x v="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n v="127.29885057471265"/>
    <x v="1"/>
    <n v="54.024390243902438"/>
    <n v="205"/>
    <x v="3"/>
    <x v="3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n v="10.638024357239512"/>
    <x v="0"/>
    <n v="97.055555555555557"/>
    <n v="162"/>
    <x v="0"/>
    <x v="0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n v="40.470588235294116"/>
    <x v="0"/>
    <n v="24.867469879518072"/>
    <n v="83"/>
    <x v="1"/>
    <x v="7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n v="287.66666666666663"/>
    <x v="1"/>
    <n v="84.423913043478265"/>
    <n v="92"/>
    <x v="7"/>
    <x v="14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n v="572.94444444444446"/>
    <x v="1"/>
    <n v="47.091324200913242"/>
    <n v="219"/>
    <x v="3"/>
    <x v="3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n v="112.90429799426933"/>
    <x v="1"/>
    <n v="77.996041171813147"/>
    <n v="2526"/>
    <x v="3"/>
    <x v="3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n v="46.387573964497044"/>
    <x v="0"/>
    <n v="62.967871485943775"/>
    <n v="747"/>
    <x v="4"/>
    <x v="10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n v="90.675916230366497"/>
    <x v="3"/>
    <n v="81.006080449017773"/>
    <n v="2138"/>
    <x v="7"/>
    <x v="14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n v="67.740740740740748"/>
    <x v="0"/>
    <n v="65.321428571428569"/>
    <n v="84"/>
    <x v="3"/>
    <x v="3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n v="192.49019607843135"/>
    <x v="1"/>
    <n v="104.43617021276596"/>
    <n v="94"/>
    <x v="3"/>
    <x v="3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n v="82.714285714285722"/>
    <x v="0"/>
    <n v="69.989010989010993"/>
    <n v="91"/>
    <x v="3"/>
    <x v="3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n v="54.163920922570021"/>
    <x v="0"/>
    <n v="83.023989898989896"/>
    <n v="792"/>
    <x v="4"/>
    <x v="4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n v="16.722222222222221"/>
    <x v="3"/>
    <n v="90.3"/>
    <n v="10"/>
    <x v="3"/>
    <x v="3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n v="116.87664041994749"/>
    <x v="1"/>
    <n v="103.98131932282546"/>
    <n v="1713"/>
    <x v="3"/>
    <x v="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n v="1052.1538461538462"/>
    <x v="1"/>
    <n v="54.931726907630519"/>
    <n v="249"/>
    <x v="1"/>
    <x v="17"/>
    <x v="1"/>
    <s v="USD"/>
    <n v="1555736400"/>
    <n v="1555822800"/>
    <b v="0"/>
    <b v="0"/>
    <s v="music/jazz"/>
  </r>
  <r>
    <n v="437"/>
    <s v="Hansen Group"/>
    <s v="Centralized regional interface"/>
    <n v="8100"/>
    <n v="9969"/>
    <n v="123.07407407407408"/>
    <x v="1"/>
    <n v="51.921875"/>
    <n v="192"/>
    <x v="4"/>
    <x v="10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n v="178.63855421686748"/>
    <x v="1"/>
    <n v="60.02834008097166"/>
    <n v="247"/>
    <x v="3"/>
    <x v="3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n v="355.28169014084506"/>
    <x v="1"/>
    <n v="44.003488879197555"/>
    <n v="2293"/>
    <x v="4"/>
    <x v="22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n v="161.90634146341463"/>
    <x v="1"/>
    <n v="53.003513254551258"/>
    <n v="3131"/>
    <x v="4"/>
    <x v="19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n v="24.914285714285715"/>
    <x v="0"/>
    <n v="54.5"/>
    <n v="32"/>
    <x v="2"/>
    <x v="8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n v="198.72222222222223"/>
    <x v="1"/>
    <n v="75.04195804195804"/>
    <n v="143"/>
    <x v="3"/>
    <x v="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n v="34.752688172043008"/>
    <x v="3"/>
    <n v="35.911111111111111"/>
    <n v="90"/>
    <x v="3"/>
    <x v="3"/>
    <x v="1"/>
    <s v="USD"/>
    <n v="1285822800"/>
    <n v="1287464400"/>
    <b v="0"/>
    <b v="0"/>
    <s v="theater/plays"/>
  </r>
  <r>
    <n v="444"/>
    <s v="Hensley Ltd"/>
    <s v="Versatile global attitude"/>
    <n v="6200"/>
    <n v="10938"/>
    <n v="176.41935483870967"/>
    <x v="1"/>
    <n v="36.952702702702702"/>
    <n v="296"/>
    <x v="1"/>
    <x v="7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n v="511.38095238095235"/>
    <x v="1"/>
    <n v="63.170588235294119"/>
    <n v="170"/>
    <x v="3"/>
    <x v="3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n v="82.044117647058826"/>
    <x v="0"/>
    <n v="29.99462365591398"/>
    <n v="186"/>
    <x v="2"/>
    <x v="8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n v="24.326030927835053"/>
    <x v="3"/>
    <n v="86"/>
    <n v="439"/>
    <x v="4"/>
    <x v="1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n v="50.482758620689658"/>
    <x v="0"/>
    <n v="75.014876033057845"/>
    <n v="605"/>
    <x v="6"/>
    <x v="11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n v="967"/>
    <x v="1"/>
    <n v="101.19767441860465"/>
    <n v="86"/>
    <x v="6"/>
    <x v="11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n v="4"/>
    <x v="0"/>
    <n v="4"/>
    <n v="1"/>
    <x v="4"/>
    <x v="10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n v="122.84501347708894"/>
    <x v="1"/>
    <n v="29.001272669424118"/>
    <n v="6286"/>
    <x v="1"/>
    <x v="1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n v="63.4375"/>
    <x v="0"/>
    <n v="98.225806451612897"/>
    <n v="31"/>
    <x v="4"/>
    <x v="6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n v="56.331688596491226"/>
    <x v="0"/>
    <n v="87.001693480101608"/>
    <n v="1181"/>
    <x v="4"/>
    <x v="22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n v="44.074999999999996"/>
    <x v="0"/>
    <n v="45.205128205128204"/>
    <n v="39"/>
    <x v="4"/>
    <x v="6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n v="118.37253218884121"/>
    <x v="1"/>
    <n v="37.001341561577675"/>
    <n v="3727"/>
    <x v="3"/>
    <x v="3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x v="7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n v="26.640000000000004"/>
    <x v="0"/>
    <n v="28.956521739130434"/>
    <n v="46"/>
    <x v="3"/>
    <x v="3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n v="351.20118343195264"/>
    <x v="1"/>
    <n v="55.993396226415094"/>
    <n v="2120"/>
    <x v="3"/>
    <x v="3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n v="90.063492063492063"/>
    <x v="0"/>
    <n v="54.038095238095238"/>
    <n v="105"/>
    <x v="4"/>
    <x v="4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n v="171.625"/>
    <x v="1"/>
    <n v="82.38"/>
    <n v="50"/>
    <x v="3"/>
    <x v="3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n v="141.04655870445345"/>
    <x v="1"/>
    <n v="66.997115384615384"/>
    <n v="2080"/>
    <x v="4"/>
    <x v="6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n v="30.57944915254237"/>
    <x v="0"/>
    <n v="107.91401869158878"/>
    <n v="535"/>
    <x v="6"/>
    <x v="20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n v="108.16455696202532"/>
    <x v="1"/>
    <n v="69.009501187648453"/>
    <n v="2105"/>
    <x v="4"/>
    <x v="10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n v="133.45505617977528"/>
    <x v="1"/>
    <n v="39.006568144499177"/>
    <n v="2436"/>
    <x v="3"/>
    <x v="3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n v="187.85106382978722"/>
    <x v="1"/>
    <n v="110.3625"/>
    <n v="80"/>
    <x v="5"/>
    <x v="18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n v="332"/>
    <x v="1"/>
    <n v="94.857142857142861"/>
    <n v="42"/>
    <x v="2"/>
    <x v="8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n v="575.21428571428578"/>
    <x v="1"/>
    <n v="57.935251798561154"/>
    <n v="139"/>
    <x v="2"/>
    <x v="2"/>
    <x v="0"/>
    <s v="CAD"/>
    <n v="1448258400"/>
    <n v="1448863200"/>
    <b v="0"/>
    <b v="1"/>
    <s v="technology/web"/>
  </r>
  <r>
    <n v="468"/>
    <s v="Hughes Inc"/>
    <s v="Streamlined neutral analyzer"/>
    <n v="4000"/>
    <n v="1620"/>
    <n v="40.5"/>
    <x v="0"/>
    <n v="101.25"/>
    <n v="16"/>
    <x v="3"/>
    <x v="3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n v="184.42857142857144"/>
    <x v="1"/>
    <n v="64.95597484276729"/>
    <n v="159"/>
    <x v="4"/>
    <x v="6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n v="285.80555555555554"/>
    <x v="1"/>
    <n v="27.00524934383202"/>
    <n v="381"/>
    <x v="2"/>
    <x v="8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n v="319"/>
    <x v="1"/>
    <n v="50.97422680412371"/>
    <n v="194"/>
    <x v="0"/>
    <x v="0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x v="1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n v="178.14000000000001"/>
    <x v="1"/>
    <n v="84.028301886792448"/>
    <n v="106"/>
    <x v="1"/>
    <x v="5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n v="365.15"/>
    <x v="1"/>
    <n v="102.85915492957747"/>
    <n v="142"/>
    <x v="4"/>
    <x v="19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n v="113.94594594594594"/>
    <x v="1"/>
    <n v="39.962085308056871"/>
    <n v="211"/>
    <x v="5"/>
    <x v="18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n v="29.828720626631856"/>
    <x v="0"/>
    <n v="51.001785714285717"/>
    <n v="1120"/>
    <x v="5"/>
    <x v="13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n v="54.270588235294113"/>
    <x v="0"/>
    <n v="40.823008849557525"/>
    <n v="113"/>
    <x v="4"/>
    <x v="22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n v="236.34156976744185"/>
    <x v="1"/>
    <n v="58.999637155297535"/>
    <n v="2756"/>
    <x v="2"/>
    <x v="8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n v="512.91666666666663"/>
    <x v="1"/>
    <n v="71.156069364161851"/>
    <n v="173"/>
    <x v="0"/>
    <x v="0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n v="100.65116279069768"/>
    <x v="1"/>
    <n v="99.494252873563212"/>
    <n v="87"/>
    <x v="7"/>
    <x v="14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n v="81.348423194303152"/>
    <x v="0"/>
    <n v="103.98634590377114"/>
    <n v="1538"/>
    <x v="3"/>
    <x v="3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n v="16.404761904761905"/>
    <x v="0"/>
    <n v="76.555555555555557"/>
    <n v="9"/>
    <x v="5"/>
    <x v="13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n v="52.774617067833695"/>
    <x v="0"/>
    <n v="87.068592057761734"/>
    <n v="554"/>
    <x v="3"/>
    <x v="3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n v="260.20608108108109"/>
    <x v="1"/>
    <n v="48.99554707379135"/>
    <n v="1572"/>
    <x v="0"/>
    <x v="0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n v="30.73289183222958"/>
    <x v="0"/>
    <n v="42.969135802469133"/>
    <n v="648"/>
    <x v="3"/>
    <x v="3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n v="13.5"/>
    <x v="0"/>
    <n v="33.428571428571431"/>
    <n v="21"/>
    <x v="5"/>
    <x v="18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n v="178.62556663644605"/>
    <x v="1"/>
    <n v="83.982949701619773"/>
    <n v="2346"/>
    <x v="3"/>
    <x v="3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n v="220.0566037735849"/>
    <x v="1"/>
    <n v="101.41739130434783"/>
    <n v="115"/>
    <x v="3"/>
    <x v="3"/>
    <x v="1"/>
    <s v="USD"/>
    <n v="1454479200"/>
    <n v="1455948000"/>
    <b v="0"/>
    <b v="0"/>
    <s v="theater/plays"/>
  </r>
  <r>
    <n v="489"/>
    <s v="Clark Inc"/>
    <s v="Down-sized mobile time-frame"/>
    <n v="9200"/>
    <n v="9339"/>
    <n v="101.5108695652174"/>
    <x v="1"/>
    <n v="109.87058823529412"/>
    <n v="85"/>
    <x v="2"/>
    <x v="8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n v="191.5"/>
    <x v="1"/>
    <n v="31.916666666666668"/>
    <n v="144"/>
    <x v="8"/>
    <x v="23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n v="305.34683098591546"/>
    <x v="1"/>
    <n v="70.993450675399103"/>
    <n v="2443"/>
    <x v="0"/>
    <x v="0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n v="23.995287958115181"/>
    <x v="3"/>
    <n v="77.026890756302521"/>
    <n v="595"/>
    <x v="4"/>
    <x v="12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n v="723.77777777777771"/>
    <x v="1"/>
    <n v="101.78125"/>
    <n v="64"/>
    <x v="7"/>
    <x v="1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n v="547.36"/>
    <x v="1"/>
    <n v="51.059701492537314"/>
    <n v="268"/>
    <x v="2"/>
    <x v="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n v="414.49999999999994"/>
    <x v="1"/>
    <n v="68.02051282051282"/>
    <n v="195"/>
    <x v="3"/>
    <x v="3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n v="0.90696409140369971"/>
    <x v="0"/>
    <n v="30.87037037037037"/>
    <n v="54"/>
    <x v="4"/>
    <x v="10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n v="34.173469387755098"/>
    <x v="0"/>
    <n v="27.908333333333335"/>
    <n v="120"/>
    <x v="2"/>
    <x v="8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n v="23.948810754912099"/>
    <x v="0"/>
    <n v="79.994818652849744"/>
    <n v="579"/>
    <x v="2"/>
    <x v="2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n v="48.072649572649574"/>
    <x v="0"/>
    <n v="38.003378378378379"/>
    <n v="2072"/>
    <x v="4"/>
    <x v="4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n v="0"/>
    <x v="0"/>
    <e v="#DIV/0!"/>
    <n v="0"/>
    <x v="3"/>
    <x v="3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n v="70.145182291666657"/>
    <x v="0"/>
    <n v="59.990534521158132"/>
    <n v="1796"/>
    <x v="4"/>
    <x v="4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n v="529.92307692307691"/>
    <x v="1"/>
    <n v="37.037634408602152"/>
    <n v="186"/>
    <x v="6"/>
    <x v="11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n v="180.32549019607845"/>
    <x v="1"/>
    <n v="99.963043478260872"/>
    <n v="460"/>
    <x v="4"/>
    <x v="6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n v="92.320000000000007"/>
    <x v="0"/>
    <n v="111.6774193548387"/>
    <n v="62"/>
    <x v="1"/>
    <x v="1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n v="13.901001112347053"/>
    <x v="0"/>
    <n v="36.014409221902014"/>
    <n v="347"/>
    <x v="5"/>
    <x v="15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n v="927.07777777777767"/>
    <x v="1"/>
    <n v="66.010284810126578"/>
    <n v="2528"/>
    <x v="3"/>
    <x v="3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n v="39.857142857142861"/>
    <x v="0"/>
    <n v="44.05263157894737"/>
    <n v="19"/>
    <x v="2"/>
    <x v="2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n v="112.22929936305732"/>
    <x v="1"/>
    <n v="52.999726551818434"/>
    <n v="3657"/>
    <x v="3"/>
    <x v="3"/>
    <x v="1"/>
    <s v="USD"/>
    <n v="1532840400"/>
    <n v="1534654800"/>
    <b v="0"/>
    <b v="0"/>
    <s v="theater/plays"/>
  </r>
  <r>
    <n v="509"/>
    <s v="White LLC"/>
    <s v="Robust zero-defect project"/>
    <n v="168500"/>
    <n v="119510"/>
    <n v="70.925816023738875"/>
    <x v="0"/>
    <n v="95"/>
    <n v="1258"/>
    <x v="3"/>
    <x v="3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n v="119.08974358974358"/>
    <x v="1"/>
    <n v="70.908396946564892"/>
    <n v="131"/>
    <x v="4"/>
    <x v="6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n v="24.017591339648174"/>
    <x v="0"/>
    <n v="98.060773480662988"/>
    <n v="362"/>
    <x v="3"/>
    <x v="3"/>
    <x v="1"/>
    <s v="USD"/>
    <n v="1564030800"/>
    <n v="1564894800"/>
    <b v="0"/>
    <b v="0"/>
    <s v="theater/plays"/>
  </r>
  <r>
    <n v="512"/>
    <s v="Williams-Walsh"/>
    <s v="Organized explicit core"/>
    <n v="9100"/>
    <n v="12678"/>
    <n v="139.31868131868131"/>
    <x v="1"/>
    <n v="53.046025104602514"/>
    <n v="239"/>
    <x v="6"/>
    <x v="11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n v="39.277108433734945"/>
    <x v="3"/>
    <n v="93.142857142857139"/>
    <n v="35"/>
    <x v="4"/>
    <x v="19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n v="22.439077144917089"/>
    <x v="3"/>
    <n v="58.945075757575758"/>
    <n v="528"/>
    <x v="1"/>
    <x v="1"/>
    <x v="5"/>
    <s v="CHF"/>
    <n v="1386309600"/>
    <n v="1386741600"/>
    <b v="0"/>
    <b v="1"/>
    <s v="music/rock"/>
  </r>
  <r>
    <n v="515"/>
    <s v="Cox LLC"/>
    <s v="Phased 24hour flexibility"/>
    <n v="8600"/>
    <n v="4797"/>
    <n v="55.779069767441861"/>
    <x v="0"/>
    <n v="36.067669172932334"/>
    <n v="133"/>
    <x v="3"/>
    <x v="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n v="42.523125996810208"/>
    <x v="0"/>
    <n v="63.030732860520096"/>
    <n v="846"/>
    <x v="5"/>
    <x v="9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n v="112.00000000000001"/>
    <x v="1"/>
    <n v="84.717948717948715"/>
    <n v="78"/>
    <x v="0"/>
    <x v="0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n v="7.0681818181818183"/>
    <x v="0"/>
    <n v="62.2"/>
    <n v="10"/>
    <x v="4"/>
    <x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n v="101.74563871693867"/>
    <x v="1"/>
    <n v="101.97518330513255"/>
    <n v="1773"/>
    <x v="1"/>
    <x v="1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n v="425.75"/>
    <x v="1"/>
    <n v="106.4375"/>
    <n v="32"/>
    <x v="3"/>
    <x v="3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n v="145.53947368421052"/>
    <x v="1"/>
    <n v="29.975609756097562"/>
    <n v="369"/>
    <x v="4"/>
    <x v="6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n v="32.453465346534657"/>
    <x v="0"/>
    <n v="85.806282722513089"/>
    <n v="191"/>
    <x v="4"/>
    <x v="12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n v="700.33333333333326"/>
    <x v="1"/>
    <n v="70.82022471910112"/>
    <n v="89"/>
    <x v="4"/>
    <x v="12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n v="83.904860392967933"/>
    <x v="0"/>
    <n v="40.998484082870135"/>
    <n v="1979"/>
    <x v="3"/>
    <x v="3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n v="84.19047619047619"/>
    <x v="0"/>
    <n v="28.063492063492063"/>
    <n v="63"/>
    <x v="2"/>
    <x v="8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n v="155.95180722891567"/>
    <x v="1"/>
    <n v="88.054421768707485"/>
    <n v="147"/>
    <x v="3"/>
    <x v="3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n v="99.619450317124731"/>
    <x v="0"/>
    <n v="31"/>
    <n v="6080"/>
    <x v="4"/>
    <x v="1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n v="80.300000000000011"/>
    <x v="0"/>
    <n v="90.337500000000006"/>
    <n v="80"/>
    <x v="1"/>
    <x v="7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n v="11.254901960784313"/>
    <x v="0"/>
    <n v="63.777777777777779"/>
    <n v="9"/>
    <x v="6"/>
    <x v="11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n v="91.740952380952379"/>
    <x v="0"/>
    <n v="53.995515695067262"/>
    <n v="1784"/>
    <x v="5"/>
    <x v="13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n v="95.521156936261391"/>
    <x v="2"/>
    <n v="48.993956043956047"/>
    <n v="3640"/>
    <x v="6"/>
    <x v="11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n v="502.87499999999994"/>
    <x v="1"/>
    <n v="63.857142857142854"/>
    <n v="126"/>
    <x v="3"/>
    <x v="3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n v="159.24394463667818"/>
    <x v="1"/>
    <n v="82.996393146979258"/>
    <n v="2218"/>
    <x v="1"/>
    <x v="7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n v="15.022446689113355"/>
    <x v="0"/>
    <n v="55.08230452674897"/>
    <n v="243"/>
    <x v="4"/>
    <x v="6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n v="482.03846153846149"/>
    <x v="1"/>
    <n v="62.044554455445542"/>
    <n v="202"/>
    <x v="3"/>
    <x v="3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n v="149.96938775510205"/>
    <x v="1"/>
    <n v="104.97857142857143"/>
    <n v="140"/>
    <x v="5"/>
    <x v="13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n v="117.22156398104266"/>
    <x v="1"/>
    <n v="94.044676806083643"/>
    <n v="1052"/>
    <x v="4"/>
    <x v="4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n v="37.695968274950431"/>
    <x v="0"/>
    <n v="44.007716049382715"/>
    <n v="1296"/>
    <x v="6"/>
    <x v="20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n v="72.653061224489804"/>
    <x v="0"/>
    <n v="92.467532467532465"/>
    <n v="77"/>
    <x v="0"/>
    <x v="0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n v="265.98113207547169"/>
    <x v="1"/>
    <n v="57.072874493927124"/>
    <n v="247"/>
    <x v="7"/>
    <x v="14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n v="24.205617977528089"/>
    <x v="0"/>
    <n v="109.07848101265823"/>
    <n v="395"/>
    <x v="6"/>
    <x v="20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n v="2.5064935064935066"/>
    <x v="0"/>
    <n v="39.387755102040813"/>
    <n v="49"/>
    <x v="1"/>
    <x v="7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n v="16.329799764428738"/>
    <x v="0"/>
    <n v="77.022222222222226"/>
    <n v="180"/>
    <x v="6"/>
    <x v="11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n v="276.5"/>
    <x v="1"/>
    <n v="92.166666666666671"/>
    <n v="84"/>
    <x v="1"/>
    <x v="1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n v="88.803571428571431"/>
    <x v="0"/>
    <n v="61.007063197026021"/>
    <n v="2690"/>
    <x v="3"/>
    <x v="3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n v="163.57142857142856"/>
    <x v="1"/>
    <n v="78.068181818181813"/>
    <n v="88"/>
    <x v="3"/>
    <x v="3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n v="969"/>
    <x v="1"/>
    <n v="80.75"/>
    <n v="156"/>
    <x v="4"/>
    <x v="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n v="270.91376701966715"/>
    <x v="1"/>
    <n v="59.991289782244557"/>
    <n v="2985"/>
    <x v="3"/>
    <x v="3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n v="284.21355932203392"/>
    <x v="1"/>
    <n v="110.03018372703411"/>
    <n v="762"/>
    <x v="2"/>
    <x v="8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n v="4"/>
    <x v="3"/>
    <n v="4"/>
    <n v="1"/>
    <x v="1"/>
    <x v="7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n v="58.6329816768462"/>
    <x v="0"/>
    <n v="37.99856063332134"/>
    <n v="2779"/>
    <x v="2"/>
    <x v="2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n v="98.51111111111112"/>
    <x v="0"/>
    <n v="96.369565217391298"/>
    <n v="92"/>
    <x v="3"/>
    <x v="3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x v="1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n v="151.66315789473683"/>
    <x v="1"/>
    <n v="26.007220216606498"/>
    <n v="554"/>
    <x v="1"/>
    <x v="7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n v="223.63492063492063"/>
    <x v="1"/>
    <n v="104.36296296296297"/>
    <n v="135"/>
    <x v="1"/>
    <x v="1"/>
    <x v="3"/>
    <s v="DKK"/>
    <n v="1396414800"/>
    <n v="1399093200"/>
    <b v="0"/>
    <b v="0"/>
    <s v="music/rock"/>
  </r>
  <r>
    <n v="556"/>
    <s v="Smith and Sons"/>
    <s v="Grass-roots 24/7 attitude"/>
    <n v="5200"/>
    <n v="12467"/>
    <n v="239.75"/>
    <x v="1"/>
    <n v="102.18852459016394"/>
    <n v="122"/>
    <x v="5"/>
    <x v="18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n v="199.33333333333334"/>
    <x v="1"/>
    <n v="54.117647058823529"/>
    <n v="221"/>
    <x v="4"/>
    <x v="22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n v="137.34482758620689"/>
    <x v="1"/>
    <n v="63.222222222222221"/>
    <n v="126"/>
    <x v="3"/>
    <x v="3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n v="100.9696106362773"/>
    <x v="1"/>
    <n v="104.03228962818004"/>
    <n v="1022"/>
    <x v="3"/>
    <x v="3"/>
    <x v="1"/>
    <s v="USD"/>
    <n v="1470114000"/>
    <n v="1470718800"/>
    <b v="0"/>
    <b v="0"/>
    <s v="theater/plays"/>
  </r>
  <r>
    <n v="560"/>
    <s v="Hunt LLC"/>
    <s v="Re-engineered radical policy"/>
    <n v="20000"/>
    <n v="158832"/>
    <n v="794.16"/>
    <x v="1"/>
    <n v="49.994334277620396"/>
    <n v="3177"/>
    <x v="4"/>
    <x v="10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n v="369.7"/>
    <x v="1"/>
    <n v="56.015151515151516"/>
    <n v="198"/>
    <x v="3"/>
    <x v="3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n v="12.818181818181817"/>
    <x v="0"/>
    <n v="48.807692307692307"/>
    <n v="26"/>
    <x v="1"/>
    <x v="1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n v="138.02702702702703"/>
    <x v="1"/>
    <n v="60.082352941176474"/>
    <n v="85"/>
    <x v="4"/>
    <x v="4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n v="83.813278008298752"/>
    <x v="0"/>
    <n v="78.990502793296088"/>
    <n v="1790"/>
    <x v="3"/>
    <x v="3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n v="204.60063224446787"/>
    <x v="1"/>
    <n v="53.99499443826474"/>
    <n v="3596"/>
    <x v="3"/>
    <x v="3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n v="44.344086021505376"/>
    <x v="0"/>
    <n v="111.45945945945945"/>
    <n v="37"/>
    <x v="1"/>
    <x v="5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n v="218.60294117647058"/>
    <x v="1"/>
    <n v="60.922131147540981"/>
    <n v="244"/>
    <x v="1"/>
    <x v="1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n v="186.03314917127071"/>
    <x v="1"/>
    <n v="26.0015444015444"/>
    <n v="5180"/>
    <x v="3"/>
    <x v="3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n v="237.33830845771143"/>
    <x v="1"/>
    <n v="80.993208828522924"/>
    <n v="589"/>
    <x v="4"/>
    <x v="10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n v="305.65384615384613"/>
    <x v="1"/>
    <n v="34.995963302752294"/>
    <n v="2725"/>
    <x v="1"/>
    <x v="1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n v="94.142857142857139"/>
    <x v="0"/>
    <n v="94.142857142857139"/>
    <n v="35"/>
    <x v="4"/>
    <x v="12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n v="54.400000000000006"/>
    <x v="3"/>
    <n v="52.085106382978722"/>
    <n v="94"/>
    <x v="1"/>
    <x v="1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n v="111.88059701492537"/>
    <x v="1"/>
    <n v="24.986666666666668"/>
    <n v="300"/>
    <x v="8"/>
    <x v="23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n v="369.14814814814815"/>
    <x v="1"/>
    <n v="69.215277777777771"/>
    <n v="144"/>
    <x v="0"/>
    <x v="0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n v="62.930372148859547"/>
    <x v="0"/>
    <n v="93.944444444444443"/>
    <n v="558"/>
    <x v="3"/>
    <x v="3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n v="64.927835051546396"/>
    <x v="0"/>
    <n v="98.40625"/>
    <n v="64"/>
    <x v="3"/>
    <x v="3"/>
    <x v="1"/>
    <s v="USD"/>
    <n v="1509512400"/>
    <n v="1510984800"/>
    <b v="0"/>
    <b v="0"/>
    <s v="theater/plays"/>
  </r>
  <r>
    <n v="577"/>
    <s v="Stevens Inc"/>
    <s v="Adaptive 24hour projection"/>
    <n v="8200"/>
    <n v="1546"/>
    <n v="18.853658536585368"/>
    <x v="3"/>
    <n v="41.783783783783782"/>
    <n v="37"/>
    <x v="1"/>
    <x v="1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n v="16.754404145077721"/>
    <x v="0"/>
    <n v="65.991836734693877"/>
    <n v="245"/>
    <x v="4"/>
    <x v="22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n v="101.11290322580646"/>
    <x v="1"/>
    <n v="72.05747126436782"/>
    <n v="87"/>
    <x v="1"/>
    <x v="1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n v="341.5022831050228"/>
    <x v="1"/>
    <n v="48.003209242618745"/>
    <n v="3116"/>
    <x v="3"/>
    <x v="3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n v="64.016666666666666"/>
    <x v="0"/>
    <n v="54.098591549295776"/>
    <n v="71"/>
    <x v="2"/>
    <x v="2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n v="52.080459770114942"/>
    <x v="0"/>
    <n v="107.88095238095238"/>
    <n v="42"/>
    <x v="6"/>
    <x v="11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n v="322.40211640211641"/>
    <x v="1"/>
    <n v="67.034103410341032"/>
    <n v="909"/>
    <x v="4"/>
    <x v="4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n v="119.50810185185186"/>
    <x v="1"/>
    <n v="64.01425914445133"/>
    <n v="1613"/>
    <x v="2"/>
    <x v="2"/>
    <x v="1"/>
    <s v="USD"/>
    <n v="1335330000"/>
    <n v="1336539600"/>
    <b v="0"/>
    <b v="0"/>
    <s v="technology/web"/>
  </r>
  <r>
    <n v="585"/>
    <s v="Pugh LLC"/>
    <s v="Reactive analyzing function"/>
    <n v="8900"/>
    <n v="13065"/>
    <n v="146.79775280898878"/>
    <x v="1"/>
    <n v="96.066176470588232"/>
    <n v="136"/>
    <x v="5"/>
    <x v="18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n v="950.57142857142856"/>
    <x v="1"/>
    <n v="51.184615384615384"/>
    <n v="130"/>
    <x v="1"/>
    <x v="1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n v="72.893617021276597"/>
    <x v="0"/>
    <n v="43.92307692307692"/>
    <n v="156"/>
    <x v="0"/>
    <x v="0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n v="79.008248730964468"/>
    <x v="0"/>
    <n v="91.021198830409361"/>
    <n v="1368"/>
    <x v="3"/>
    <x v="3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n v="64.721518987341781"/>
    <x v="0"/>
    <n v="50.127450980392155"/>
    <n v="102"/>
    <x v="4"/>
    <x v="4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n v="82.028169014084511"/>
    <x v="0"/>
    <n v="67.720930232558146"/>
    <n v="86"/>
    <x v="5"/>
    <x v="15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n v="1037.6666666666667"/>
    <x v="1"/>
    <n v="61.03921568627451"/>
    <n v="102"/>
    <x v="6"/>
    <x v="11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n v="12.910076530612244"/>
    <x v="0"/>
    <n v="80.011857707509876"/>
    <n v="253"/>
    <x v="3"/>
    <x v="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n v="154.84210526315789"/>
    <x v="1"/>
    <n v="47.001497753369947"/>
    <n v="4006"/>
    <x v="4"/>
    <x v="10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n v="7.0991735537190088"/>
    <x v="0"/>
    <n v="71.127388535031841"/>
    <n v="157"/>
    <x v="3"/>
    <x v="3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n v="208.52773826458036"/>
    <x v="1"/>
    <n v="89.99079189686924"/>
    <n v="1629"/>
    <x v="3"/>
    <x v="3"/>
    <x v="1"/>
    <s v="USD"/>
    <n v="1268715600"/>
    <n v="1270530000"/>
    <b v="0"/>
    <b v="1"/>
    <s v="theater/plays"/>
  </r>
  <r>
    <n v="596"/>
    <s v="Becker-Scott"/>
    <s v="Managed optimizing archive"/>
    <n v="7900"/>
    <n v="7875"/>
    <n v="99.683544303797461"/>
    <x v="0"/>
    <n v="43.032786885245905"/>
    <n v="183"/>
    <x v="4"/>
    <x v="6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n v="201.59756097560978"/>
    <x v="1"/>
    <n v="67.997714808043881"/>
    <n v="2188"/>
    <x v="3"/>
    <x v="3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n v="162.09032258064516"/>
    <x v="1"/>
    <n v="73.004566210045667"/>
    <n v="2409"/>
    <x v="1"/>
    <x v="1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n v="3.6436208125445471"/>
    <x v="0"/>
    <n v="62.341463414634148"/>
    <n v="82"/>
    <x v="4"/>
    <x v="4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n v="5"/>
    <x v="0"/>
    <n v="5"/>
    <n v="1"/>
    <x v="0"/>
    <x v="0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n v="206.63492063492063"/>
    <x v="1"/>
    <n v="67.103092783505161"/>
    <n v="194"/>
    <x v="2"/>
    <x v="8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n v="128.23628691983123"/>
    <x v="1"/>
    <n v="79.978947368421046"/>
    <n v="1140"/>
    <x v="3"/>
    <x v="3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n v="119.66037735849055"/>
    <x v="1"/>
    <n v="62.176470588235297"/>
    <n v="102"/>
    <x v="3"/>
    <x v="3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n v="170.73055242390078"/>
    <x v="1"/>
    <n v="53.005950297514879"/>
    <n v="2857"/>
    <x v="3"/>
    <x v="3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n v="187.21212121212122"/>
    <x v="1"/>
    <n v="57.738317757009348"/>
    <n v="107"/>
    <x v="5"/>
    <x v="9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n v="188.38235294117646"/>
    <x v="1"/>
    <n v="40.03125"/>
    <n v="160"/>
    <x v="1"/>
    <x v="1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n v="131.29869186046511"/>
    <x v="1"/>
    <n v="81.016591928251117"/>
    <n v="2230"/>
    <x v="0"/>
    <x v="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n v="283.97435897435901"/>
    <x v="1"/>
    <n v="35.047468354430379"/>
    <n v="316"/>
    <x v="1"/>
    <x v="17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n v="120.41999999999999"/>
    <x v="1"/>
    <n v="102.92307692307692"/>
    <n v="117"/>
    <x v="4"/>
    <x v="22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n v="419.0560747663551"/>
    <x v="1"/>
    <n v="27.998126756166094"/>
    <n v="6406"/>
    <x v="3"/>
    <x v="3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n v="13.853658536585368"/>
    <x v="3"/>
    <n v="75.733333333333334"/>
    <n v="15"/>
    <x v="3"/>
    <x v="3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n v="139.43548387096774"/>
    <x v="1"/>
    <n v="45.026041666666664"/>
    <n v="192"/>
    <x v="1"/>
    <x v="5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n v="174"/>
    <x v="1"/>
    <n v="73.615384615384613"/>
    <n v="26"/>
    <x v="3"/>
    <x v="3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n v="155.49056603773585"/>
    <x v="1"/>
    <n v="56.991701244813278"/>
    <n v="723"/>
    <x v="3"/>
    <x v="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n v="170.44705882352943"/>
    <x v="1"/>
    <n v="85.223529411764702"/>
    <n v="170"/>
    <x v="3"/>
    <x v="3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n v="189.515625"/>
    <x v="1"/>
    <n v="50.962184873949582"/>
    <n v="238"/>
    <x v="1"/>
    <x v="7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n v="249.71428571428572"/>
    <x v="1"/>
    <n v="63.563636363636363"/>
    <n v="55"/>
    <x v="3"/>
    <x v="3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n v="48.860523665659613"/>
    <x v="0"/>
    <n v="80.999165275459092"/>
    <n v="1198"/>
    <x v="5"/>
    <x v="9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n v="28.461970393057683"/>
    <x v="0"/>
    <n v="86.044753086419746"/>
    <n v="648"/>
    <x v="3"/>
    <x v="3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n v="268.02325581395348"/>
    <x v="1"/>
    <n v="90.0390625"/>
    <n v="128"/>
    <x v="7"/>
    <x v="14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n v="619.80078125"/>
    <x v="1"/>
    <n v="74.006063432835816"/>
    <n v="2144"/>
    <x v="3"/>
    <x v="3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n v="3.1301587301587301"/>
    <x v="0"/>
    <n v="92.4375"/>
    <n v="64"/>
    <x v="1"/>
    <x v="7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n v="159.92152704135739"/>
    <x v="1"/>
    <n v="55.999257333828446"/>
    <n v="2693"/>
    <x v="3"/>
    <x v="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n v="279.39215686274508"/>
    <x v="1"/>
    <n v="32.983796296296298"/>
    <n v="432"/>
    <x v="7"/>
    <x v="14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n v="77.373333333333335"/>
    <x v="0"/>
    <n v="93.596774193548384"/>
    <n v="62"/>
    <x v="3"/>
    <x v="3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n v="206.32812500000003"/>
    <x v="1"/>
    <n v="69.867724867724874"/>
    <n v="189"/>
    <x v="3"/>
    <x v="3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n v="694.25"/>
    <x v="1"/>
    <n v="72.129870129870127"/>
    <n v="154"/>
    <x v="0"/>
    <x v="0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n v="151.78947368421052"/>
    <x v="1"/>
    <n v="30.041666666666668"/>
    <n v="96"/>
    <x v="1"/>
    <x v="7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n v="64.58207217694995"/>
    <x v="0"/>
    <n v="73.968000000000004"/>
    <n v="750"/>
    <x v="3"/>
    <x v="3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n v="62.873684210526314"/>
    <x v="3"/>
    <n v="68.65517241379311"/>
    <n v="87"/>
    <x v="3"/>
    <x v="3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n v="310.39864864864865"/>
    <x v="1"/>
    <n v="59.992164544564154"/>
    <n v="3063"/>
    <x v="3"/>
    <x v="3"/>
    <x v="1"/>
    <s v="USD"/>
    <n v="1553576400"/>
    <n v="1553922000"/>
    <b v="0"/>
    <b v="0"/>
    <s v="theater/plays"/>
  </r>
  <r>
    <n v="632"/>
    <s v="Parker PLC"/>
    <s v="Reduced interactive matrix"/>
    <n v="72100"/>
    <n v="30902"/>
    <n v="42.859916782246884"/>
    <x v="2"/>
    <n v="111.15827338129496"/>
    <n v="278"/>
    <x v="3"/>
    <x v="3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n v="83.119402985074629"/>
    <x v="0"/>
    <n v="53.038095238095238"/>
    <n v="105"/>
    <x v="4"/>
    <x v="10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n v="78.531302876480552"/>
    <x v="3"/>
    <n v="55.985524728588658"/>
    <n v="1658"/>
    <x v="4"/>
    <x v="19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n v="114.09352517985612"/>
    <x v="1"/>
    <n v="69.986760812003524"/>
    <n v="2266"/>
    <x v="4"/>
    <x v="19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n v="64.537683358624179"/>
    <x v="0"/>
    <n v="48.998079877112133"/>
    <n v="2604"/>
    <x v="4"/>
    <x v="10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n v="79.411764705882348"/>
    <x v="0"/>
    <n v="103.84615384615384"/>
    <n v="65"/>
    <x v="3"/>
    <x v="3"/>
    <x v="1"/>
    <s v="USD"/>
    <n v="1479103200"/>
    <n v="1479794400"/>
    <b v="0"/>
    <b v="0"/>
    <s v="theater/plays"/>
  </r>
  <r>
    <n v="638"/>
    <s v="Weaver Ltd"/>
    <s v="Monitored 24/7 approach"/>
    <n v="81600"/>
    <n v="9318"/>
    <n v="11.419117647058824"/>
    <x v="0"/>
    <n v="99.127659574468083"/>
    <n v="94"/>
    <x v="3"/>
    <x v="3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n v="56.186046511627907"/>
    <x v="2"/>
    <n v="107.37777777777778"/>
    <n v="45"/>
    <x v="4"/>
    <x v="6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n v="16.501669449081803"/>
    <x v="0"/>
    <n v="76.922178988326849"/>
    <n v="257"/>
    <x v="3"/>
    <x v="3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n v="119.96808510638297"/>
    <x v="1"/>
    <n v="58.128865979381445"/>
    <n v="194"/>
    <x v="3"/>
    <x v="3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n v="145.45652173913044"/>
    <x v="1"/>
    <n v="103.73643410852713"/>
    <n v="129"/>
    <x v="2"/>
    <x v="8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n v="221.38255033557047"/>
    <x v="1"/>
    <n v="87.962666666666664"/>
    <n v="375"/>
    <x v="3"/>
    <x v="3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n v="48.396694214876035"/>
    <x v="0"/>
    <n v="28"/>
    <n v="2928"/>
    <x v="3"/>
    <x v="3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x v="1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n v="88.599797365754824"/>
    <x v="0"/>
    <n v="29.999313893653515"/>
    <n v="2915"/>
    <x v="6"/>
    <x v="11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n v="41.4"/>
    <x v="0"/>
    <n v="103.5"/>
    <n v="18"/>
    <x v="5"/>
    <x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n v="63.056795131845846"/>
    <x v="3"/>
    <n v="85.994467496542185"/>
    <n v="723"/>
    <x v="0"/>
    <x v="0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n v="48.482333607230892"/>
    <x v="0"/>
    <n v="98.011627906976742"/>
    <n v="602"/>
    <x v="3"/>
    <x v="3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n v="2"/>
    <x v="0"/>
    <n v="2"/>
    <n v="1"/>
    <x v="1"/>
    <x v="17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n v="88.47941026944585"/>
    <x v="0"/>
    <n v="44.994570837642193"/>
    <n v="3868"/>
    <x v="4"/>
    <x v="12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n v="126.84"/>
    <x v="1"/>
    <n v="31.012224938875306"/>
    <n v="409"/>
    <x v="2"/>
    <x v="2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n v="2338.833333333333"/>
    <x v="1"/>
    <n v="59.970085470085472"/>
    <n v="234"/>
    <x v="2"/>
    <x v="2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n v="508.38857142857148"/>
    <x v="1"/>
    <n v="58.9973474801061"/>
    <n v="3016"/>
    <x v="1"/>
    <x v="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n v="191.47826086956522"/>
    <x v="1"/>
    <n v="50.045454545454547"/>
    <n v="264"/>
    <x v="7"/>
    <x v="1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n v="42.127533783783782"/>
    <x v="0"/>
    <n v="98.966269841269835"/>
    <n v="504"/>
    <x v="0"/>
    <x v="0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n v="8.24"/>
    <x v="0"/>
    <n v="58.857142857142854"/>
    <n v="14"/>
    <x v="4"/>
    <x v="22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n v="60.064638783269963"/>
    <x v="3"/>
    <n v="81.010256410256417"/>
    <n v="390"/>
    <x v="1"/>
    <x v="1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n v="47.232808616404313"/>
    <x v="0"/>
    <n v="76.013333333333335"/>
    <n v="750"/>
    <x v="4"/>
    <x v="4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n v="81.736263736263737"/>
    <x v="0"/>
    <n v="96.597402597402592"/>
    <n v="77"/>
    <x v="3"/>
    <x v="3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n v="54.187265917603"/>
    <x v="0"/>
    <n v="76.957446808510639"/>
    <n v="752"/>
    <x v="1"/>
    <x v="17"/>
    <x v="3"/>
    <s v="DKK"/>
    <n v="1332910800"/>
    <n v="1335502800"/>
    <b v="0"/>
    <b v="0"/>
    <s v="music/jazz"/>
  </r>
  <r>
    <n v="662"/>
    <s v="Murphy-Farrell"/>
    <s v="Implemented exuding software"/>
    <n v="9100"/>
    <n v="8906"/>
    <n v="97.868131868131869"/>
    <x v="0"/>
    <n v="67.984732824427482"/>
    <n v="131"/>
    <x v="3"/>
    <x v="3"/>
    <x v="1"/>
    <s v="USD"/>
    <n v="1544335200"/>
    <n v="1544680800"/>
    <b v="0"/>
    <b v="0"/>
    <s v="theater/plays"/>
  </r>
  <r>
    <n v="663"/>
    <s v="Everett-Wolfe"/>
    <s v="Total optimizing software"/>
    <n v="10000"/>
    <n v="7724"/>
    <n v="77.239999999999995"/>
    <x v="0"/>
    <n v="88.781609195402297"/>
    <n v="87"/>
    <x v="3"/>
    <x v="3"/>
    <x v="1"/>
    <s v="USD"/>
    <n v="1286427600"/>
    <n v="1288414800"/>
    <b v="0"/>
    <b v="0"/>
    <s v="theater/plays"/>
  </r>
  <r>
    <n v="664"/>
    <s v="Young PLC"/>
    <s v="Optional maximized attitude"/>
    <n v="79400"/>
    <n v="26571"/>
    <n v="33.464735516372798"/>
    <x v="0"/>
    <n v="24.99623706491063"/>
    <n v="1063"/>
    <x v="1"/>
    <x v="17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n v="239.58823529411765"/>
    <x v="1"/>
    <n v="44.922794117647058"/>
    <n v="272"/>
    <x v="4"/>
    <x v="4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n v="64.032258064516128"/>
    <x v="3"/>
    <n v="79.400000000000006"/>
    <n v="25"/>
    <x v="3"/>
    <x v="3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n v="176.15942028985506"/>
    <x v="1"/>
    <n v="29.009546539379475"/>
    <n v="419"/>
    <x v="8"/>
    <x v="23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n v="20.33818181818182"/>
    <x v="0"/>
    <n v="73.59210526315789"/>
    <n v="76"/>
    <x v="3"/>
    <x v="3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n v="358.64754098360658"/>
    <x v="1"/>
    <n v="107.97038864898211"/>
    <n v="1621"/>
    <x v="3"/>
    <x v="3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n v="468.85802469135803"/>
    <x v="1"/>
    <n v="68.987284287011803"/>
    <n v="1101"/>
    <x v="1"/>
    <x v="7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n v="122.05635245901641"/>
    <x v="1"/>
    <n v="111.02236719478098"/>
    <n v="1073"/>
    <x v="3"/>
    <x v="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n v="55.931783729156137"/>
    <x v="0"/>
    <n v="24.997515808491418"/>
    <n v="4428"/>
    <x v="3"/>
    <x v="3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n v="43.660714285714285"/>
    <x v="0"/>
    <n v="42.155172413793103"/>
    <n v="58"/>
    <x v="1"/>
    <x v="7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n v="33.53837141183363"/>
    <x v="3"/>
    <n v="47.003284072249592"/>
    <n v="1218"/>
    <x v="7"/>
    <x v="14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n v="122.97938144329896"/>
    <x v="1"/>
    <n v="36.0392749244713"/>
    <n v="331"/>
    <x v="8"/>
    <x v="23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n v="189.74959871589084"/>
    <x v="1"/>
    <n v="101.03760683760684"/>
    <n v="1170"/>
    <x v="7"/>
    <x v="14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n v="83.622641509433961"/>
    <x v="0"/>
    <n v="39.927927927927925"/>
    <n v="111"/>
    <x v="5"/>
    <x v="13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n v="17.968844221105527"/>
    <x v="3"/>
    <n v="83.158139534883716"/>
    <n v="215"/>
    <x v="4"/>
    <x v="6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n v="1036.5"/>
    <x v="1"/>
    <n v="39.97520661157025"/>
    <n v="363"/>
    <x v="0"/>
    <x v="0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n v="97.405219780219781"/>
    <x v="0"/>
    <n v="47.993908629441627"/>
    <n v="2955"/>
    <x v="6"/>
    <x v="20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n v="86.386203150461711"/>
    <x v="0"/>
    <n v="95.978877489438744"/>
    <n v="1657"/>
    <x v="3"/>
    <x v="3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n v="150.16666666666666"/>
    <x v="1"/>
    <n v="78.728155339805824"/>
    <n v="103"/>
    <x v="3"/>
    <x v="3"/>
    <x v="1"/>
    <s v="USD"/>
    <n v="1386741600"/>
    <n v="1387519200"/>
    <b v="0"/>
    <b v="0"/>
    <s v="theater/plays"/>
  </r>
  <r>
    <n v="683"/>
    <s v="Jones PLC"/>
    <s v="Virtual systemic intranet"/>
    <n v="2300"/>
    <n v="8244"/>
    <n v="358.43478260869563"/>
    <x v="1"/>
    <n v="56.081632653061227"/>
    <n v="147"/>
    <x v="3"/>
    <x v="3"/>
    <x v="1"/>
    <s v="USD"/>
    <n v="1537074000"/>
    <n v="1537246800"/>
    <b v="0"/>
    <b v="0"/>
    <s v="theater/plays"/>
  </r>
  <r>
    <n v="684"/>
    <s v="Gilmore LLC"/>
    <s v="Optimized systemic algorithm"/>
    <n v="1400"/>
    <n v="7600"/>
    <n v="542.85714285714289"/>
    <x v="1"/>
    <n v="69.090909090909093"/>
    <n v="110"/>
    <x v="5"/>
    <x v="9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n v="67.500714285714281"/>
    <x v="0"/>
    <n v="102.05291576673866"/>
    <n v="926"/>
    <x v="3"/>
    <x v="3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n v="191.74666666666667"/>
    <x v="1"/>
    <n v="107.32089552238806"/>
    <n v="134"/>
    <x v="2"/>
    <x v="8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n v="932"/>
    <x v="1"/>
    <n v="51.970260223048328"/>
    <n v="269"/>
    <x v="3"/>
    <x v="3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n v="429.27586206896552"/>
    <x v="1"/>
    <n v="71.137142857142862"/>
    <n v="175"/>
    <x v="4"/>
    <x v="19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n v="100.65753424657535"/>
    <x v="1"/>
    <n v="106.49275362318841"/>
    <n v="69"/>
    <x v="2"/>
    <x v="2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n v="226.61111111111109"/>
    <x v="1"/>
    <n v="42.93684210526316"/>
    <n v="190"/>
    <x v="4"/>
    <x v="4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n v="142.38"/>
    <x v="1"/>
    <n v="30.037974683544302"/>
    <n v="237"/>
    <x v="4"/>
    <x v="4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n v="90.633333333333326"/>
    <x v="0"/>
    <n v="70.623376623376629"/>
    <n v="77"/>
    <x v="1"/>
    <x v="1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n v="63.966740576496676"/>
    <x v="0"/>
    <n v="66.016018306636155"/>
    <n v="1748"/>
    <x v="3"/>
    <x v="3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n v="84.131868131868131"/>
    <x v="0"/>
    <n v="96.911392405063296"/>
    <n v="79"/>
    <x v="3"/>
    <x v="3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n v="133.93478260869566"/>
    <x v="1"/>
    <n v="62.867346938775512"/>
    <n v="196"/>
    <x v="1"/>
    <x v="1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n v="59.042047531992694"/>
    <x v="0"/>
    <n v="108.98537682789652"/>
    <n v="889"/>
    <x v="3"/>
    <x v="3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n v="152.80062063615205"/>
    <x v="1"/>
    <n v="26.999314599040439"/>
    <n v="7295"/>
    <x v="1"/>
    <x v="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n v="446.69121140142522"/>
    <x v="1"/>
    <n v="65.004147943311438"/>
    <n v="2893"/>
    <x v="2"/>
    <x v="8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n v="84.391891891891888"/>
    <x v="0"/>
    <n v="111.51785714285714"/>
    <n v="56"/>
    <x v="4"/>
    <x v="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n v="3"/>
    <x v="0"/>
    <n v="3"/>
    <n v="1"/>
    <x v="2"/>
    <x v="8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n v="175.02692307692308"/>
    <x v="1"/>
    <n v="110.99268292682927"/>
    <n v="820"/>
    <x v="3"/>
    <x v="3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n v="54.137931034482754"/>
    <x v="0"/>
    <n v="56.746987951807228"/>
    <n v="83"/>
    <x v="2"/>
    <x v="8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n v="311.87381703470032"/>
    <x v="1"/>
    <n v="97.020608439646708"/>
    <n v="2038"/>
    <x v="5"/>
    <x v="1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n v="122.78160919540231"/>
    <x v="1"/>
    <n v="92.08620689655173"/>
    <n v="116"/>
    <x v="4"/>
    <x v="10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n v="99.026517383618156"/>
    <x v="0"/>
    <n v="82.986666666666665"/>
    <n v="2025"/>
    <x v="5"/>
    <x v="9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n v="127.84686346863469"/>
    <x v="1"/>
    <n v="103.03791821561339"/>
    <n v="1345"/>
    <x v="2"/>
    <x v="2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n v="158.61643835616439"/>
    <x v="1"/>
    <n v="68.922619047619051"/>
    <n v="168"/>
    <x v="4"/>
    <x v="6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n v="707.05882352941171"/>
    <x v="1"/>
    <n v="87.737226277372258"/>
    <n v="137"/>
    <x v="3"/>
    <x v="3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n v="142.38775510204081"/>
    <x v="1"/>
    <n v="75.021505376344081"/>
    <n v="186"/>
    <x v="3"/>
    <x v="3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n v="147.86046511627907"/>
    <x v="1"/>
    <n v="50.863999999999997"/>
    <n v="125"/>
    <x v="3"/>
    <x v="3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n v="20.322580645161288"/>
    <x v="0"/>
    <n v="90"/>
    <n v="14"/>
    <x v="3"/>
    <x v="3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n v="1840.625"/>
    <x v="1"/>
    <n v="72.896039603960389"/>
    <n v="202"/>
    <x v="3"/>
    <x v="3"/>
    <x v="1"/>
    <s v="USD"/>
    <n v="1467954000"/>
    <n v="1471496400"/>
    <b v="0"/>
    <b v="0"/>
    <s v="theater/plays"/>
  </r>
  <r>
    <n v="713"/>
    <s v="Mays LLC"/>
    <s v="Multi-layered global groupware"/>
    <n v="6900"/>
    <n v="11174"/>
    <n v="161.94202898550725"/>
    <x v="1"/>
    <n v="108.48543689320388"/>
    <n v="103"/>
    <x v="5"/>
    <x v="15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n v="472.82077922077923"/>
    <x v="1"/>
    <n v="101.98095238095237"/>
    <n v="1785"/>
    <x v="1"/>
    <x v="1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n v="24.466101694915253"/>
    <x v="0"/>
    <n v="44.009146341463413"/>
    <n v="656"/>
    <x v="6"/>
    <x v="20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n v="517.65"/>
    <x v="1"/>
    <n v="65.942675159235662"/>
    <n v="157"/>
    <x v="3"/>
    <x v="3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n v="247.64285714285714"/>
    <x v="1"/>
    <n v="24.987387387387386"/>
    <n v="555"/>
    <x v="4"/>
    <x v="4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n v="100.20481927710843"/>
    <x v="1"/>
    <n v="28.003367003367003"/>
    <n v="297"/>
    <x v="2"/>
    <x v="8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n v="153"/>
    <x v="1"/>
    <n v="85.829268292682926"/>
    <n v="123"/>
    <x v="5"/>
    <x v="1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x v="3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n v="4.392394822006473"/>
    <x v="3"/>
    <n v="90.483333333333334"/>
    <n v="60"/>
    <x v="1"/>
    <x v="1"/>
    <x v="1"/>
    <s v="USD"/>
    <n v="1522818000"/>
    <n v="1523336400"/>
    <b v="0"/>
    <b v="0"/>
    <s v="music/rock"/>
  </r>
  <r>
    <n v="722"/>
    <s v="Thomas-Simmons"/>
    <s v="Proactive 24hour frame"/>
    <n v="48500"/>
    <n v="75906"/>
    <n v="156.50721649484535"/>
    <x v="1"/>
    <n v="25.00197628458498"/>
    <n v="3036"/>
    <x v="4"/>
    <x v="4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n v="270.40816326530609"/>
    <x v="1"/>
    <n v="92.013888888888886"/>
    <n v="144"/>
    <x v="3"/>
    <x v="3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n v="134.05952380952382"/>
    <x v="1"/>
    <n v="93.066115702479337"/>
    <n v="121"/>
    <x v="3"/>
    <x v="3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n v="50.398033126293996"/>
    <x v="0"/>
    <n v="61.008145363408524"/>
    <n v="1596"/>
    <x v="6"/>
    <x v="20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n v="88.815837937384899"/>
    <x v="3"/>
    <n v="92.036259541984734"/>
    <n v="524"/>
    <x v="3"/>
    <x v="3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n v="165"/>
    <x v="1"/>
    <n v="81.132596685082873"/>
    <n v="181"/>
    <x v="2"/>
    <x v="2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n v="17.5"/>
    <x v="0"/>
    <n v="73.5"/>
    <n v="10"/>
    <x v="3"/>
    <x v="3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n v="185.66071428571428"/>
    <x v="1"/>
    <n v="85.221311475409834"/>
    <n v="122"/>
    <x v="4"/>
    <x v="6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n v="412.6631944444444"/>
    <x v="1"/>
    <n v="110.96825396825396"/>
    <n v="1071"/>
    <x v="2"/>
    <x v="8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n v="90.25"/>
    <x v="3"/>
    <n v="32.968036529680369"/>
    <n v="219"/>
    <x v="2"/>
    <x v="2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n v="91.984615384615381"/>
    <x v="0"/>
    <n v="96.005352363960753"/>
    <n v="1121"/>
    <x v="1"/>
    <x v="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n v="527.00632911392404"/>
    <x v="1"/>
    <n v="84.96632653061225"/>
    <n v="980"/>
    <x v="1"/>
    <x v="16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n v="319.14285714285711"/>
    <x v="1"/>
    <n v="25.007462686567163"/>
    <n v="536"/>
    <x v="3"/>
    <x v="3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n v="354.18867924528303"/>
    <x v="1"/>
    <n v="65.998995479658461"/>
    <n v="1991"/>
    <x v="7"/>
    <x v="14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n v="32.896103896103895"/>
    <x v="3"/>
    <n v="87.34482758620689"/>
    <n v="29"/>
    <x v="5"/>
    <x v="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n v="135.8918918918919"/>
    <x v="1"/>
    <n v="27.933333333333334"/>
    <n v="180"/>
    <x v="1"/>
    <x v="7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n v="2.0843373493975905"/>
    <x v="0"/>
    <n v="103.8"/>
    <n v="15"/>
    <x v="3"/>
    <x v="3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n v="61"/>
    <x v="0"/>
    <n v="31.937172774869111"/>
    <n v="191"/>
    <x v="1"/>
    <x v="7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n v="30.037735849056602"/>
    <x v="0"/>
    <n v="99.5"/>
    <n v="16"/>
    <x v="3"/>
    <x v="3"/>
    <x v="1"/>
    <s v="USD"/>
    <n v="1486101600"/>
    <n v="1486360800"/>
    <b v="0"/>
    <b v="0"/>
    <s v="theater/plays"/>
  </r>
  <r>
    <n v="741"/>
    <s v="Garcia Ltd"/>
    <s v="Balanced mobile alliance"/>
    <n v="1200"/>
    <n v="14150"/>
    <n v="1179.1666666666665"/>
    <x v="1"/>
    <n v="108.84615384615384"/>
    <n v="130"/>
    <x v="3"/>
    <x v="3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n v="1126.0833333333335"/>
    <x v="1"/>
    <n v="110.76229508196721"/>
    <n v="122"/>
    <x v="1"/>
    <x v="5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n v="12.923076923076923"/>
    <x v="0"/>
    <n v="29.647058823529413"/>
    <n v="17"/>
    <x v="3"/>
    <x v="3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n v="712"/>
    <x v="1"/>
    <n v="101.71428571428571"/>
    <n v="140"/>
    <x v="3"/>
    <x v="3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n v="30.304347826086957"/>
    <x v="0"/>
    <n v="61.5"/>
    <n v="34"/>
    <x v="2"/>
    <x v="8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n v="212.50896057347671"/>
    <x v="1"/>
    <n v="35"/>
    <n v="3388"/>
    <x v="2"/>
    <x v="2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n v="228.85714285714286"/>
    <x v="1"/>
    <n v="40.049999999999997"/>
    <n v="280"/>
    <x v="3"/>
    <x v="3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n v="34.959979476654695"/>
    <x v="3"/>
    <n v="110.97231270358306"/>
    <n v="614"/>
    <x v="4"/>
    <x v="10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n v="157.29069767441862"/>
    <x v="1"/>
    <n v="36.959016393442624"/>
    <n v="366"/>
    <x v="2"/>
    <x v="8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n v="1"/>
    <x v="0"/>
    <n v="1"/>
    <n v="1"/>
    <x v="1"/>
    <x v="5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n v="232.30555555555554"/>
    <x v="1"/>
    <n v="30.974074074074075"/>
    <n v="270"/>
    <x v="5"/>
    <x v="9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n v="92.448275862068968"/>
    <x v="3"/>
    <n v="47.035087719298247"/>
    <n v="114"/>
    <x v="3"/>
    <x v="3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n v="256.70212765957444"/>
    <x v="1"/>
    <n v="88.065693430656935"/>
    <n v="137"/>
    <x v="7"/>
    <x v="14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n v="168.47017045454547"/>
    <x v="1"/>
    <n v="37.005616224648989"/>
    <n v="3205"/>
    <x v="3"/>
    <x v="3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n v="166.57777777777778"/>
    <x v="1"/>
    <n v="26.027777777777779"/>
    <n v="288"/>
    <x v="3"/>
    <x v="3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n v="772.07692307692309"/>
    <x v="1"/>
    <n v="67.817567567567565"/>
    <n v="148"/>
    <x v="3"/>
    <x v="3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n v="406.85714285714283"/>
    <x v="1"/>
    <n v="49.964912280701753"/>
    <n v="114"/>
    <x v="4"/>
    <x v="6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n v="564.20608108108115"/>
    <x v="1"/>
    <n v="110.01646903820817"/>
    <n v="1518"/>
    <x v="1"/>
    <x v="1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n v="68.426865671641792"/>
    <x v="0"/>
    <n v="89.964678178963894"/>
    <n v="1274"/>
    <x v="1"/>
    <x v="5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n v="34.351966873706004"/>
    <x v="0"/>
    <n v="79.009523809523813"/>
    <n v="210"/>
    <x v="6"/>
    <x v="11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n v="655.4545454545455"/>
    <x v="1"/>
    <n v="86.867469879518069"/>
    <n v="166"/>
    <x v="1"/>
    <x v="1"/>
    <x v="1"/>
    <s v="USD"/>
    <n v="1500699600"/>
    <n v="1501131600"/>
    <b v="0"/>
    <b v="0"/>
    <s v="music/rock"/>
  </r>
  <r>
    <n v="762"/>
    <s v="Davis Ltd"/>
    <s v="Upgradable uniform service-desk"/>
    <n v="3500"/>
    <n v="6204"/>
    <n v="177.25714285714284"/>
    <x v="1"/>
    <n v="62.04"/>
    <n v="100"/>
    <x v="1"/>
    <x v="17"/>
    <x v="2"/>
    <s v="AUD"/>
    <n v="1354082400"/>
    <n v="1355032800"/>
    <b v="0"/>
    <b v="0"/>
    <s v="music/jazz"/>
  </r>
  <r>
    <n v="763"/>
    <s v="Rowland PLC"/>
    <s v="Inverse client-driven product"/>
    <n v="5600"/>
    <n v="6338"/>
    <n v="113.17857142857144"/>
    <x v="1"/>
    <n v="26.970212765957445"/>
    <n v="235"/>
    <x v="3"/>
    <x v="3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n v="728.18181818181824"/>
    <x v="1"/>
    <n v="54.121621621621621"/>
    <n v="148"/>
    <x v="1"/>
    <x v="1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n v="208.33333333333334"/>
    <x v="1"/>
    <n v="41.035353535353536"/>
    <n v="198"/>
    <x v="1"/>
    <x v="7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n v="31.171232876712331"/>
    <x v="0"/>
    <n v="55.052419354838712"/>
    <n v="248"/>
    <x v="4"/>
    <x v="22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n v="56.967078189300416"/>
    <x v="0"/>
    <n v="107.93762183235867"/>
    <n v="513"/>
    <x v="5"/>
    <x v="18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n v="231"/>
    <x v="1"/>
    <n v="73.92"/>
    <n v="150"/>
    <x v="3"/>
    <x v="3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n v="86.867834394904463"/>
    <x v="0"/>
    <n v="31.995894428152493"/>
    <n v="3410"/>
    <x v="6"/>
    <x v="11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n v="270.74418604651163"/>
    <x v="1"/>
    <n v="53.898148148148145"/>
    <n v="216"/>
    <x v="3"/>
    <x v="3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n v="49.446428571428569"/>
    <x v="3"/>
    <n v="106.5"/>
    <n v="26"/>
    <x v="3"/>
    <x v="3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n v="113.3596256684492"/>
    <x v="1"/>
    <n v="32.999805409612762"/>
    <n v="5139"/>
    <x v="1"/>
    <x v="7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n v="190.55555555555554"/>
    <x v="1"/>
    <n v="43.00254993625159"/>
    <n v="2353"/>
    <x v="3"/>
    <x v="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n v="135.5"/>
    <x v="1"/>
    <n v="86.858974358974365"/>
    <n v="78"/>
    <x v="2"/>
    <x v="2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n v="10.297872340425531"/>
    <x v="0"/>
    <n v="96.8"/>
    <n v="10"/>
    <x v="1"/>
    <x v="1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n v="65.544223826714799"/>
    <x v="0"/>
    <n v="32.995456610631528"/>
    <n v="2201"/>
    <x v="3"/>
    <x v="3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n v="49.026652452025587"/>
    <x v="0"/>
    <n v="68.028106508875737"/>
    <n v="676"/>
    <x v="3"/>
    <x v="3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n v="787.92307692307691"/>
    <x v="1"/>
    <n v="58.867816091954026"/>
    <n v="174"/>
    <x v="4"/>
    <x v="10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n v="80.306347746090154"/>
    <x v="0"/>
    <n v="105.04572803850782"/>
    <n v="831"/>
    <x v="3"/>
    <x v="3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n v="106.29411764705883"/>
    <x v="1"/>
    <n v="33.054878048780488"/>
    <n v="164"/>
    <x v="4"/>
    <x v="6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n v="50.735632183908038"/>
    <x v="3"/>
    <n v="78.821428571428569"/>
    <n v="56"/>
    <x v="3"/>
    <x v="3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n v="215.31372549019611"/>
    <x v="1"/>
    <n v="68.204968944099377"/>
    <n v="161"/>
    <x v="4"/>
    <x v="10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n v="141.22972972972974"/>
    <x v="1"/>
    <n v="75.731884057971016"/>
    <n v="138"/>
    <x v="1"/>
    <x v="1"/>
    <x v="1"/>
    <s v="USD"/>
    <n v="1387260000"/>
    <n v="1387864800"/>
    <b v="0"/>
    <b v="0"/>
    <s v="music/rock"/>
  </r>
  <r>
    <n v="784"/>
    <s v="Byrd Group"/>
    <s v="Profound fault-tolerant model"/>
    <n v="88900"/>
    <n v="102535"/>
    <n v="115.33745781777279"/>
    <x v="1"/>
    <n v="30.996070133010882"/>
    <n v="3308"/>
    <x v="2"/>
    <x v="2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n v="193.11940298507463"/>
    <x v="1"/>
    <n v="101.88188976377953"/>
    <n v="127"/>
    <x v="4"/>
    <x v="10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n v="729.73333333333335"/>
    <x v="1"/>
    <n v="52.879227053140099"/>
    <n v="207"/>
    <x v="1"/>
    <x v="1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n v="99.66339869281046"/>
    <x v="0"/>
    <n v="71.005820721769496"/>
    <n v="859"/>
    <x v="1"/>
    <x v="1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n v="88.166666666666671"/>
    <x v="2"/>
    <n v="102.38709677419355"/>
    <n v="31"/>
    <x v="4"/>
    <x v="10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n v="37.233333333333334"/>
    <x v="0"/>
    <n v="74.466666666666669"/>
    <n v="45"/>
    <x v="3"/>
    <x v="3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n v="30.540075309306079"/>
    <x v="3"/>
    <n v="51.009883198562441"/>
    <n v="1113"/>
    <x v="3"/>
    <x v="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n v="25.714285714285712"/>
    <x v="0"/>
    <n v="90"/>
    <n v="6"/>
    <x v="0"/>
    <x v="0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n v="34"/>
    <x v="0"/>
    <n v="97.142857142857139"/>
    <n v="7"/>
    <x v="3"/>
    <x v="3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n v="1185.909090909091"/>
    <x v="1"/>
    <n v="72.071823204419886"/>
    <n v="181"/>
    <x v="5"/>
    <x v="9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n v="125.39393939393939"/>
    <x v="1"/>
    <n v="75.236363636363635"/>
    <n v="110"/>
    <x v="1"/>
    <x v="1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n v="14.394366197183098"/>
    <x v="0"/>
    <n v="32.967741935483872"/>
    <n v="31"/>
    <x v="4"/>
    <x v="6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n v="54.807692307692314"/>
    <x v="0"/>
    <n v="54.807692307692307"/>
    <n v="78"/>
    <x v="6"/>
    <x v="20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n v="109.63157894736841"/>
    <x v="1"/>
    <n v="45.037837837837834"/>
    <n v="185"/>
    <x v="2"/>
    <x v="2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n v="188.47058823529412"/>
    <x v="1"/>
    <n v="52.958677685950413"/>
    <n v="121"/>
    <x v="3"/>
    <x v="3"/>
    <x v="1"/>
    <s v="USD"/>
    <n v="1338440400"/>
    <n v="1340859600"/>
    <b v="0"/>
    <b v="1"/>
    <s v="theater/plays"/>
  </r>
  <r>
    <n v="799"/>
    <s v="Reid-Day"/>
    <s v="Devolved tertiary time-frame"/>
    <n v="84500"/>
    <n v="73522"/>
    <n v="87.008284023668637"/>
    <x v="0"/>
    <n v="60.017959183673469"/>
    <n v="1225"/>
    <x v="3"/>
    <x v="3"/>
    <x v="4"/>
    <s v="GBP"/>
    <n v="1454133600"/>
    <n v="1454479200"/>
    <b v="0"/>
    <b v="0"/>
    <s v="theater/plays"/>
  </r>
  <r>
    <n v="800"/>
    <s v="Wallace LLC"/>
    <s v="Centralized regional function"/>
    <n v="100"/>
    <n v="1"/>
    <n v="1"/>
    <x v="0"/>
    <n v="1"/>
    <n v="1"/>
    <x v="1"/>
    <x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n v="202.9130434782609"/>
    <x v="1"/>
    <n v="44.028301886792455"/>
    <n v="106"/>
    <x v="7"/>
    <x v="14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7"/>
    <x v="14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n v="107"/>
    <x v="1"/>
    <n v="28.012875536480685"/>
    <n v="233"/>
    <x v="3"/>
    <x v="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n v="268.73076923076923"/>
    <x v="1"/>
    <n v="32.050458715596328"/>
    <n v="218"/>
    <x v="1"/>
    <x v="1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n v="50.845360824742272"/>
    <x v="0"/>
    <n v="73.611940298507463"/>
    <n v="67"/>
    <x v="4"/>
    <x v="4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n v="1180.2857142857142"/>
    <x v="1"/>
    <n v="108.71052631578948"/>
    <n v="76"/>
    <x v="4"/>
    <x v="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n v="264"/>
    <x v="1"/>
    <n v="42.97674418604651"/>
    <n v="43"/>
    <x v="3"/>
    <x v="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n v="30.44230769230769"/>
    <x v="0"/>
    <n v="83.315789473684205"/>
    <n v="19"/>
    <x v="0"/>
    <x v="0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n v="62.880681818181813"/>
    <x v="0"/>
    <n v="42"/>
    <n v="2108"/>
    <x v="4"/>
    <x v="4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n v="193.125"/>
    <x v="1"/>
    <n v="55.927601809954751"/>
    <n v="221"/>
    <x v="3"/>
    <x v="3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n v="77.102702702702715"/>
    <x v="0"/>
    <n v="105.03681885125184"/>
    <n v="679"/>
    <x v="6"/>
    <x v="11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n v="225.52763819095478"/>
    <x v="1"/>
    <n v="48"/>
    <n v="2805"/>
    <x v="5"/>
    <x v="9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n v="239.40625"/>
    <x v="1"/>
    <n v="112.66176470588235"/>
    <n v="68"/>
    <x v="6"/>
    <x v="11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n v="92.1875"/>
    <x v="0"/>
    <n v="81.944444444444443"/>
    <n v="36"/>
    <x v="1"/>
    <x v="1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n v="130.23333333333335"/>
    <x v="1"/>
    <n v="64.049180327868854"/>
    <n v="183"/>
    <x v="1"/>
    <x v="1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n v="615.21739130434787"/>
    <x v="1"/>
    <n v="106.39097744360902"/>
    <n v="133"/>
    <x v="3"/>
    <x v="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n v="368.79532163742692"/>
    <x v="1"/>
    <n v="76.011249497790274"/>
    <n v="2489"/>
    <x v="5"/>
    <x v="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n v="1094.8571428571429"/>
    <x v="1"/>
    <n v="111.07246376811594"/>
    <n v="69"/>
    <x v="3"/>
    <x v="3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n v="50.662921348314605"/>
    <x v="0"/>
    <n v="95.936170212765958"/>
    <n v="47"/>
    <x v="6"/>
    <x v="11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n v="800.6"/>
    <x v="1"/>
    <n v="43.043010752688176"/>
    <n v="279"/>
    <x v="1"/>
    <x v="1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n v="291.28571428571428"/>
    <x v="1"/>
    <n v="67.966666666666669"/>
    <n v="210"/>
    <x v="4"/>
    <x v="4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n v="349.9666666666667"/>
    <x v="1"/>
    <n v="89.991428571428571"/>
    <n v="2100"/>
    <x v="1"/>
    <x v="1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n v="357.07317073170731"/>
    <x v="1"/>
    <n v="58.095238095238095"/>
    <n v="252"/>
    <x v="1"/>
    <x v="1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n v="126.48941176470588"/>
    <x v="1"/>
    <n v="83.996875000000003"/>
    <n v="1280"/>
    <x v="5"/>
    <x v="9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n v="387.5"/>
    <x v="1"/>
    <n v="88.853503184713375"/>
    <n v="157"/>
    <x v="4"/>
    <x v="12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n v="457.03571428571428"/>
    <x v="1"/>
    <n v="65.963917525773198"/>
    <n v="194"/>
    <x v="3"/>
    <x v="3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n v="266.69565217391306"/>
    <x v="1"/>
    <n v="74.804878048780495"/>
    <n v="82"/>
    <x v="4"/>
    <x v="6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n v="69"/>
    <x v="0"/>
    <n v="69.98571428571428"/>
    <n v="70"/>
    <x v="3"/>
    <x v="3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n v="51.34375"/>
    <x v="0"/>
    <n v="32.006493506493506"/>
    <n v="154"/>
    <x v="3"/>
    <x v="3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n v="1.1710526315789473"/>
    <x v="0"/>
    <n v="64.727272727272734"/>
    <n v="22"/>
    <x v="3"/>
    <x v="3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n v="108.97734294541709"/>
    <x v="1"/>
    <n v="24.998110087408456"/>
    <n v="4233"/>
    <x v="7"/>
    <x v="14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n v="315.17592592592592"/>
    <x v="1"/>
    <n v="104.97764070932922"/>
    <n v="1297"/>
    <x v="5"/>
    <x v="18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n v="157.69117647058823"/>
    <x v="1"/>
    <n v="64.987878787878785"/>
    <n v="165"/>
    <x v="5"/>
    <x v="18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n v="153.8082191780822"/>
    <x v="1"/>
    <n v="94.352941176470594"/>
    <n v="119"/>
    <x v="3"/>
    <x v="3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n v="89.738979118329468"/>
    <x v="0"/>
    <n v="44.001706484641637"/>
    <n v="1758"/>
    <x v="2"/>
    <x v="2"/>
    <x v="1"/>
    <s v="USD"/>
    <n v="1425103200"/>
    <n v="1425621600"/>
    <b v="0"/>
    <b v="0"/>
    <s v="technology/web"/>
  </r>
  <r>
    <n v="836"/>
    <s v="Macias Inc"/>
    <s v="Optimized didactic intranet"/>
    <n v="8100"/>
    <n v="6086"/>
    <n v="75.135802469135797"/>
    <x v="0"/>
    <n v="64.744680851063833"/>
    <n v="94"/>
    <x v="1"/>
    <x v="7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n v="852.88135593220341"/>
    <x v="1"/>
    <n v="84.00667779632721"/>
    <n v="1797"/>
    <x v="1"/>
    <x v="1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n v="138.90625"/>
    <x v="1"/>
    <n v="34.061302681992338"/>
    <n v="261"/>
    <x v="3"/>
    <x v="3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n v="190.18181818181819"/>
    <x v="1"/>
    <n v="93.273885350318466"/>
    <n v="157"/>
    <x v="4"/>
    <x v="4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n v="100.24333619948409"/>
    <x v="1"/>
    <n v="32.998301726577978"/>
    <n v="3533"/>
    <x v="3"/>
    <x v="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n v="142.75824175824175"/>
    <x v="1"/>
    <n v="83.812903225806451"/>
    <n v="155"/>
    <x v="2"/>
    <x v="2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n v="563.13333333333333"/>
    <x v="1"/>
    <n v="63.992424242424242"/>
    <n v="132"/>
    <x v="2"/>
    <x v="8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n v="30.715909090909086"/>
    <x v="0"/>
    <n v="81.909090909090907"/>
    <n v="33"/>
    <x v="7"/>
    <x v="14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n v="99.39772727272728"/>
    <x v="3"/>
    <n v="93.053191489361708"/>
    <n v="94"/>
    <x v="4"/>
    <x v="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n v="197.54935622317598"/>
    <x v="1"/>
    <n v="101.98449039881831"/>
    <n v="1354"/>
    <x v="2"/>
    <x v="2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n v="508.5"/>
    <x v="1"/>
    <n v="105.9375"/>
    <n v="48"/>
    <x v="2"/>
    <x v="2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n v="237.74468085106383"/>
    <x v="1"/>
    <n v="101.58181818181818"/>
    <n v="110"/>
    <x v="0"/>
    <x v="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n v="338.46875"/>
    <x v="1"/>
    <n v="62.970930232558139"/>
    <n v="172"/>
    <x v="4"/>
    <x v="6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n v="133.08955223880596"/>
    <x v="1"/>
    <n v="29.045602605863191"/>
    <n v="307"/>
    <x v="1"/>
    <x v="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n v="1"/>
    <x v="0"/>
    <n v="1"/>
    <n v="1"/>
    <x v="1"/>
    <x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n v="207.79999999999998"/>
    <x v="1"/>
    <n v="77.924999999999997"/>
    <n v="160"/>
    <x v="1"/>
    <x v="5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n v="51.122448979591837"/>
    <x v="0"/>
    <n v="80.806451612903231"/>
    <n v="31"/>
    <x v="6"/>
    <x v="1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n v="652.05847953216369"/>
    <x v="1"/>
    <n v="76.006816632583508"/>
    <n v="1467"/>
    <x v="1"/>
    <x v="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n v="113.63099415204678"/>
    <x v="1"/>
    <n v="72.993613824192337"/>
    <n v="2662"/>
    <x v="5"/>
    <x v="13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n v="102.37606837606839"/>
    <x v="1"/>
    <n v="53"/>
    <n v="452"/>
    <x v="3"/>
    <x v="3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n v="356.58333333333331"/>
    <x v="1"/>
    <n v="54.164556962025316"/>
    <n v="158"/>
    <x v="0"/>
    <x v="0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n v="139.86792452830187"/>
    <x v="1"/>
    <n v="32.946666666666665"/>
    <n v="225"/>
    <x v="4"/>
    <x v="12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n v="69.45"/>
    <x v="0"/>
    <n v="79.371428571428567"/>
    <n v="35"/>
    <x v="0"/>
    <x v="0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n v="35.534246575342465"/>
    <x v="0"/>
    <n v="41.174603174603178"/>
    <n v="63"/>
    <x v="3"/>
    <x v="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n v="251.65"/>
    <x v="1"/>
    <n v="77.430769230769229"/>
    <n v="65"/>
    <x v="2"/>
    <x v="8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n v="105.87500000000001"/>
    <x v="1"/>
    <n v="57.159509202453989"/>
    <n v="163"/>
    <x v="3"/>
    <x v="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n v="187.42857142857144"/>
    <x v="1"/>
    <n v="77.17647058823529"/>
    <n v="85"/>
    <x v="3"/>
    <x v="3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n v="386.78571428571428"/>
    <x v="1"/>
    <n v="24.953917050691246"/>
    <n v="217"/>
    <x v="4"/>
    <x v="19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n v="347.07142857142856"/>
    <x v="1"/>
    <n v="97.18"/>
    <n v="150"/>
    <x v="4"/>
    <x v="12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n v="185.82098765432099"/>
    <x v="1"/>
    <n v="46.000916870415651"/>
    <n v="3272"/>
    <x v="3"/>
    <x v="3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n v="43.241247264770237"/>
    <x v="3"/>
    <n v="88.023385300668153"/>
    <n v="898"/>
    <x v="7"/>
    <x v="14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n v="162.4375"/>
    <x v="1"/>
    <n v="25.99"/>
    <n v="300"/>
    <x v="0"/>
    <x v="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n v="184.84285714285716"/>
    <x v="1"/>
    <n v="102.69047619047619"/>
    <n v="126"/>
    <x v="3"/>
    <x v="3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n v="23.703520691785052"/>
    <x v="0"/>
    <n v="72.958174904942965"/>
    <n v="526"/>
    <x v="4"/>
    <x v="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n v="89.870129870129873"/>
    <x v="0"/>
    <n v="57.190082644628099"/>
    <n v="121"/>
    <x v="3"/>
    <x v="3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n v="272.6041958041958"/>
    <x v="1"/>
    <n v="84.013793103448279"/>
    <n v="2320"/>
    <x v="3"/>
    <x v="3"/>
    <x v="1"/>
    <s v="USD"/>
    <n v="1509512400"/>
    <n v="1511071200"/>
    <b v="0"/>
    <b v="1"/>
    <s v="theater/plays"/>
  </r>
  <r>
    <n v="872"/>
    <s v="Davis LLC"/>
    <s v="Compatible logistical paradigm"/>
    <n v="4700"/>
    <n v="7992"/>
    <n v="170.04255319148936"/>
    <x v="1"/>
    <n v="98.666666666666671"/>
    <n v="81"/>
    <x v="4"/>
    <x v="22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n v="188.28503562945369"/>
    <x v="1"/>
    <n v="42.007419183889773"/>
    <n v="1887"/>
    <x v="7"/>
    <x v="14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n v="346.93532338308455"/>
    <x v="1"/>
    <n v="32.002753556677376"/>
    <n v="4358"/>
    <x v="7"/>
    <x v="14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n v="69.177215189873422"/>
    <x v="0"/>
    <n v="81.567164179104481"/>
    <n v="67"/>
    <x v="1"/>
    <x v="1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n v="25.433734939759034"/>
    <x v="0"/>
    <n v="37.035087719298247"/>
    <n v="57"/>
    <x v="7"/>
    <x v="14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n v="77.400977995110026"/>
    <x v="0"/>
    <n v="103.033360455655"/>
    <n v="1229"/>
    <x v="0"/>
    <x v="0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n v="37.481481481481481"/>
    <x v="0"/>
    <n v="84.333333333333329"/>
    <n v="12"/>
    <x v="1"/>
    <x v="16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n v="543.79999999999995"/>
    <x v="1"/>
    <n v="102.60377358490567"/>
    <n v="53"/>
    <x v="5"/>
    <x v="9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n v="228.52189349112427"/>
    <x v="1"/>
    <n v="79.992129246064621"/>
    <n v="2414"/>
    <x v="1"/>
    <x v="5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n v="38.948339483394832"/>
    <x v="0"/>
    <n v="70.055309734513273"/>
    <n v="452"/>
    <x v="3"/>
    <x v="3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n v="370"/>
    <x v="1"/>
    <n v="37"/>
    <n v="80"/>
    <x v="3"/>
    <x v="3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n v="237.91176470588232"/>
    <x v="1"/>
    <n v="41.911917098445599"/>
    <n v="193"/>
    <x v="4"/>
    <x v="12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n v="64.036299765807954"/>
    <x v="0"/>
    <n v="57.992576882290564"/>
    <n v="1886"/>
    <x v="3"/>
    <x v="3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n v="118.27777777777777"/>
    <x v="1"/>
    <n v="40.942307692307693"/>
    <n v="52"/>
    <x v="3"/>
    <x v="3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n v="84.824037184594957"/>
    <x v="0"/>
    <n v="69.9972602739726"/>
    <n v="1825"/>
    <x v="1"/>
    <x v="7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n v="29.346153846153843"/>
    <x v="0"/>
    <n v="73.838709677419359"/>
    <n v="31"/>
    <x v="3"/>
    <x v="3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n v="209.89655172413794"/>
    <x v="1"/>
    <n v="41.979310344827589"/>
    <n v="290"/>
    <x v="3"/>
    <x v="3"/>
    <x v="1"/>
    <s v="USD"/>
    <n v="1491886800"/>
    <n v="1493528400"/>
    <b v="0"/>
    <b v="0"/>
    <s v="theater/plays"/>
  </r>
  <r>
    <n v="889"/>
    <s v="Santos Group"/>
    <s v="Secured dynamic capacity"/>
    <n v="5600"/>
    <n v="9508"/>
    <n v="169.78571428571431"/>
    <x v="1"/>
    <n v="77.93442622950819"/>
    <n v="122"/>
    <x v="1"/>
    <x v="5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n v="115.95907738095239"/>
    <x v="1"/>
    <n v="106.01972789115646"/>
    <n v="1470"/>
    <x v="1"/>
    <x v="7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n v="258.59999999999997"/>
    <x v="1"/>
    <n v="47.018181818181816"/>
    <n v="165"/>
    <x v="4"/>
    <x v="4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n v="230.58333333333331"/>
    <x v="1"/>
    <n v="76.016483516483518"/>
    <n v="182"/>
    <x v="5"/>
    <x v="18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n v="128.21428571428572"/>
    <x v="1"/>
    <n v="54.120603015075375"/>
    <n v="199"/>
    <x v="4"/>
    <x v="4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n v="188.70588235294116"/>
    <x v="1"/>
    <n v="57.285714285714285"/>
    <n v="56"/>
    <x v="4"/>
    <x v="19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n v="6.9511889862327907"/>
    <x v="0"/>
    <n v="103.81308411214954"/>
    <n v="107"/>
    <x v="3"/>
    <x v="3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n v="774.43434343434342"/>
    <x v="1"/>
    <n v="105.02602739726028"/>
    <n v="1460"/>
    <x v="0"/>
    <x v="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n v="27.693181818181817"/>
    <x v="0"/>
    <n v="90.259259259259252"/>
    <n v="27"/>
    <x v="3"/>
    <x v="3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n v="52.479620323841424"/>
    <x v="0"/>
    <n v="76.978705978705975"/>
    <n v="1221"/>
    <x v="4"/>
    <x v="4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n v="407.09677419354841"/>
    <x v="1"/>
    <n v="102.60162601626017"/>
    <n v="123"/>
    <x v="1"/>
    <x v="17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n v="2"/>
    <x v="0"/>
    <n v="2"/>
    <n v="1"/>
    <x v="2"/>
    <x v="2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n v="156.17857142857144"/>
    <x v="1"/>
    <n v="55.0062893081761"/>
    <n v="159"/>
    <x v="1"/>
    <x v="1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n v="252.42857142857144"/>
    <x v="1"/>
    <n v="32.127272727272725"/>
    <n v="110"/>
    <x v="2"/>
    <x v="2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n v="1.729268292682927"/>
    <x v="2"/>
    <n v="50.642857142857146"/>
    <n v="14"/>
    <x v="5"/>
    <x v="9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n v="12.230769230769232"/>
    <x v="0"/>
    <n v="49.6875"/>
    <n v="16"/>
    <x v="5"/>
    <x v="15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n v="163.98734177215189"/>
    <x v="1"/>
    <n v="54.894067796610166"/>
    <n v="236"/>
    <x v="3"/>
    <x v="3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n v="162.98181818181817"/>
    <x v="1"/>
    <n v="46.931937172774866"/>
    <n v="191"/>
    <x v="4"/>
    <x v="4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n v="20.252747252747252"/>
    <x v="0"/>
    <n v="44.951219512195124"/>
    <n v="41"/>
    <x v="3"/>
    <x v="3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n v="319.24083769633506"/>
    <x v="1"/>
    <n v="30.99898322318251"/>
    <n v="3934"/>
    <x v="6"/>
    <x v="11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n v="478.94444444444446"/>
    <x v="1"/>
    <n v="107.7625"/>
    <n v="80"/>
    <x v="3"/>
    <x v="3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n v="19.556634304207122"/>
    <x v="3"/>
    <n v="102.07770270270271"/>
    <n v="296"/>
    <x v="3"/>
    <x v="3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n v="198.94827586206895"/>
    <x v="1"/>
    <n v="24.976190476190474"/>
    <n v="462"/>
    <x v="2"/>
    <x v="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n v="795"/>
    <x v="1"/>
    <n v="79.944134078212286"/>
    <n v="179"/>
    <x v="4"/>
    <x v="6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n v="50.621082621082621"/>
    <x v="0"/>
    <n v="67.946462715105156"/>
    <n v="523"/>
    <x v="4"/>
    <x v="6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n v="57.4375"/>
    <x v="0"/>
    <n v="26.070921985815602"/>
    <n v="141"/>
    <x v="3"/>
    <x v="3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n v="155.62827640984909"/>
    <x v="1"/>
    <n v="105.0032154340836"/>
    <n v="1866"/>
    <x v="4"/>
    <x v="19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n v="36.297297297297298"/>
    <x v="0"/>
    <n v="25.826923076923077"/>
    <n v="52"/>
    <x v="7"/>
    <x v="14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n v="58.25"/>
    <x v="2"/>
    <n v="77.666666666666671"/>
    <n v="27"/>
    <x v="4"/>
    <x v="12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n v="237.39473684210526"/>
    <x v="1"/>
    <n v="57.82692307692308"/>
    <n v="156"/>
    <x v="5"/>
    <x v="15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n v="58.75"/>
    <x v="0"/>
    <n v="92.955555555555549"/>
    <n v="225"/>
    <x v="3"/>
    <x v="3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n v="182.56603773584905"/>
    <x v="1"/>
    <n v="37.945098039215686"/>
    <n v="255"/>
    <x v="4"/>
    <x v="10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n v="0.75436408977556113"/>
    <x v="0"/>
    <n v="31.842105263157894"/>
    <n v="38"/>
    <x v="2"/>
    <x v="2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n v="175.95330739299609"/>
    <x v="1"/>
    <n v="40"/>
    <n v="2261"/>
    <x v="1"/>
    <x v="2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n v="237.88235294117646"/>
    <x v="1"/>
    <n v="101.1"/>
    <n v="40"/>
    <x v="3"/>
    <x v="3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n v="488.05076142131981"/>
    <x v="1"/>
    <n v="84.006989951944078"/>
    <n v="2289"/>
    <x v="3"/>
    <x v="3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n v="224.06666666666669"/>
    <x v="1"/>
    <n v="103.41538461538461"/>
    <n v="65"/>
    <x v="3"/>
    <x v="3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n v="18.126436781609197"/>
    <x v="0"/>
    <n v="105.13333333333334"/>
    <n v="15"/>
    <x v="0"/>
    <x v="0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n v="45.847222222222221"/>
    <x v="0"/>
    <n v="89.21621621621621"/>
    <n v="37"/>
    <x v="3"/>
    <x v="3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n v="117.31541218637993"/>
    <x v="1"/>
    <n v="51.995234312946785"/>
    <n v="3777"/>
    <x v="2"/>
    <x v="2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n v="217.30909090909088"/>
    <x v="1"/>
    <n v="64.956521739130437"/>
    <n v="184"/>
    <x v="3"/>
    <x v="3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n v="112.28571428571428"/>
    <x v="1"/>
    <n v="46.235294117647058"/>
    <n v="85"/>
    <x v="3"/>
    <x v="3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n v="72.51898734177216"/>
    <x v="0"/>
    <n v="51.151785714285715"/>
    <n v="112"/>
    <x v="3"/>
    <x v="3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n v="212.30434782608697"/>
    <x v="1"/>
    <n v="33.909722222222221"/>
    <n v="144"/>
    <x v="1"/>
    <x v="1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n v="239.74657534246577"/>
    <x v="1"/>
    <n v="92.016298633017882"/>
    <n v="1902"/>
    <x v="3"/>
    <x v="3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n v="181.93548387096774"/>
    <x v="1"/>
    <n v="107.42857142857143"/>
    <n v="105"/>
    <x v="3"/>
    <x v="3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n v="164.13114754098362"/>
    <x v="1"/>
    <n v="75.848484848484844"/>
    <n v="132"/>
    <x v="3"/>
    <x v="3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n v="1.6375968992248062"/>
    <x v="0"/>
    <n v="80.476190476190482"/>
    <n v="21"/>
    <x v="3"/>
    <x v="3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n v="49.64385964912281"/>
    <x v="3"/>
    <n v="86.978483606557376"/>
    <n v="976"/>
    <x v="4"/>
    <x v="4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n v="109.70652173913042"/>
    <x v="1"/>
    <n v="105.13541666666667"/>
    <n v="96"/>
    <x v="5"/>
    <x v="13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n v="49.217948717948715"/>
    <x v="0"/>
    <n v="57.298507462686565"/>
    <n v="67"/>
    <x v="6"/>
    <x v="11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n v="62.232323232323225"/>
    <x v="2"/>
    <n v="93.348484848484844"/>
    <n v="66"/>
    <x v="2"/>
    <x v="2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n v="13.05813953488372"/>
    <x v="0"/>
    <n v="71.987179487179489"/>
    <n v="78"/>
    <x v="3"/>
    <x v="3"/>
    <x v="1"/>
    <s v="USD"/>
    <n v="1294552800"/>
    <n v="1297576800"/>
    <b v="1"/>
    <b v="0"/>
    <s v="theater/plays"/>
  </r>
  <r>
    <n v="942"/>
    <s v="Allen Inc"/>
    <s v="Horizontal optimizing model"/>
    <n v="9600"/>
    <n v="6205"/>
    <n v="64.635416666666671"/>
    <x v="0"/>
    <n v="92.611940298507463"/>
    <n v="67"/>
    <x v="3"/>
    <x v="3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n v="159.58666666666667"/>
    <x v="1"/>
    <n v="104.99122807017544"/>
    <n v="114"/>
    <x v="0"/>
    <x v="0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n v="81.42"/>
    <x v="0"/>
    <n v="30.958174904942965"/>
    <n v="263"/>
    <x v="7"/>
    <x v="14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n v="32.444767441860463"/>
    <x v="0"/>
    <n v="33.001182732111175"/>
    <n v="1691"/>
    <x v="7"/>
    <x v="14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n v="9.9141184124918666"/>
    <x v="0"/>
    <n v="84.187845303867405"/>
    <n v="181"/>
    <x v="3"/>
    <x v="3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n v="26.694444444444443"/>
    <x v="0"/>
    <n v="73.92307692307692"/>
    <n v="13"/>
    <x v="3"/>
    <x v="3"/>
    <x v="1"/>
    <s v="USD"/>
    <n v="1411707600"/>
    <n v="1412312400"/>
    <b v="0"/>
    <b v="0"/>
    <s v="theater/plays"/>
  </r>
  <r>
    <n v="948"/>
    <s v="Smith-Hill"/>
    <s v="Integrated holistic paradigm"/>
    <n v="9400"/>
    <n v="5918"/>
    <n v="62.957446808510639"/>
    <x v="3"/>
    <n v="36.987499999999997"/>
    <n v="160"/>
    <x v="4"/>
    <x v="4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n v="161.35593220338984"/>
    <x v="1"/>
    <n v="46.896551724137929"/>
    <n v="203"/>
    <x v="2"/>
    <x v="2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n v="5"/>
    <x v="0"/>
    <n v="5"/>
    <n v="1"/>
    <x v="3"/>
    <x v="3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n v="1096.9379310344827"/>
    <x v="1"/>
    <n v="102.02437459910199"/>
    <n v="1559"/>
    <x v="1"/>
    <x v="1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n v="70.094158075601371"/>
    <x v="3"/>
    <n v="45.007502206531335"/>
    <n v="2266"/>
    <x v="4"/>
    <x v="4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n v="60"/>
    <x v="0"/>
    <n v="94.285714285714292"/>
    <n v="21"/>
    <x v="4"/>
    <x v="22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n v="367.0985915492958"/>
    <x v="1"/>
    <n v="101.02325581395348"/>
    <n v="1548"/>
    <x v="2"/>
    <x v="2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n v="1109"/>
    <x v="1"/>
    <n v="97.037499999999994"/>
    <n v="80"/>
    <x v="3"/>
    <x v="3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n v="19.028784648187631"/>
    <x v="0"/>
    <n v="43.00963855421687"/>
    <n v="830"/>
    <x v="4"/>
    <x v="22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n v="126.87755102040816"/>
    <x v="1"/>
    <n v="94.916030534351151"/>
    <n v="131"/>
    <x v="3"/>
    <x v="3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n v="734.63636363636363"/>
    <x v="1"/>
    <n v="72.151785714285708"/>
    <n v="112"/>
    <x v="4"/>
    <x v="10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n v="4.5731034482758623"/>
    <x v="0"/>
    <n v="51.007692307692309"/>
    <n v="130"/>
    <x v="5"/>
    <x v="18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n v="85.054545454545448"/>
    <x v="0"/>
    <n v="85.054545454545448"/>
    <n v="55"/>
    <x v="2"/>
    <x v="2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n v="119.29824561403508"/>
    <x v="1"/>
    <n v="43.87096774193548"/>
    <n v="155"/>
    <x v="5"/>
    <x v="18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n v="296.02777777777777"/>
    <x v="1"/>
    <n v="40.063909774436091"/>
    <n v="266"/>
    <x v="0"/>
    <x v="0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n v="84.694915254237287"/>
    <x v="0"/>
    <n v="43.833333333333336"/>
    <n v="114"/>
    <x v="7"/>
    <x v="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n v="355.7837837837838"/>
    <x v="1"/>
    <n v="84.92903225806451"/>
    <n v="155"/>
    <x v="3"/>
    <x v="3"/>
    <x v="1"/>
    <s v="USD"/>
    <n v="1431320400"/>
    <n v="1431752400"/>
    <b v="0"/>
    <b v="0"/>
    <s v="theater/plays"/>
  </r>
  <r>
    <n v="965"/>
    <s v="Nunez-King"/>
    <s v="Phased clear-thinking policy"/>
    <n v="2200"/>
    <n v="8501"/>
    <n v="386.40909090909093"/>
    <x v="1"/>
    <n v="41.067632850241544"/>
    <n v="207"/>
    <x v="1"/>
    <x v="1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n v="792.23529411764707"/>
    <x v="1"/>
    <n v="54.971428571428568"/>
    <n v="245"/>
    <x v="3"/>
    <x v="3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n v="137.03393665158373"/>
    <x v="1"/>
    <n v="77.010807374443743"/>
    <n v="1573"/>
    <x v="1"/>
    <x v="21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n v="338.20833333333337"/>
    <x v="1"/>
    <n v="71.201754385964918"/>
    <n v="114"/>
    <x v="0"/>
    <x v="0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n v="108.22784810126582"/>
    <x v="1"/>
    <n v="91.935483870967744"/>
    <n v="93"/>
    <x v="3"/>
    <x v="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n v="60.757639620653315"/>
    <x v="0"/>
    <n v="97.069023569023571"/>
    <n v="594"/>
    <x v="3"/>
    <x v="3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n v="27.725490196078432"/>
    <x v="0"/>
    <n v="58.916666666666664"/>
    <n v="24"/>
    <x v="4"/>
    <x v="19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n v="228.3934426229508"/>
    <x v="1"/>
    <n v="58.015466983938133"/>
    <n v="1681"/>
    <x v="2"/>
    <x v="2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n v="21.615194054500414"/>
    <x v="0"/>
    <n v="103.87301587301587"/>
    <n v="252"/>
    <x v="3"/>
    <x v="3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n v="373.875"/>
    <x v="1"/>
    <n v="93.46875"/>
    <n v="32"/>
    <x v="1"/>
    <x v="7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n v="154.92592592592592"/>
    <x v="1"/>
    <n v="61.970370370370368"/>
    <n v="135"/>
    <x v="3"/>
    <x v="3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3"/>
    <x v="3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n v="73.957142857142856"/>
    <x v="0"/>
    <n v="77.268656716417908"/>
    <n v="67"/>
    <x v="0"/>
    <x v="0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n v="864.1"/>
    <x v="1"/>
    <n v="93.923913043478265"/>
    <n v="92"/>
    <x v="6"/>
    <x v="11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n v="143.26245847176079"/>
    <x v="1"/>
    <n v="84.969458128078813"/>
    <n v="1015"/>
    <x v="3"/>
    <x v="3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n v="40.281762295081968"/>
    <x v="0"/>
    <n v="105.97035040431267"/>
    <n v="742"/>
    <x v="5"/>
    <x v="9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n v="178.22388059701493"/>
    <x v="1"/>
    <n v="36.969040247678016"/>
    <n v="323"/>
    <x v="2"/>
    <x v="2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n v="84.930555555555557"/>
    <x v="0"/>
    <n v="81.533333333333331"/>
    <n v="75"/>
    <x v="4"/>
    <x v="4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n v="145.93648334624322"/>
    <x v="1"/>
    <n v="80.999140154772135"/>
    <n v="2326"/>
    <x v="4"/>
    <x v="4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n v="152.46153846153848"/>
    <x v="1"/>
    <n v="26.010498687664043"/>
    <n v="381"/>
    <x v="3"/>
    <x v="3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n v="67.129542790152414"/>
    <x v="0"/>
    <n v="25.998410896708286"/>
    <n v="4405"/>
    <x v="1"/>
    <x v="1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x v="1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n v="216.79032258064518"/>
    <x v="1"/>
    <n v="28.002083333333335"/>
    <n v="480"/>
    <x v="4"/>
    <x v="4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n v="52.117021276595743"/>
    <x v="0"/>
    <n v="76.546875"/>
    <n v="64"/>
    <x v="5"/>
    <x v="15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n v="499.58333333333337"/>
    <x v="1"/>
    <n v="53.053097345132741"/>
    <n v="226"/>
    <x v="5"/>
    <x v="18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n v="87.679487179487182"/>
    <x v="0"/>
    <n v="106.859375"/>
    <n v="64"/>
    <x v="4"/>
    <x v="6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n v="113.17346938775511"/>
    <x v="1"/>
    <n v="46.020746887966808"/>
    <n v="241"/>
    <x v="1"/>
    <x v="1"/>
    <x v="1"/>
    <s v="USD"/>
    <n v="1411621200"/>
    <n v="1411966800"/>
    <b v="0"/>
    <b v="1"/>
    <s v="music/rock"/>
  </r>
  <r>
    <n v="992"/>
    <s v="Morrow Inc"/>
    <s v="Networked global migration"/>
    <n v="3100"/>
    <n v="13223"/>
    <n v="426.54838709677421"/>
    <x v="1"/>
    <n v="100.17424242424242"/>
    <n v="132"/>
    <x v="4"/>
    <x v="6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n v="77.632653061224488"/>
    <x v="3"/>
    <n v="101.44"/>
    <n v="75"/>
    <x v="7"/>
    <x v="14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n v="52.496810772501767"/>
    <x v="0"/>
    <n v="87.972684085510693"/>
    <n v="842"/>
    <x v="5"/>
    <x v="18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n v="157.46762589928059"/>
    <x v="1"/>
    <n v="74.995594713656388"/>
    <n v="2043"/>
    <x v="0"/>
    <x v="0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n v="72.939393939393938"/>
    <x v="0"/>
    <n v="42.982142857142854"/>
    <n v="112"/>
    <x v="3"/>
    <x v="3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n v="60.565789473684205"/>
    <x v="3"/>
    <n v="33.115107913669064"/>
    <n v="139"/>
    <x v="3"/>
    <x v="3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n v="56.791291291291287"/>
    <x v="0"/>
    <n v="101.13101604278074"/>
    <n v="374"/>
    <x v="1"/>
    <x v="7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n v="56.542754275427541"/>
    <x v="3"/>
    <n v="55.98841354723708"/>
    <n v="1122"/>
    <x v="0"/>
    <x v="0"/>
    <x v="1"/>
    <s v="USD"/>
    <n v="1467176400"/>
    <n v="1467781200"/>
    <b v="0"/>
    <b v="0"/>
    <s v="food/food trucks"/>
  </r>
  <r>
    <m/>
    <m/>
    <m/>
    <m/>
    <m/>
    <m/>
    <x v="4"/>
    <m/>
    <m/>
    <x v="9"/>
    <x v="24"/>
    <x v="7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m/>
    <n v="0"/>
    <x v="0"/>
    <s v="food trucks"/>
    <s v="CA"/>
    <s v="CAD"/>
    <n v="1448690400"/>
    <d v="2015-11-28T06:00:00"/>
    <d v="2015-11-28T06:00:00"/>
    <n v="2015"/>
    <x v="0"/>
    <s v="Nov"/>
    <x v="0"/>
    <n v="1450159200"/>
    <d v="2015-12-15T06:00:00"/>
    <b v="0"/>
    <b v="0"/>
    <s v="food/food trucks"/>
  </r>
  <r>
    <n v="1"/>
    <s v="Odom Inc"/>
    <s v="Managed bottom-line architecture"/>
    <n v="1400"/>
    <n v="14560"/>
    <n v="1040"/>
    <x v="1"/>
    <n v="92.151898734177209"/>
    <n v="158"/>
    <x v="1"/>
    <s v="rock"/>
    <s v="US"/>
    <s v="USD"/>
    <n v="1408424400"/>
    <d v="2014-08-19T05:00:00"/>
    <d v="2014-08-19T05:00:00"/>
    <n v="2014"/>
    <x v="1"/>
    <s v="Aug"/>
    <x v="1"/>
    <n v="1408597200"/>
    <d v="2014-08-21T05:00:00"/>
    <b v="0"/>
    <b v="1"/>
    <s v="music/rock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web"/>
    <s v="AU"/>
    <s v="AUD"/>
    <n v="1384668000"/>
    <d v="2013-11-17T06:00:00"/>
    <d v="2013-11-17T06:00:00"/>
    <n v="2013"/>
    <x v="2"/>
    <s v="Nov"/>
    <x v="0"/>
    <n v="1384840800"/>
    <d v="2013-11-19T06:00:00"/>
    <b v="0"/>
    <b v="0"/>
    <s v="technology/web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rock"/>
    <s v="US"/>
    <s v="USD"/>
    <n v="1565499600"/>
    <d v="2019-08-11T05:00:00"/>
    <d v="2019-08-11T05:00:00"/>
    <n v="2019"/>
    <x v="3"/>
    <s v="Aug"/>
    <x v="1"/>
    <n v="1568955600"/>
    <d v="2019-09-20T05:00:00"/>
    <b v="0"/>
    <b v="0"/>
    <s v="music/rock"/>
  </r>
  <r>
    <n v="4"/>
    <s v="Larson-Little"/>
    <s v="Proactive foreground core"/>
    <n v="7600"/>
    <n v="5265"/>
    <n v="69.276315789473685"/>
    <x v="0"/>
    <n v="99.339622641509436"/>
    <n v="53"/>
    <x v="3"/>
    <s v="plays"/>
    <s v="US"/>
    <s v="USD"/>
    <n v="1547964000"/>
    <d v="2019-01-20T06:00:00"/>
    <d v="2019-01-20T06:00:00"/>
    <n v="2019"/>
    <x v="3"/>
    <s v="Jan"/>
    <x v="2"/>
    <n v="1548309600"/>
    <d v="2019-01-24T06:00:00"/>
    <b v="0"/>
    <b v="0"/>
    <s v="theater/plays"/>
  </r>
  <r>
    <n v="5"/>
    <s v="Harris Group"/>
    <s v="Open-source optimizing database"/>
    <n v="7600"/>
    <n v="13195"/>
    <n v="173.61842105263159"/>
    <x v="1"/>
    <n v="75.833333333333329"/>
    <n v="174"/>
    <x v="3"/>
    <s v="plays"/>
    <s v="DK"/>
    <s v="DKK"/>
    <n v="1346130000"/>
    <d v="2012-08-28T05:00:00"/>
    <d v="2012-08-28T05:00:00"/>
    <n v="2012"/>
    <x v="4"/>
    <s v="Aug"/>
    <x v="1"/>
    <n v="1347080400"/>
    <d v="2012-09-08T05:00:00"/>
    <b v="0"/>
    <b v="0"/>
    <s v="theater/plays"/>
  </r>
  <r>
    <n v="6"/>
    <s v="Ortiz, Coleman and Mitchell"/>
    <s v="Operative upward-trending algorithm"/>
    <n v="5200"/>
    <n v="1090"/>
    <n v="20.961538461538463"/>
    <x v="0"/>
    <n v="60.555555555555557"/>
    <n v="18"/>
    <x v="4"/>
    <s v="documentary"/>
    <s v="GB"/>
    <s v="GBP"/>
    <n v="1505278800"/>
    <d v="2017-09-13T05:00:00"/>
    <d v="2017-09-13T05:00:00"/>
    <n v="2017"/>
    <x v="5"/>
    <s v="Sep"/>
    <x v="3"/>
    <n v="1505365200"/>
    <d v="2017-09-14T05:00:00"/>
    <b v="0"/>
    <b v="0"/>
    <s v="film &amp; video/documentary"/>
  </r>
  <r>
    <n v="7"/>
    <s v="Carter-Guzman"/>
    <s v="Centralized cohesive challenge"/>
    <n v="4500"/>
    <n v="14741"/>
    <n v="327.57777777777778"/>
    <x v="1"/>
    <n v="64.93832599118943"/>
    <n v="227"/>
    <x v="3"/>
    <s v="plays"/>
    <s v="DK"/>
    <s v="DKK"/>
    <n v="1439442000"/>
    <d v="2015-08-13T05:00:00"/>
    <d v="2015-08-13T05:00:00"/>
    <n v="2015"/>
    <x v="0"/>
    <s v="Aug"/>
    <x v="1"/>
    <n v="1439614800"/>
    <d v="2015-08-15T05:00:00"/>
    <b v="0"/>
    <b v="0"/>
    <s v="theater/plays"/>
  </r>
  <r>
    <n v="8"/>
    <s v="Nunez-Richards"/>
    <s v="Exclusive attitude-oriented intranet"/>
    <n v="110100"/>
    <n v="21946"/>
    <n v="19.932788374205266"/>
    <x v="2"/>
    <n v="30.997175141242938"/>
    <n v="708"/>
    <x v="3"/>
    <s v="plays"/>
    <s v="DK"/>
    <s v="DKK"/>
    <n v="1281330000"/>
    <d v="2010-08-09T05:00:00"/>
    <d v="2010-08-09T05:00:00"/>
    <n v="2010"/>
    <x v="6"/>
    <s v="Aug"/>
    <x v="1"/>
    <n v="1281502800"/>
    <d v="2010-08-11T05:00:00"/>
    <b v="0"/>
    <b v="0"/>
    <s v="theater/plays"/>
  </r>
  <r>
    <n v="9"/>
    <s v="Rangel, Holt and Jones"/>
    <s v="Open-source fresh-thinking model"/>
    <n v="6200"/>
    <n v="3208"/>
    <n v="51.741935483870968"/>
    <x v="0"/>
    <n v="72.909090909090907"/>
    <n v="44"/>
    <x v="1"/>
    <s v="electric music"/>
    <s v="US"/>
    <s v="USD"/>
    <n v="1379566800"/>
    <d v="2013-09-19T05:00:00"/>
    <d v="2013-09-19T05:00:00"/>
    <n v="2013"/>
    <x v="2"/>
    <s v="Sep"/>
    <x v="3"/>
    <n v="1383804000"/>
    <d v="2013-11-07T06:00:00"/>
    <b v="0"/>
    <b v="0"/>
    <s v="music/electric music"/>
  </r>
  <r>
    <n v="10"/>
    <s v="Green Ltd"/>
    <s v="Monitored empowering installation"/>
    <n v="5200"/>
    <n v="13838"/>
    <n v="266.11538461538464"/>
    <x v="1"/>
    <n v="62.9"/>
    <n v="220"/>
    <x v="4"/>
    <s v="drama"/>
    <s v="US"/>
    <s v="USD"/>
    <n v="1281762000"/>
    <d v="2010-08-14T05:00:00"/>
    <d v="2010-08-14T05:00:00"/>
    <n v="2010"/>
    <x v="6"/>
    <s v="Aug"/>
    <x v="1"/>
    <n v="1285909200"/>
    <d v="2010-10-01T05:00:00"/>
    <b v="0"/>
    <b v="0"/>
    <s v="film &amp; video/drama"/>
  </r>
  <r>
    <n v="11"/>
    <s v="Perez, Johnson and Gardner"/>
    <s v="Grass-roots zero administration system engine"/>
    <n v="6300"/>
    <n v="3030"/>
    <n v="48.095238095238095"/>
    <x v="0"/>
    <n v="112.22222222222223"/>
    <n v="27"/>
    <x v="3"/>
    <s v="plays"/>
    <s v="US"/>
    <s v="USD"/>
    <n v="1285045200"/>
    <d v="2010-09-21T05:00:00"/>
    <d v="2010-09-21T05:00:00"/>
    <n v="2010"/>
    <x v="6"/>
    <s v="Sep"/>
    <x v="3"/>
    <n v="1285563600"/>
    <d v="2010-09-27T05:00:00"/>
    <b v="0"/>
    <b v="1"/>
    <s v="theater/plays"/>
  </r>
  <r>
    <n v="12"/>
    <s v="Kim Ltd"/>
    <s v="Assimilated hybrid intranet"/>
    <n v="6300"/>
    <n v="5629"/>
    <n v="89.349206349206341"/>
    <x v="0"/>
    <n v="102.34545454545454"/>
    <n v="55"/>
    <x v="4"/>
    <s v="drama"/>
    <s v="US"/>
    <s v="USD"/>
    <n v="1571720400"/>
    <d v="2019-10-22T05:00:00"/>
    <d v="2019-10-22T05:00:00"/>
    <n v="2019"/>
    <x v="3"/>
    <s v="Oct"/>
    <x v="4"/>
    <n v="1572411600"/>
    <d v="2019-10-30T05:00:00"/>
    <b v="0"/>
    <b v="0"/>
    <s v="film &amp; video/drama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indie rock"/>
    <s v="US"/>
    <s v="USD"/>
    <n v="1465621200"/>
    <d v="2016-06-11T05:00:00"/>
    <d v="2016-06-11T05:00:00"/>
    <n v="2016"/>
    <x v="7"/>
    <s v="Jun"/>
    <x v="5"/>
    <n v="1466658000"/>
    <d v="2016-06-23T05:00:00"/>
    <b v="0"/>
    <b v="0"/>
    <s v="music/indie rock"/>
  </r>
  <r>
    <n v="14"/>
    <s v="Rodriguez, Rose and Stewart"/>
    <s v="Cloned directional synergy"/>
    <n v="28200"/>
    <n v="18829"/>
    <n v="66.769503546099301"/>
    <x v="0"/>
    <n v="94.144999999999996"/>
    <n v="200"/>
    <x v="1"/>
    <s v="indie rock"/>
    <s v="US"/>
    <s v="USD"/>
    <n v="1331013600"/>
    <d v="2012-03-06T06:00:00"/>
    <d v="2012-03-06T06:00:00"/>
    <n v="2012"/>
    <x v="4"/>
    <s v="Mar"/>
    <x v="6"/>
    <n v="1333342800"/>
    <d v="2012-04-02T05:00:00"/>
    <b v="0"/>
    <b v="0"/>
    <s v="music/indie rock"/>
  </r>
  <r>
    <n v="15"/>
    <s v="Wright, Hunt and Rowe"/>
    <s v="Extended eco-centric pricing structure"/>
    <n v="81200"/>
    <n v="38414"/>
    <n v="47.307881773399011"/>
    <x v="0"/>
    <n v="84.986725663716811"/>
    <n v="452"/>
    <x v="2"/>
    <s v="wearables"/>
    <s v="US"/>
    <s v="USD"/>
    <n v="1575957600"/>
    <d v="2019-12-10T06:00:00"/>
    <d v="2019-12-10T06:00:00"/>
    <n v="2019"/>
    <x v="3"/>
    <s v="Dec"/>
    <x v="7"/>
    <n v="1576303200"/>
    <d v="2019-12-14T06:00:00"/>
    <b v="0"/>
    <b v="0"/>
    <s v="technology/wearables"/>
  </r>
  <r>
    <n v="16"/>
    <s v="Hines Inc"/>
    <s v="Cross-platform systemic adapter"/>
    <n v="1700"/>
    <n v="11041"/>
    <n v="649.47058823529414"/>
    <x v="1"/>
    <n v="110.41"/>
    <n v="100"/>
    <x v="5"/>
    <s v="nonfiction"/>
    <s v="US"/>
    <s v="USD"/>
    <n v="1390370400"/>
    <d v="2014-01-22T06:00:00"/>
    <d v="2014-01-22T06:00:00"/>
    <n v="2014"/>
    <x v="1"/>
    <s v="Jan"/>
    <x v="2"/>
    <n v="1392271200"/>
    <d v="2014-02-13T06:00:00"/>
    <b v="0"/>
    <b v="0"/>
    <s v="publishing/nonfiction"/>
  </r>
  <r>
    <n v="17"/>
    <s v="Cochran-Nguyen"/>
    <s v="Seamless 4thgeneration methodology"/>
    <n v="84600"/>
    <n v="134845"/>
    <n v="159.39125295508273"/>
    <x v="1"/>
    <n v="107.96236989591674"/>
    <n v="1249"/>
    <x v="4"/>
    <s v="animation"/>
    <s v="US"/>
    <s v="USD"/>
    <n v="1294812000"/>
    <d v="2011-01-12T06:00:00"/>
    <d v="2011-01-12T06:00:00"/>
    <n v="2011"/>
    <x v="8"/>
    <s v="Jan"/>
    <x v="2"/>
    <n v="1294898400"/>
    <d v="2011-01-13T06:00:00"/>
    <b v="0"/>
    <b v="0"/>
    <s v="film &amp; video/animation"/>
  </r>
  <r>
    <n v="18"/>
    <s v="Johnson-Gould"/>
    <s v="Exclusive needs-based adapter"/>
    <n v="9100"/>
    <n v="6089"/>
    <n v="66.912087912087912"/>
    <x v="3"/>
    <n v="45.103703703703701"/>
    <n v="135"/>
    <x v="3"/>
    <s v="plays"/>
    <s v="US"/>
    <s v="USD"/>
    <n v="1536382800"/>
    <d v="2018-09-08T05:00:00"/>
    <d v="2018-09-08T05:00:00"/>
    <n v="2018"/>
    <x v="9"/>
    <s v="Sep"/>
    <x v="3"/>
    <n v="1537074000"/>
    <d v="2018-09-16T05:00:00"/>
    <b v="0"/>
    <b v="0"/>
    <s v="theater/plays"/>
  </r>
  <r>
    <n v="19"/>
    <s v="Perez-Hess"/>
    <s v="Down-sized cohesive archive"/>
    <n v="62500"/>
    <n v="30331"/>
    <n v="48.529600000000002"/>
    <x v="0"/>
    <n v="45.001483679525222"/>
    <n v="674"/>
    <x v="3"/>
    <s v="plays"/>
    <s v="US"/>
    <s v="USD"/>
    <n v="1551679200"/>
    <d v="2019-03-04T06:00:00"/>
    <d v="2019-03-04T06:00:00"/>
    <n v="2019"/>
    <x v="3"/>
    <s v="Mar"/>
    <x v="6"/>
    <n v="1553490000"/>
    <d v="2019-03-25T05:00:00"/>
    <b v="0"/>
    <b v="1"/>
    <s v="theater/plays"/>
  </r>
  <r>
    <n v="20"/>
    <s v="Reeves, Thompson and Richardson"/>
    <s v="Proactive composite alliance"/>
    <n v="131800"/>
    <n v="147936"/>
    <n v="112.24279210925646"/>
    <x v="1"/>
    <n v="105.97134670487107"/>
    <n v="1396"/>
    <x v="4"/>
    <s v="drama"/>
    <s v="US"/>
    <s v="USD"/>
    <n v="1406523600"/>
    <d v="2014-07-28T05:00:00"/>
    <d v="2014-07-28T05:00:00"/>
    <n v="2014"/>
    <x v="1"/>
    <s v="Jul"/>
    <x v="8"/>
    <n v="1406523600"/>
    <d v="2014-07-28T05:00:00"/>
    <b v="0"/>
    <b v="0"/>
    <s v="film &amp; video/drama"/>
  </r>
  <r>
    <n v="21"/>
    <s v="Simmons-Reynolds"/>
    <s v="Re-engineered intangible definition"/>
    <n v="94000"/>
    <n v="38533"/>
    <n v="40.992553191489364"/>
    <x v="0"/>
    <n v="69.055555555555557"/>
    <n v="558"/>
    <x v="3"/>
    <s v="plays"/>
    <s v="US"/>
    <s v="USD"/>
    <n v="1313384400"/>
    <d v="2011-08-15T05:00:00"/>
    <d v="2011-08-15T05:00:00"/>
    <n v="2011"/>
    <x v="8"/>
    <s v="Aug"/>
    <x v="1"/>
    <n v="1316322000"/>
    <d v="2011-09-18T05:00:00"/>
    <b v="0"/>
    <b v="0"/>
    <s v="theater/plays"/>
  </r>
  <r>
    <n v="22"/>
    <s v="Collier Inc"/>
    <s v="Enhanced dynamic definition"/>
    <n v="59100"/>
    <n v="75690"/>
    <n v="128.07106598984771"/>
    <x v="1"/>
    <n v="85.044943820224717"/>
    <n v="890"/>
    <x v="3"/>
    <s v="plays"/>
    <s v="US"/>
    <s v="USD"/>
    <n v="1522731600"/>
    <d v="2018-04-03T05:00:00"/>
    <d v="2018-04-03T05:00:00"/>
    <n v="2018"/>
    <x v="9"/>
    <s v="Apr"/>
    <x v="9"/>
    <n v="1524027600"/>
    <d v="2018-04-18T05:00:00"/>
    <b v="0"/>
    <b v="0"/>
    <s v="theater/plays"/>
  </r>
  <r>
    <n v="23"/>
    <s v="Gray-Jenkins"/>
    <s v="Devolved next generation adapter"/>
    <n v="4500"/>
    <n v="14942"/>
    <n v="332.04444444444448"/>
    <x v="1"/>
    <n v="105.22535211267606"/>
    <n v="142"/>
    <x v="4"/>
    <s v="documentary"/>
    <s v="GB"/>
    <s v="GBP"/>
    <n v="1550124000"/>
    <d v="2019-02-14T06:00:00"/>
    <d v="2019-02-14T06:00:00"/>
    <n v="2019"/>
    <x v="3"/>
    <s v="Feb"/>
    <x v="10"/>
    <n v="1554699600"/>
    <d v="2019-04-08T05:00:00"/>
    <b v="0"/>
    <b v="0"/>
    <s v="film &amp; video/documentary"/>
  </r>
  <r>
    <n v="24"/>
    <s v="Scott, Wilson and Martin"/>
    <s v="Cross-platform intermediate frame"/>
    <n v="92400"/>
    <n v="104257"/>
    <n v="112.83225108225108"/>
    <x v="1"/>
    <n v="39.003741114852225"/>
    <n v="2673"/>
    <x v="2"/>
    <s v="wearables"/>
    <s v="US"/>
    <s v="USD"/>
    <n v="1403326800"/>
    <d v="2014-06-21T05:00:00"/>
    <d v="2014-06-21T05:00:00"/>
    <n v="2014"/>
    <x v="1"/>
    <s v="Jun"/>
    <x v="5"/>
    <n v="1403499600"/>
    <d v="2014-06-23T05:00:00"/>
    <b v="0"/>
    <b v="0"/>
    <s v="technology/wearables"/>
  </r>
  <r>
    <n v="25"/>
    <s v="Caldwell, Velazquez and Wilson"/>
    <s v="Monitored impactful analyzer"/>
    <n v="5500"/>
    <n v="11904"/>
    <n v="216.43636363636364"/>
    <x v="1"/>
    <n v="73.030674846625772"/>
    <n v="163"/>
    <x v="6"/>
    <s v="video games"/>
    <s v="US"/>
    <s v="USD"/>
    <n v="1305694800"/>
    <d v="2011-05-18T05:00:00"/>
    <d v="2011-05-18T05:00:00"/>
    <n v="2011"/>
    <x v="8"/>
    <s v="May"/>
    <x v="11"/>
    <n v="1307422800"/>
    <d v="2011-06-07T05:00:00"/>
    <b v="0"/>
    <b v="1"/>
    <s v="games/video games"/>
  </r>
  <r>
    <n v="26"/>
    <s v="Spencer-Bates"/>
    <s v="Optional responsive customer loyalty"/>
    <n v="107500"/>
    <n v="51814"/>
    <n v="48.199069767441863"/>
    <x v="3"/>
    <n v="35.009459459459457"/>
    <n v="1480"/>
    <x v="3"/>
    <s v="plays"/>
    <s v="US"/>
    <s v="USD"/>
    <n v="1533013200"/>
    <d v="2018-07-31T05:00:00"/>
    <d v="2018-07-31T05:00:00"/>
    <n v="2018"/>
    <x v="9"/>
    <s v="Jul"/>
    <x v="8"/>
    <n v="1535346000"/>
    <d v="2018-08-27T05:00:00"/>
    <b v="0"/>
    <b v="0"/>
    <s v="theater/plays"/>
  </r>
  <r>
    <n v="27"/>
    <s v="Best, Carr and Williams"/>
    <s v="Diverse transitional migration"/>
    <n v="2000"/>
    <n v="1599"/>
    <n v="79.95"/>
    <x v="0"/>
    <n v="106.6"/>
    <n v="15"/>
    <x v="1"/>
    <s v="rock"/>
    <s v="US"/>
    <s v="USD"/>
    <n v="1443848400"/>
    <d v="2015-10-03T05:00:00"/>
    <d v="2015-10-03T05:00:00"/>
    <n v="2015"/>
    <x v="0"/>
    <s v="Oct"/>
    <x v="4"/>
    <n v="1444539600"/>
    <d v="2015-10-11T05:00:00"/>
    <b v="0"/>
    <b v="0"/>
    <s v="music/rock"/>
  </r>
  <r>
    <n v="28"/>
    <s v="Campbell, Brown and Powell"/>
    <s v="Synchronized global task-force"/>
    <n v="130800"/>
    <n v="137635"/>
    <n v="105.22553516819573"/>
    <x v="1"/>
    <n v="61.997747747747745"/>
    <n v="2220"/>
    <x v="3"/>
    <s v="plays"/>
    <s v="US"/>
    <s v="USD"/>
    <n v="1265695200"/>
    <d v="2010-02-09T06:00:00"/>
    <d v="2010-02-09T06:00:00"/>
    <n v="2010"/>
    <x v="6"/>
    <s v="Feb"/>
    <x v="10"/>
    <n v="1267682400"/>
    <d v="2010-03-04T06:00:00"/>
    <b v="0"/>
    <b v="1"/>
    <s v="theater/plays"/>
  </r>
  <r>
    <n v="29"/>
    <s v="Johnson, Parker and Haynes"/>
    <s v="Focused 6thgeneration forecast"/>
    <n v="45900"/>
    <n v="150965"/>
    <n v="328.89978213507629"/>
    <x v="1"/>
    <n v="94.000622665006233"/>
    <n v="1606"/>
    <x v="4"/>
    <s v="shorts"/>
    <s v="CH"/>
    <s v="CHF"/>
    <n v="1532062800"/>
    <d v="2018-07-20T05:00:00"/>
    <d v="2018-07-20T05:00:00"/>
    <n v="2018"/>
    <x v="9"/>
    <s v="Jul"/>
    <x v="8"/>
    <n v="1535518800"/>
    <d v="2018-08-29T05:00:00"/>
    <b v="0"/>
    <b v="0"/>
    <s v="film &amp; video/shorts"/>
  </r>
  <r>
    <n v="30"/>
    <s v="Clark-Cooke"/>
    <s v="Down-sized analyzing challenge"/>
    <n v="9000"/>
    <n v="14455"/>
    <n v="160.61111111111111"/>
    <x v="1"/>
    <n v="112.05426356589147"/>
    <n v="129"/>
    <x v="4"/>
    <s v="animation"/>
    <s v="US"/>
    <s v="USD"/>
    <n v="1558674000"/>
    <d v="2019-05-24T05:00:00"/>
    <d v="2019-05-24T05:00:00"/>
    <n v="2019"/>
    <x v="3"/>
    <s v="May"/>
    <x v="11"/>
    <n v="1559106000"/>
    <d v="2019-05-29T05:00:00"/>
    <b v="0"/>
    <b v="0"/>
    <s v="film &amp; video/animation"/>
  </r>
  <r>
    <n v="31"/>
    <s v="Schroeder Ltd"/>
    <s v="Progressive needs-based focus group"/>
    <n v="3500"/>
    <n v="10850"/>
    <n v="310"/>
    <x v="1"/>
    <n v="48.008849557522126"/>
    <n v="226"/>
    <x v="6"/>
    <s v="video games"/>
    <s v="GB"/>
    <s v="GBP"/>
    <n v="1451973600"/>
    <d v="2016-01-05T06:00:00"/>
    <d v="2016-01-05T06:00:00"/>
    <n v="2016"/>
    <x v="7"/>
    <s v="Jan"/>
    <x v="2"/>
    <n v="1454392800"/>
    <d v="2016-02-02T06:00:00"/>
    <b v="0"/>
    <b v="0"/>
    <s v="games/video games"/>
  </r>
  <r>
    <n v="32"/>
    <s v="Jackson PLC"/>
    <s v="Ergonomic 6thgeneration success"/>
    <n v="101000"/>
    <n v="87676"/>
    <n v="86.807920792079202"/>
    <x v="0"/>
    <n v="38.004334633723452"/>
    <n v="2307"/>
    <x v="4"/>
    <s v="documentary"/>
    <s v="IT"/>
    <s v="EUR"/>
    <n v="1515564000"/>
    <d v="2018-01-10T06:00:00"/>
    <d v="2018-01-10T06:00:00"/>
    <n v="2018"/>
    <x v="9"/>
    <s v="Jan"/>
    <x v="2"/>
    <n v="1517896800"/>
    <d v="2018-02-06T06:00:00"/>
    <b v="0"/>
    <b v="0"/>
    <s v="film &amp; video/documentary"/>
  </r>
  <r>
    <n v="33"/>
    <s v="Blair, Collins and Carter"/>
    <s v="Exclusive interactive approach"/>
    <n v="50200"/>
    <n v="189666"/>
    <n v="377.82071713147411"/>
    <x v="1"/>
    <n v="35.000184535892231"/>
    <n v="5419"/>
    <x v="3"/>
    <s v="plays"/>
    <s v="US"/>
    <s v="USD"/>
    <n v="1412485200"/>
    <d v="2014-10-05T05:00:00"/>
    <d v="2014-10-05T05:00:00"/>
    <n v="2014"/>
    <x v="1"/>
    <s v="Oct"/>
    <x v="4"/>
    <n v="1415685600"/>
    <d v="2014-11-11T06:00:00"/>
    <b v="0"/>
    <b v="0"/>
    <s v="theater/plays"/>
  </r>
  <r>
    <n v="34"/>
    <s v="Maldonado and Sons"/>
    <s v="Reverse-engineered asynchronous archive"/>
    <n v="9300"/>
    <n v="14025"/>
    <n v="150.80645161290323"/>
    <x v="1"/>
    <n v="85"/>
    <n v="165"/>
    <x v="4"/>
    <s v="documentary"/>
    <s v="US"/>
    <s v="USD"/>
    <n v="1490245200"/>
    <d v="2017-03-23T05:00:00"/>
    <d v="2017-03-23T05:00:00"/>
    <n v="2017"/>
    <x v="5"/>
    <s v="Mar"/>
    <x v="6"/>
    <n v="1490677200"/>
    <d v="2017-03-28T05:00:00"/>
    <b v="0"/>
    <b v="0"/>
    <s v="film &amp; video/documentary"/>
  </r>
  <r>
    <n v="35"/>
    <s v="Mitchell and Sons"/>
    <s v="Synergized intangible challenge"/>
    <n v="125500"/>
    <n v="188628"/>
    <n v="150.30119521912351"/>
    <x v="1"/>
    <n v="95.993893129770996"/>
    <n v="1965"/>
    <x v="4"/>
    <s v="drama"/>
    <s v="DK"/>
    <s v="DKK"/>
    <n v="1547877600"/>
    <d v="2019-01-19T06:00:00"/>
    <d v="2019-01-19T06:00:00"/>
    <n v="2019"/>
    <x v="3"/>
    <s v="Jan"/>
    <x v="2"/>
    <n v="1551506400"/>
    <d v="2019-03-02T06:00:00"/>
    <b v="0"/>
    <b v="1"/>
    <s v="film &amp; video/drama"/>
  </r>
  <r>
    <n v="36"/>
    <s v="Jackson-Lewis"/>
    <s v="Monitored multi-state encryption"/>
    <n v="700"/>
    <n v="1101"/>
    <n v="157.28571428571431"/>
    <x v="1"/>
    <n v="68.8125"/>
    <n v="16"/>
    <x v="3"/>
    <s v="plays"/>
    <s v="US"/>
    <s v="USD"/>
    <n v="1298700000"/>
    <d v="2011-02-26T06:00:00"/>
    <d v="2011-02-26T06:00:00"/>
    <n v="2011"/>
    <x v="8"/>
    <s v="Feb"/>
    <x v="10"/>
    <n v="1300856400"/>
    <d v="2011-03-23T05:00:00"/>
    <b v="0"/>
    <b v="0"/>
    <s v="theater/plays"/>
  </r>
  <r>
    <n v="37"/>
    <s v="Black, Armstrong and Anderson"/>
    <s v="Profound attitude-oriented functionalities"/>
    <n v="8100"/>
    <n v="11339"/>
    <n v="139.98765432098764"/>
    <x v="1"/>
    <n v="105.97196261682242"/>
    <n v="107"/>
    <x v="5"/>
    <s v="fiction"/>
    <s v="US"/>
    <s v="USD"/>
    <n v="1570338000"/>
    <d v="2019-10-06T05:00:00"/>
    <d v="2019-10-06T05:00:00"/>
    <n v="2019"/>
    <x v="3"/>
    <s v="Oct"/>
    <x v="4"/>
    <n v="1573192800"/>
    <d v="2019-11-08T06:00:00"/>
    <b v="0"/>
    <b v="1"/>
    <s v="publishing/fiction"/>
  </r>
  <r>
    <n v="38"/>
    <s v="Maldonado-Gonzalez"/>
    <s v="Digitized client-driven database"/>
    <n v="3100"/>
    <n v="10085"/>
    <n v="325.32258064516128"/>
    <x v="1"/>
    <n v="75.261194029850742"/>
    <n v="134"/>
    <x v="7"/>
    <s v="photography books"/>
    <s v="US"/>
    <s v="USD"/>
    <n v="1287378000"/>
    <d v="2010-10-18T05:00:00"/>
    <d v="2010-10-18T05:00:00"/>
    <n v="2010"/>
    <x v="6"/>
    <s v="Oct"/>
    <x v="4"/>
    <n v="1287810000"/>
    <d v="2010-10-23T05:00:00"/>
    <b v="0"/>
    <b v="0"/>
    <s v="photography/photography books"/>
  </r>
  <r>
    <n v="39"/>
    <s v="Kim-Rice"/>
    <s v="Organized bi-directional function"/>
    <n v="9900"/>
    <n v="5027"/>
    <n v="50.777777777777779"/>
    <x v="0"/>
    <n v="57.125"/>
    <n v="88"/>
    <x v="3"/>
    <s v="plays"/>
    <s v="DK"/>
    <s v="DKK"/>
    <n v="1361772000"/>
    <d v="2013-02-25T06:00:00"/>
    <d v="2013-02-25T06:00:00"/>
    <n v="2013"/>
    <x v="2"/>
    <s v="Feb"/>
    <x v="10"/>
    <n v="1362978000"/>
    <d v="2013-03-11T05:00:00"/>
    <b v="0"/>
    <b v="0"/>
    <s v="theater/plays"/>
  </r>
  <r>
    <n v="40"/>
    <s v="Garcia, Garcia and Lopez"/>
    <s v="Reduced stable middleware"/>
    <n v="8800"/>
    <n v="14878"/>
    <n v="169.06818181818181"/>
    <x v="1"/>
    <n v="75.141414141414145"/>
    <n v="198"/>
    <x v="2"/>
    <s v="wearables"/>
    <s v="US"/>
    <s v="USD"/>
    <n v="1275714000"/>
    <d v="2010-06-05T05:00:00"/>
    <d v="2010-06-05T05:00:00"/>
    <n v="2010"/>
    <x v="6"/>
    <s v="Jun"/>
    <x v="5"/>
    <n v="1277355600"/>
    <d v="2010-06-24T05:00:00"/>
    <b v="0"/>
    <b v="1"/>
    <s v="technology/wearables"/>
  </r>
  <r>
    <n v="41"/>
    <s v="Watts Group"/>
    <s v="Universal 5thgeneration neural-net"/>
    <n v="5600"/>
    <n v="11924"/>
    <n v="212.92857142857144"/>
    <x v="1"/>
    <n v="107.42342342342343"/>
    <n v="111"/>
    <x v="1"/>
    <s v="rock"/>
    <s v="IT"/>
    <s v="EUR"/>
    <n v="1346734800"/>
    <d v="2012-09-04T05:00:00"/>
    <d v="2012-09-04T05:00:00"/>
    <n v="2012"/>
    <x v="4"/>
    <s v="Sep"/>
    <x v="3"/>
    <n v="1348981200"/>
    <d v="2012-09-30T05:00:00"/>
    <b v="0"/>
    <b v="1"/>
    <s v="music/rock"/>
  </r>
  <r>
    <n v="42"/>
    <s v="Werner-Bryant"/>
    <s v="Virtual uniform frame"/>
    <n v="1800"/>
    <n v="7991"/>
    <n v="443.94444444444446"/>
    <x v="1"/>
    <n v="35.995495495495497"/>
    <n v="222"/>
    <x v="0"/>
    <s v="food trucks"/>
    <s v="US"/>
    <s v="USD"/>
    <n v="1309755600"/>
    <d v="2011-07-04T05:00:00"/>
    <d v="2011-07-04T05:00:00"/>
    <n v="2011"/>
    <x v="8"/>
    <s v="Jul"/>
    <x v="8"/>
    <n v="1310533200"/>
    <d v="2011-07-13T05:00:00"/>
    <b v="0"/>
    <b v="0"/>
    <s v="food/food trucks"/>
  </r>
  <r>
    <n v="43"/>
    <s v="Schmitt-Mendoza"/>
    <s v="Profound explicit paradigm"/>
    <n v="90200"/>
    <n v="167717"/>
    <n v="185.9390243902439"/>
    <x v="1"/>
    <n v="26.998873148744366"/>
    <n v="6212"/>
    <x v="5"/>
    <s v="radio &amp; podcasts"/>
    <s v="US"/>
    <s v="USD"/>
    <n v="1406178000"/>
    <d v="2014-07-24T05:00:00"/>
    <d v="2014-07-24T05:00:00"/>
    <n v="2014"/>
    <x v="1"/>
    <s v="Jul"/>
    <x v="8"/>
    <n v="1407560400"/>
    <d v="2014-08-09T05:00:00"/>
    <b v="0"/>
    <b v="0"/>
    <s v="publishing/radio &amp; podcasts"/>
  </r>
  <r>
    <n v="44"/>
    <s v="Reid-Mccullough"/>
    <s v="Visionary real-time groupware"/>
    <n v="1600"/>
    <n v="10541"/>
    <n v="658.8125"/>
    <x v="1"/>
    <n v="107.56122448979592"/>
    <n v="98"/>
    <x v="5"/>
    <s v="fiction"/>
    <s v="DK"/>
    <s v="DKK"/>
    <n v="1552798800"/>
    <d v="2019-03-17T05:00:00"/>
    <d v="2019-03-17T05:00:00"/>
    <n v="2019"/>
    <x v="3"/>
    <s v="Mar"/>
    <x v="6"/>
    <n v="1552885200"/>
    <d v="2019-03-18T05:00:00"/>
    <b v="0"/>
    <b v="0"/>
    <s v="publishing/fiction"/>
  </r>
  <r>
    <n v="45"/>
    <s v="Woods-Clark"/>
    <s v="Networked tertiary Graphical User Interface"/>
    <n v="9500"/>
    <n v="4530"/>
    <n v="47.684210526315788"/>
    <x v="0"/>
    <n v="94.375"/>
    <n v="48"/>
    <x v="3"/>
    <s v="plays"/>
    <s v="US"/>
    <s v="USD"/>
    <n v="1478062800"/>
    <d v="2016-11-02T05:00:00"/>
    <d v="2016-11-02T05:00:00"/>
    <n v="2016"/>
    <x v="7"/>
    <s v="Nov"/>
    <x v="0"/>
    <n v="1479362400"/>
    <d v="2016-11-17T06:00:00"/>
    <b v="0"/>
    <b v="1"/>
    <s v="theater/plays"/>
  </r>
  <r>
    <n v="46"/>
    <s v="Vaughn, Hunt and Caldwell"/>
    <s v="Virtual grid-enabled task-force"/>
    <n v="3700"/>
    <n v="4247"/>
    <n v="114.78378378378378"/>
    <x v="1"/>
    <n v="46.163043478260867"/>
    <n v="92"/>
    <x v="1"/>
    <s v="rock"/>
    <s v="US"/>
    <s v="USD"/>
    <n v="1278565200"/>
    <d v="2010-07-08T05:00:00"/>
    <d v="2010-07-08T05:00:00"/>
    <n v="2010"/>
    <x v="6"/>
    <s v="Jul"/>
    <x v="8"/>
    <n v="1280552400"/>
    <d v="2010-07-31T05:00:00"/>
    <b v="0"/>
    <b v="0"/>
    <s v="music/rock"/>
  </r>
  <r>
    <n v="47"/>
    <s v="Bennett and Sons"/>
    <s v="Function-based multi-state software"/>
    <n v="1500"/>
    <n v="7129"/>
    <n v="475.26666666666665"/>
    <x v="1"/>
    <n v="47.845637583892618"/>
    <n v="149"/>
    <x v="3"/>
    <s v="plays"/>
    <s v="US"/>
    <s v="USD"/>
    <n v="1396069200"/>
    <d v="2014-03-29T05:00:00"/>
    <d v="2014-03-29T05:00:00"/>
    <n v="2014"/>
    <x v="1"/>
    <s v="Mar"/>
    <x v="6"/>
    <n v="1398661200"/>
    <d v="2014-04-28T05:00:00"/>
    <b v="0"/>
    <b v="0"/>
    <s v="theater/plays"/>
  </r>
  <r>
    <n v="48"/>
    <s v="Lamb Inc"/>
    <s v="Optimized leadingedge concept"/>
    <n v="33300"/>
    <n v="128862"/>
    <n v="386.97297297297297"/>
    <x v="1"/>
    <n v="53.007815713698065"/>
    <n v="2431"/>
    <x v="3"/>
    <s v="plays"/>
    <s v="US"/>
    <s v="USD"/>
    <n v="1435208400"/>
    <d v="2015-06-25T05:00:00"/>
    <d v="2015-06-25T05:00:00"/>
    <n v="2015"/>
    <x v="0"/>
    <s v="Jun"/>
    <x v="5"/>
    <n v="1436245200"/>
    <d v="2015-07-07T05:00:00"/>
    <b v="0"/>
    <b v="0"/>
    <s v="theater/plays"/>
  </r>
  <r>
    <n v="49"/>
    <s v="Casey-Kelly"/>
    <s v="Sharable holistic interface"/>
    <n v="7200"/>
    <n v="13653"/>
    <n v="189.625"/>
    <x v="1"/>
    <n v="45.059405940594061"/>
    <n v="303"/>
    <x v="1"/>
    <s v="rock"/>
    <s v="US"/>
    <s v="USD"/>
    <n v="1571547600"/>
    <d v="2019-10-20T05:00:00"/>
    <d v="2019-10-20T05:00:00"/>
    <n v="2019"/>
    <x v="3"/>
    <s v="Oct"/>
    <x v="4"/>
    <n v="1575439200"/>
    <d v="2019-12-04T06:00:00"/>
    <b v="0"/>
    <b v="0"/>
    <s v="music/rock"/>
  </r>
  <r>
    <n v="50"/>
    <s v="Jones, Taylor and Moore"/>
    <s v="Down-sized system-worthy secured line"/>
    <n v="100"/>
    <n v="2"/>
    <n v="2"/>
    <x v="0"/>
    <n v="2"/>
    <n v="1"/>
    <x v="1"/>
    <s v="metal"/>
    <s v="IT"/>
    <s v="EUR"/>
    <n v="1375333200"/>
    <d v="2013-08-01T05:00:00"/>
    <d v="2013-08-01T05:00:00"/>
    <n v="2013"/>
    <x v="2"/>
    <s v="Aug"/>
    <x v="1"/>
    <n v="1377752400"/>
    <d v="2013-08-29T05:00:00"/>
    <b v="0"/>
    <b v="0"/>
    <s v="music/metal"/>
  </r>
  <r>
    <n v="51"/>
    <s v="Bradshaw, Gill and Donovan"/>
    <s v="Inverse secondary infrastructure"/>
    <n v="158100"/>
    <n v="145243"/>
    <n v="91.867805186590772"/>
    <x v="0"/>
    <n v="99.006816632583508"/>
    <n v="1467"/>
    <x v="2"/>
    <s v="wearables"/>
    <s v="GB"/>
    <s v="GBP"/>
    <n v="1332824400"/>
    <d v="2012-03-27T05:00:00"/>
    <d v="2012-03-27T05:00:00"/>
    <n v="2012"/>
    <x v="4"/>
    <s v="Mar"/>
    <x v="6"/>
    <n v="1334206800"/>
    <d v="2012-04-12T05:00:00"/>
    <b v="0"/>
    <b v="1"/>
    <s v="technology/wearables"/>
  </r>
  <r>
    <n v="52"/>
    <s v="Hernandez, Rodriguez and Clark"/>
    <s v="Organic foreground leverage"/>
    <n v="7200"/>
    <n v="2459"/>
    <n v="34.152777777777779"/>
    <x v="0"/>
    <n v="32.786666666666669"/>
    <n v="75"/>
    <x v="3"/>
    <s v="plays"/>
    <s v="US"/>
    <s v="USD"/>
    <n v="1284526800"/>
    <d v="2010-09-15T05:00:00"/>
    <d v="2010-09-15T05:00:00"/>
    <n v="2010"/>
    <x v="6"/>
    <s v="Sep"/>
    <x v="3"/>
    <n v="1284872400"/>
    <d v="2010-09-19T05:00:00"/>
    <b v="0"/>
    <b v="0"/>
    <s v="theater/plays"/>
  </r>
  <r>
    <n v="53"/>
    <s v="Smith-Jones"/>
    <s v="Reverse-engineered static concept"/>
    <n v="8800"/>
    <n v="12356"/>
    <n v="140.40909090909091"/>
    <x v="1"/>
    <n v="59.119617224880386"/>
    <n v="209"/>
    <x v="4"/>
    <s v="drama"/>
    <s v="US"/>
    <s v="USD"/>
    <n v="1400562000"/>
    <d v="2014-05-20T05:00:00"/>
    <d v="2014-05-20T05:00:00"/>
    <n v="2014"/>
    <x v="1"/>
    <s v="May"/>
    <x v="11"/>
    <n v="1403931600"/>
    <d v="2014-06-28T05:00:00"/>
    <b v="0"/>
    <b v="0"/>
    <s v="film &amp; video/drama"/>
  </r>
  <r>
    <n v="54"/>
    <s v="Roy PLC"/>
    <s v="Multi-channeled neutral customer loyalty"/>
    <n v="6000"/>
    <n v="5392"/>
    <n v="89.86666666666666"/>
    <x v="0"/>
    <n v="44.93333333333333"/>
    <n v="120"/>
    <x v="2"/>
    <s v="wearables"/>
    <s v="US"/>
    <s v="USD"/>
    <n v="1520748000"/>
    <d v="2018-03-11T06:00:00"/>
    <d v="2018-03-11T06:00:00"/>
    <n v="2018"/>
    <x v="9"/>
    <s v="Mar"/>
    <x v="6"/>
    <n v="1521262800"/>
    <d v="2018-03-17T05:00:00"/>
    <b v="0"/>
    <b v="0"/>
    <s v="technology/wearables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jazz"/>
    <s v="US"/>
    <s v="USD"/>
    <n v="1532926800"/>
    <d v="2018-07-30T05:00:00"/>
    <d v="2018-07-30T05:00:00"/>
    <n v="2018"/>
    <x v="9"/>
    <s v="Jul"/>
    <x v="8"/>
    <n v="1533358800"/>
    <d v="2018-08-04T05:00:00"/>
    <b v="0"/>
    <b v="0"/>
    <s v="music/jazz"/>
  </r>
  <r>
    <n v="56"/>
    <s v="Flores, Miller and Johnson"/>
    <s v="Horizontal context-sensitive knowledge user"/>
    <n v="8000"/>
    <n v="11493"/>
    <n v="143.66249999999999"/>
    <x v="1"/>
    <n v="70.079268292682926"/>
    <n v="164"/>
    <x v="2"/>
    <s v="wearables"/>
    <s v="US"/>
    <s v="USD"/>
    <n v="1420869600"/>
    <d v="2015-01-10T06:00:00"/>
    <d v="2015-01-10T06:00:00"/>
    <n v="2015"/>
    <x v="0"/>
    <s v="Jan"/>
    <x v="2"/>
    <n v="1421474400"/>
    <d v="2015-01-17T06:00:00"/>
    <b v="0"/>
    <b v="0"/>
    <s v="technology/wearables"/>
  </r>
  <r>
    <n v="57"/>
    <s v="Bridges, Freeman and Kim"/>
    <s v="Cross-group multi-state task-force"/>
    <n v="2900"/>
    <n v="6243"/>
    <n v="215.27586206896552"/>
    <x v="1"/>
    <n v="31.059701492537314"/>
    <n v="201"/>
    <x v="6"/>
    <s v="video games"/>
    <s v="US"/>
    <s v="USD"/>
    <n v="1504242000"/>
    <d v="2017-09-01T05:00:00"/>
    <d v="2017-09-01T05:00:00"/>
    <n v="2017"/>
    <x v="5"/>
    <s v="Sep"/>
    <x v="3"/>
    <n v="1505278800"/>
    <d v="2017-09-13T05:00:00"/>
    <b v="0"/>
    <b v="0"/>
    <s v="games/video games"/>
  </r>
  <r>
    <n v="58"/>
    <s v="Anderson-Perez"/>
    <s v="Expanded 3rdgeneration strategy"/>
    <n v="2700"/>
    <n v="6132"/>
    <n v="227.11111111111114"/>
    <x v="1"/>
    <n v="29.061611374407583"/>
    <n v="211"/>
    <x v="3"/>
    <s v="plays"/>
    <s v="US"/>
    <s v="USD"/>
    <n v="1442811600"/>
    <d v="2015-09-21T05:00:00"/>
    <d v="2015-09-21T05:00:00"/>
    <n v="2015"/>
    <x v="0"/>
    <s v="Sep"/>
    <x v="3"/>
    <n v="1443934800"/>
    <d v="2015-10-04T05:00:00"/>
    <b v="0"/>
    <b v="0"/>
    <s v="theater/plays"/>
  </r>
  <r>
    <n v="59"/>
    <s v="Wright, Fox and Marks"/>
    <s v="Assimilated real-time support"/>
    <n v="1400"/>
    <n v="3851"/>
    <n v="275.07142857142861"/>
    <x v="1"/>
    <n v="30.0859375"/>
    <n v="128"/>
    <x v="3"/>
    <s v="plays"/>
    <s v="US"/>
    <s v="USD"/>
    <n v="1497243600"/>
    <d v="2017-06-12T05:00:00"/>
    <d v="2017-06-12T05:00:00"/>
    <n v="2017"/>
    <x v="5"/>
    <s v="Jun"/>
    <x v="5"/>
    <n v="1498539600"/>
    <d v="2017-06-27T05:00:00"/>
    <b v="0"/>
    <b v="1"/>
    <s v="theater/plays"/>
  </r>
  <r>
    <n v="60"/>
    <s v="Crawford-Peters"/>
    <s v="User-centric regional database"/>
    <n v="94200"/>
    <n v="135997"/>
    <n v="144.37048832271762"/>
    <x v="1"/>
    <n v="84.998125000000002"/>
    <n v="1600"/>
    <x v="3"/>
    <s v="plays"/>
    <s v="CA"/>
    <s v="CAD"/>
    <n v="1342501200"/>
    <d v="2012-07-17T05:00:00"/>
    <d v="2012-07-17T05:00:00"/>
    <n v="2012"/>
    <x v="4"/>
    <s v="Jul"/>
    <x v="8"/>
    <n v="1342760400"/>
    <d v="2012-07-20T05:00:00"/>
    <b v="0"/>
    <b v="0"/>
    <s v="theater/plays"/>
  </r>
  <r>
    <n v="61"/>
    <s v="Romero-Hoffman"/>
    <s v="Open-source zero administration complexity"/>
    <n v="199200"/>
    <n v="184750"/>
    <n v="92.74598393574297"/>
    <x v="0"/>
    <n v="82.001775410563695"/>
    <n v="2253"/>
    <x v="3"/>
    <s v="plays"/>
    <s v="CA"/>
    <s v="CAD"/>
    <n v="1298268000"/>
    <d v="2011-02-21T06:00:00"/>
    <d v="2011-02-21T06:00:00"/>
    <n v="2011"/>
    <x v="8"/>
    <s v="Feb"/>
    <x v="10"/>
    <n v="1301720400"/>
    <d v="2011-04-02T05:00:00"/>
    <b v="0"/>
    <b v="0"/>
    <s v="theater/plays"/>
  </r>
  <r>
    <n v="62"/>
    <s v="Sparks-West"/>
    <s v="Organized incremental standardization"/>
    <n v="2000"/>
    <n v="14452"/>
    <n v="722.6"/>
    <x v="1"/>
    <n v="58.040160642570278"/>
    <n v="249"/>
    <x v="2"/>
    <s v="web"/>
    <s v="US"/>
    <s v="USD"/>
    <n v="1433480400"/>
    <d v="2015-06-05T05:00:00"/>
    <d v="2015-06-05T05:00:00"/>
    <n v="2015"/>
    <x v="0"/>
    <s v="Jun"/>
    <x v="5"/>
    <n v="1433566800"/>
    <d v="2015-06-06T05:00:00"/>
    <b v="0"/>
    <b v="0"/>
    <s v="technology/web"/>
  </r>
  <r>
    <n v="63"/>
    <s v="Baker, Morgan and Brown"/>
    <s v="Assimilated didactic open system"/>
    <n v="4700"/>
    <n v="557"/>
    <n v="11.851063829787234"/>
    <x v="0"/>
    <n v="111.4"/>
    <n v="5"/>
    <x v="3"/>
    <s v="plays"/>
    <s v="US"/>
    <s v="USD"/>
    <n v="1493355600"/>
    <d v="2017-04-28T05:00:00"/>
    <d v="2017-04-28T05:00:00"/>
    <n v="2017"/>
    <x v="5"/>
    <s v="Apr"/>
    <x v="9"/>
    <n v="1493874000"/>
    <d v="2017-05-04T05:00:00"/>
    <b v="0"/>
    <b v="0"/>
    <s v="theater/plays"/>
  </r>
  <r>
    <n v="64"/>
    <s v="Mosley-Gilbert"/>
    <s v="Vision-oriented logistical intranet"/>
    <n v="2800"/>
    <n v="2734"/>
    <n v="97.642857142857139"/>
    <x v="0"/>
    <n v="71.94736842105263"/>
    <n v="38"/>
    <x v="2"/>
    <s v="web"/>
    <s v="US"/>
    <s v="USD"/>
    <n v="1530507600"/>
    <d v="2018-07-02T05:00:00"/>
    <d v="2018-07-02T05:00:00"/>
    <n v="2018"/>
    <x v="9"/>
    <s v="Jul"/>
    <x v="8"/>
    <n v="1531803600"/>
    <d v="2018-07-17T05:00:00"/>
    <b v="0"/>
    <b v="1"/>
    <s v="technology/web"/>
  </r>
  <r>
    <n v="65"/>
    <s v="Berry-Boyer"/>
    <s v="Mandatory incremental projection"/>
    <n v="6100"/>
    <n v="14405"/>
    <n v="236.14754098360655"/>
    <x v="1"/>
    <n v="61.038135593220339"/>
    <n v="236"/>
    <x v="3"/>
    <s v="plays"/>
    <s v="US"/>
    <s v="USD"/>
    <n v="1296108000"/>
    <d v="2011-01-27T06:00:00"/>
    <d v="2011-01-27T06:00:00"/>
    <n v="2011"/>
    <x v="8"/>
    <s v="Jan"/>
    <x v="2"/>
    <n v="1296712800"/>
    <d v="2011-02-03T06:00:00"/>
    <b v="0"/>
    <b v="0"/>
    <s v="theater/plays"/>
  </r>
  <r>
    <n v="66"/>
    <s v="Sanders-Allen"/>
    <s v="Grass-roots needs-based encryption"/>
    <n v="2900"/>
    <n v="1307"/>
    <n v="45.068965517241381"/>
    <x v="0"/>
    <n v="108.91666666666667"/>
    <n v="12"/>
    <x v="3"/>
    <s v="plays"/>
    <s v="US"/>
    <s v="USD"/>
    <n v="1428469200"/>
    <d v="2015-04-08T05:00:00"/>
    <d v="2015-04-08T05:00:00"/>
    <n v="2015"/>
    <x v="0"/>
    <s v="Apr"/>
    <x v="9"/>
    <n v="1428901200"/>
    <d v="2015-04-13T05:00:00"/>
    <b v="0"/>
    <b v="1"/>
    <s v="theater/plays"/>
  </r>
  <r>
    <n v="67"/>
    <s v="Lopez Inc"/>
    <s v="Team-oriented 6thgeneration middleware"/>
    <n v="72600"/>
    <n v="117892"/>
    <n v="162.38567493112947"/>
    <x v="1"/>
    <n v="29.001722017220171"/>
    <n v="4065"/>
    <x v="2"/>
    <s v="wearables"/>
    <s v="GB"/>
    <s v="GBP"/>
    <n v="1264399200"/>
    <d v="2010-01-25T06:00:00"/>
    <d v="2010-01-25T06:00:00"/>
    <n v="2010"/>
    <x v="6"/>
    <s v="Jan"/>
    <x v="2"/>
    <n v="1264831200"/>
    <d v="2010-01-30T06:00:00"/>
    <b v="0"/>
    <b v="1"/>
    <s v="technology/wearables"/>
  </r>
  <r>
    <n v="68"/>
    <s v="Moreno-Turner"/>
    <s v="Inverse multi-tasking installation"/>
    <n v="5700"/>
    <n v="14508"/>
    <n v="254.52631578947367"/>
    <x v="1"/>
    <n v="58.975609756097562"/>
    <n v="246"/>
    <x v="3"/>
    <s v="plays"/>
    <s v="IT"/>
    <s v="EUR"/>
    <n v="1501131600"/>
    <d v="2017-07-27T05:00:00"/>
    <d v="2017-07-27T05:00:00"/>
    <n v="2017"/>
    <x v="5"/>
    <s v="Jul"/>
    <x v="8"/>
    <n v="1505192400"/>
    <d v="2017-09-12T05:00:00"/>
    <b v="0"/>
    <b v="1"/>
    <s v="theater/plays"/>
  </r>
  <r>
    <n v="69"/>
    <s v="Jones-Watson"/>
    <s v="Switchable disintermediate moderator"/>
    <n v="7900"/>
    <n v="1901"/>
    <n v="24.063291139240505"/>
    <x v="3"/>
    <n v="111.82352941176471"/>
    <n v="17"/>
    <x v="3"/>
    <s v="plays"/>
    <s v="US"/>
    <s v="USD"/>
    <n v="1292738400"/>
    <d v="2010-12-19T06:00:00"/>
    <d v="2010-12-19T06:00:00"/>
    <n v="2010"/>
    <x v="6"/>
    <s v="Dec"/>
    <x v="7"/>
    <n v="1295676000"/>
    <d v="2011-01-22T06:00:00"/>
    <b v="0"/>
    <b v="0"/>
    <s v="theater/plays"/>
  </r>
  <r>
    <n v="70"/>
    <s v="Barker Inc"/>
    <s v="Re-engineered 24/7 task-force"/>
    <n v="128000"/>
    <n v="158389"/>
    <n v="123.74140625000001"/>
    <x v="1"/>
    <n v="63.995555555555555"/>
    <n v="2475"/>
    <x v="3"/>
    <s v="plays"/>
    <s v="IT"/>
    <s v="EUR"/>
    <n v="1288674000"/>
    <d v="2010-11-02T05:00:00"/>
    <d v="2010-11-02T05:00:00"/>
    <n v="2010"/>
    <x v="6"/>
    <s v="Nov"/>
    <x v="0"/>
    <n v="1292911200"/>
    <d v="2010-12-21T06:00:00"/>
    <b v="0"/>
    <b v="1"/>
    <s v="theater/plays"/>
  </r>
  <r>
    <n v="71"/>
    <s v="Tate, Bass and House"/>
    <s v="Organic object-oriented budgetary management"/>
    <n v="6000"/>
    <n v="6484"/>
    <n v="108.06666666666666"/>
    <x v="1"/>
    <n v="85.315789473684205"/>
    <n v="76"/>
    <x v="3"/>
    <s v="plays"/>
    <s v="US"/>
    <s v="USD"/>
    <n v="1575093600"/>
    <d v="2019-11-30T06:00:00"/>
    <d v="2019-11-30T06:00:00"/>
    <n v="2019"/>
    <x v="3"/>
    <s v="Nov"/>
    <x v="0"/>
    <n v="1575439200"/>
    <d v="2019-12-04T06:00:00"/>
    <b v="0"/>
    <b v="0"/>
    <s v="theater/plays"/>
  </r>
  <r>
    <n v="72"/>
    <s v="Hampton, Lewis and Ray"/>
    <s v="Seamless coherent parallelism"/>
    <n v="600"/>
    <n v="4022"/>
    <n v="670.33333333333326"/>
    <x v="1"/>
    <n v="74.481481481481481"/>
    <n v="54"/>
    <x v="4"/>
    <s v="animation"/>
    <s v="US"/>
    <s v="USD"/>
    <n v="1435726800"/>
    <d v="2015-07-01T05:00:00"/>
    <d v="2015-07-01T05:00:00"/>
    <n v="2015"/>
    <x v="0"/>
    <s v="Jul"/>
    <x v="8"/>
    <n v="1438837200"/>
    <d v="2015-08-06T05:00:00"/>
    <b v="0"/>
    <b v="0"/>
    <s v="film &amp; video/animation"/>
  </r>
  <r>
    <n v="73"/>
    <s v="Collins-Goodman"/>
    <s v="Cross-platform even-keeled initiative"/>
    <n v="1400"/>
    <n v="9253"/>
    <n v="660.92857142857144"/>
    <x v="1"/>
    <n v="105.14772727272727"/>
    <n v="88"/>
    <x v="1"/>
    <s v="jazz"/>
    <s v="US"/>
    <s v="USD"/>
    <n v="1480226400"/>
    <d v="2016-11-27T06:00:00"/>
    <d v="2016-11-27T06:00:00"/>
    <n v="2016"/>
    <x v="7"/>
    <s v="Nov"/>
    <x v="0"/>
    <n v="1480485600"/>
    <d v="2016-11-30T06:00:00"/>
    <b v="0"/>
    <b v="0"/>
    <s v="music/jazz"/>
  </r>
  <r>
    <n v="74"/>
    <s v="Davis-Michael"/>
    <s v="Progressive tertiary framework"/>
    <n v="3900"/>
    <n v="4776"/>
    <n v="122.46153846153847"/>
    <x v="1"/>
    <n v="56.188235294117646"/>
    <n v="85"/>
    <x v="1"/>
    <s v="metal"/>
    <s v="GB"/>
    <s v="GBP"/>
    <n v="1459054800"/>
    <d v="2016-03-27T05:00:00"/>
    <d v="2016-03-27T05:00:00"/>
    <n v="2016"/>
    <x v="7"/>
    <s v="Mar"/>
    <x v="6"/>
    <n v="1459141200"/>
    <d v="2016-03-28T05:00:00"/>
    <b v="0"/>
    <b v="0"/>
    <s v="music/metal"/>
  </r>
  <r>
    <n v="75"/>
    <s v="White, Torres and Bishop"/>
    <s v="Multi-layered dynamic protocol"/>
    <n v="9700"/>
    <n v="14606"/>
    <n v="150.57731958762886"/>
    <x v="1"/>
    <n v="85.917647058823533"/>
    <n v="170"/>
    <x v="7"/>
    <s v="photography books"/>
    <s v="US"/>
    <s v="USD"/>
    <n v="1531630800"/>
    <d v="2018-07-15T05:00:00"/>
    <d v="2018-07-15T05:00:00"/>
    <n v="2018"/>
    <x v="9"/>
    <s v="Jul"/>
    <x v="8"/>
    <n v="1532322000"/>
    <d v="2018-07-23T05:00:00"/>
    <b v="0"/>
    <b v="0"/>
    <s v="photography/photography books"/>
  </r>
  <r>
    <n v="76"/>
    <s v="Martin, Conway and Larsen"/>
    <s v="Horizontal next generation function"/>
    <n v="122900"/>
    <n v="95993"/>
    <n v="78.106590724165997"/>
    <x v="0"/>
    <n v="57.00296912114014"/>
    <n v="1684"/>
    <x v="3"/>
    <s v="plays"/>
    <s v="US"/>
    <s v="USD"/>
    <n v="1421992800"/>
    <d v="2015-01-23T06:00:00"/>
    <d v="2015-01-23T06:00:00"/>
    <n v="2015"/>
    <x v="0"/>
    <s v="Jan"/>
    <x v="2"/>
    <n v="1426222800"/>
    <d v="2015-03-13T05:00:00"/>
    <b v="1"/>
    <b v="1"/>
    <s v="theater/plays"/>
  </r>
  <r>
    <n v="77"/>
    <s v="Acevedo-Huffman"/>
    <s v="Pre-emptive impactful model"/>
    <n v="9500"/>
    <n v="4460"/>
    <n v="46.94736842105263"/>
    <x v="0"/>
    <n v="79.642857142857139"/>
    <n v="56"/>
    <x v="4"/>
    <s v="animation"/>
    <s v="US"/>
    <s v="USD"/>
    <n v="1285563600"/>
    <d v="2010-09-27T05:00:00"/>
    <d v="2010-09-27T05:00:00"/>
    <n v="2010"/>
    <x v="6"/>
    <s v="Sep"/>
    <x v="3"/>
    <n v="1286773200"/>
    <d v="2010-10-11T05:00:00"/>
    <b v="0"/>
    <b v="1"/>
    <s v="film &amp; video/animation"/>
  </r>
  <r>
    <n v="78"/>
    <s v="Montgomery, Larson and Spencer"/>
    <s v="User-centric bifurcated knowledge user"/>
    <n v="4500"/>
    <n v="13536"/>
    <n v="300.8"/>
    <x v="1"/>
    <n v="41.018181818181816"/>
    <n v="330"/>
    <x v="5"/>
    <s v="translations"/>
    <s v="US"/>
    <s v="USD"/>
    <n v="1523854800"/>
    <d v="2018-04-16T05:00:00"/>
    <d v="2018-04-16T05:00:00"/>
    <n v="2018"/>
    <x v="9"/>
    <s v="Apr"/>
    <x v="9"/>
    <n v="1523941200"/>
    <d v="2018-04-17T05:00:00"/>
    <b v="0"/>
    <b v="0"/>
    <s v="publishing/translations"/>
  </r>
  <r>
    <n v="79"/>
    <s v="Soto LLC"/>
    <s v="Triple-buffered reciprocal project"/>
    <n v="57800"/>
    <n v="40228"/>
    <n v="69.598615916955026"/>
    <x v="0"/>
    <n v="48.004773269689736"/>
    <n v="838"/>
    <x v="3"/>
    <s v="plays"/>
    <s v="US"/>
    <s v="USD"/>
    <n v="1529125200"/>
    <d v="2018-06-16T05:00:00"/>
    <d v="2018-06-16T05:00:00"/>
    <n v="2018"/>
    <x v="9"/>
    <s v="Jun"/>
    <x v="5"/>
    <n v="1529557200"/>
    <d v="2018-06-21T05:00:00"/>
    <b v="0"/>
    <b v="0"/>
    <s v="theater/plays"/>
  </r>
  <r>
    <n v="80"/>
    <s v="Sutton, Barrett and Tucker"/>
    <s v="Cross-platform needs-based approach"/>
    <n v="1100"/>
    <n v="7012"/>
    <n v="637.4545454545455"/>
    <x v="1"/>
    <n v="55.212598425196852"/>
    <n v="127"/>
    <x v="6"/>
    <s v="video games"/>
    <s v="US"/>
    <s v="USD"/>
    <n v="1503982800"/>
    <d v="2017-08-29T05:00:00"/>
    <d v="2017-08-29T05:00:00"/>
    <n v="2017"/>
    <x v="5"/>
    <s v="Aug"/>
    <x v="1"/>
    <n v="1506574800"/>
    <d v="2017-09-28T05:00:00"/>
    <b v="0"/>
    <b v="0"/>
    <s v="games/video games"/>
  </r>
  <r>
    <n v="81"/>
    <s v="Gomez, Bailey and Flores"/>
    <s v="User-friendly static contingency"/>
    <n v="16800"/>
    <n v="37857"/>
    <n v="225.33928571428569"/>
    <x v="1"/>
    <n v="92.109489051094897"/>
    <n v="411"/>
    <x v="1"/>
    <s v="rock"/>
    <s v="US"/>
    <s v="USD"/>
    <n v="1511416800"/>
    <d v="2017-11-23T06:00:00"/>
    <d v="2017-11-23T06:00:00"/>
    <n v="2017"/>
    <x v="5"/>
    <s v="Nov"/>
    <x v="0"/>
    <n v="1513576800"/>
    <d v="2017-12-18T06:00:00"/>
    <b v="0"/>
    <b v="0"/>
    <s v="music/rock"/>
  </r>
  <r>
    <n v="82"/>
    <s v="Porter-George"/>
    <s v="Reactive content-based framework"/>
    <n v="1000"/>
    <n v="14973"/>
    <n v="1497.3000000000002"/>
    <x v="1"/>
    <n v="83.183333333333337"/>
    <n v="180"/>
    <x v="6"/>
    <s v="video games"/>
    <s v="GB"/>
    <s v="GBP"/>
    <n v="1547704800"/>
    <d v="2019-01-17T06:00:00"/>
    <d v="2019-01-17T06:00:00"/>
    <n v="2019"/>
    <x v="3"/>
    <s v="Jan"/>
    <x v="2"/>
    <n v="1548309600"/>
    <d v="2019-01-24T06:00:00"/>
    <b v="0"/>
    <b v="1"/>
    <s v="games/video games"/>
  </r>
  <r>
    <n v="83"/>
    <s v="Fitzgerald PLC"/>
    <s v="Realigned user-facing concept"/>
    <n v="106400"/>
    <n v="39996"/>
    <n v="37.590225563909776"/>
    <x v="0"/>
    <n v="39.996000000000002"/>
    <n v="1000"/>
    <x v="1"/>
    <s v="electric music"/>
    <s v="US"/>
    <s v="USD"/>
    <n v="1469682000"/>
    <d v="2016-07-28T05:00:00"/>
    <d v="2016-07-28T05:00:00"/>
    <n v="2016"/>
    <x v="7"/>
    <s v="Jul"/>
    <x v="8"/>
    <n v="1471582800"/>
    <d v="2016-08-19T05:00:00"/>
    <b v="0"/>
    <b v="0"/>
    <s v="music/electric music"/>
  </r>
  <r>
    <n v="84"/>
    <s v="Cisneros-Burton"/>
    <s v="Public-key zero tolerance orchestration"/>
    <n v="31400"/>
    <n v="41564"/>
    <n v="132.36942675159236"/>
    <x v="1"/>
    <n v="111.1336898395722"/>
    <n v="374"/>
    <x v="2"/>
    <s v="wearables"/>
    <s v="US"/>
    <s v="USD"/>
    <n v="1343451600"/>
    <d v="2012-07-28T05:00:00"/>
    <d v="2012-07-28T05:00:00"/>
    <n v="2012"/>
    <x v="4"/>
    <s v="Jul"/>
    <x v="8"/>
    <n v="1344315600"/>
    <d v="2012-08-07T05:00:00"/>
    <b v="0"/>
    <b v="0"/>
    <s v="technology/wearables"/>
  </r>
  <r>
    <n v="85"/>
    <s v="Hill, Lawson and Wilkinson"/>
    <s v="Multi-tiered eco-centric architecture"/>
    <n v="4900"/>
    <n v="6430"/>
    <n v="131.22448979591837"/>
    <x v="1"/>
    <n v="90.563380281690144"/>
    <n v="71"/>
    <x v="1"/>
    <s v="indie rock"/>
    <s v="AU"/>
    <s v="AUD"/>
    <n v="1315717200"/>
    <d v="2011-09-11T05:00:00"/>
    <d v="2011-09-11T05:00:00"/>
    <n v="2011"/>
    <x v="8"/>
    <s v="Sep"/>
    <x v="3"/>
    <n v="1316408400"/>
    <d v="2011-09-19T05:00:00"/>
    <b v="0"/>
    <b v="0"/>
    <s v="music/indie rock"/>
  </r>
  <r>
    <n v="86"/>
    <s v="Davis-Smith"/>
    <s v="Organic motivating firmware"/>
    <n v="7400"/>
    <n v="12405"/>
    <n v="167.63513513513513"/>
    <x v="1"/>
    <n v="61.108374384236456"/>
    <n v="203"/>
    <x v="3"/>
    <s v="plays"/>
    <s v="US"/>
    <s v="USD"/>
    <n v="1430715600"/>
    <d v="2015-05-04T05:00:00"/>
    <d v="2015-05-04T05:00:00"/>
    <n v="2015"/>
    <x v="0"/>
    <s v="May"/>
    <x v="11"/>
    <n v="1431838800"/>
    <d v="2015-05-17T05:00:00"/>
    <b v="1"/>
    <b v="0"/>
    <s v="theater/plays"/>
  </r>
  <r>
    <n v="87"/>
    <s v="Farrell and Sons"/>
    <s v="Synergized 4thgeneration conglomeration"/>
    <n v="198500"/>
    <n v="123040"/>
    <n v="61.984886649874063"/>
    <x v="0"/>
    <n v="83.022941970310384"/>
    <n v="1482"/>
    <x v="1"/>
    <s v="rock"/>
    <s v="AU"/>
    <s v="AUD"/>
    <n v="1299564000"/>
    <d v="2011-03-08T06:00:00"/>
    <d v="2011-03-08T06:00:00"/>
    <n v="2011"/>
    <x v="8"/>
    <s v="Mar"/>
    <x v="6"/>
    <n v="1300510800"/>
    <d v="2011-03-19T05:00:00"/>
    <b v="0"/>
    <b v="1"/>
    <s v="music/rock"/>
  </r>
  <r>
    <n v="88"/>
    <s v="Clark Group"/>
    <s v="Grass-roots fault-tolerant policy"/>
    <n v="4800"/>
    <n v="12516"/>
    <n v="260.75"/>
    <x v="1"/>
    <n v="110.76106194690266"/>
    <n v="113"/>
    <x v="5"/>
    <s v="translations"/>
    <s v="US"/>
    <s v="USD"/>
    <n v="1429160400"/>
    <d v="2015-04-16T05:00:00"/>
    <d v="2015-04-16T05:00:00"/>
    <n v="2015"/>
    <x v="0"/>
    <s v="Apr"/>
    <x v="9"/>
    <n v="1431061200"/>
    <d v="2015-05-08T05:00:00"/>
    <b v="0"/>
    <b v="0"/>
    <s v="publishing/translations"/>
  </r>
  <r>
    <n v="89"/>
    <s v="White, Singleton and Zimmerman"/>
    <s v="Monitored scalable knowledgebase"/>
    <n v="3400"/>
    <n v="8588"/>
    <n v="252.58823529411765"/>
    <x v="1"/>
    <n v="89.458333333333329"/>
    <n v="96"/>
    <x v="3"/>
    <s v="plays"/>
    <s v="US"/>
    <s v="USD"/>
    <n v="1271307600"/>
    <d v="2010-04-15T05:00:00"/>
    <d v="2010-04-15T05:00:00"/>
    <n v="2010"/>
    <x v="6"/>
    <s v="Apr"/>
    <x v="9"/>
    <n v="1271480400"/>
    <d v="2010-04-17T05:00:00"/>
    <b v="0"/>
    <b v="0"/>
    <s v="theater/plays"/>
  </r>
  <r>
    <n v="90"/>
    <s v="Kramer Group"/>
    <s v="Synergistic explicit parallelism"/>
    <n v="7800"/>
    <n v="6132"/>
    <n v="78.615384615384613"/>
    <x v="0"/>
    <n v="57.849056603773583"/>
    <n v="106"/>
    <x v="3"/>
    <s v="plays"/>
    <s v="US"/>
    <s v="USD"/>
    <n v="1456380000"/>
    <d v="2016-02-25T06:00:00"/>
    <d v="2016-02-25T06:00:00"/>
    <n v="2016"/>
    <x v="7"/>
    <s v="Feb"/>
    <x v="10"/>
    <n v="1456380000"/>
    <d v="2016-02-25T06:00:00"/>
    <b v="0"/>
    <b v="1"/>
    <s v="theater/plays"/>
  </r>
  <r>
    <n v="91"/>
    <s v="Frazier, Patrick and Smith"/>
    <s v="Enhanced systemic analyzer"/>
    <n v="154300"/>
    <n v="74688"/>
    <n v="48.404406999351913"/>
    <x v="0"/>
    <n v="109.99705449189985"/>
    <n v="679"/>
    <x v="5"/>
    <s v="translations"/>
    <s v="IT"/>
    <s v="EUR"/>
    <n v="1470459600"/>
    <d v="2016-08-06T05:00:00"/>
    <d v="2016-08-06T05:00:00"/>
    <n v="2016"/>
    <x v="7"/>
    <s v="Aug"/>
    <x v="1"/>
    <n v="1472878800"/>
    <d v="2016-09-03T05:00:00"/>
    <b v="0"/>
    <b v="0"/>
    <s v="publishing/translations"/>
  </r>
  <r>
    <n v="92"/>
    <s v="Santos, Bell and Lloyd"/>
    <s v="Object-based analyzing knowledge user"/>
    <n v="20000"/>
    <n v="51775"/>
    <n v="258.875"/>
    <x v="1"/>
    <n v="103.96586345381526"/>
    <n v="498"/>
    <x v="6"/>
    <s v="video games"/>
    <s v="CH"/>
    <s v="CHF"/>
    <n v="1277269200"/>
    <d v="2010-06-23T05:00:00"/>
    <d v="2010-06-23T05:00:00"/>
    <n v="2010"/>
    <x v="6"/>
    <s v="Jun"/>
    <x v="5"/>
    <n v="1277355600"/>
    <d v="2010-06-24T05:00:00"/>
    <b v="0"/>
    <b v="1"/>
    <s v="games/video games"/>
  </r>
  <r>
    <n v="93"/>
    <s v="Hall and Sons"/>
    <s v="Pre-emptive radical architecture"/>
    <n v="108800"/>
    <n v="65877"/>
    <n v="60.548713235294116"/>
    <x v="3"/>
    <n v="107.99508196721311"/>
    <n v="610"/>
    <x v="3"/>
    <s v="plays"/>
    <s v="US"/>
    <s v="USD"/>
    <n v="1350709200"/>
    <d v="2012-10-20T05:00:00"/>
    <d v="2012-10-20T05:00:00"/>
    <n v="2012"/>
    <x v="4"/>
    <s v="Oct"/>
    <x v="4"/>
    <n v="1351054800"/>
    <d v="2012-10-24T05:00:00"/>
    <b v="0"/>
    <b v="1"/>
    <s v="theater/plays"/>
  </r>
  <r>
    <n v="94"/>
    <s v="Hanson Inc"/>
    <s v="Grass-roots web-enabled contingency"/>
    <n v="2900"/>
    <n v="8807"/>
    <n v="303.68965517241378"/>
    <x v="1"/>
    <n v="48.927777777777777"/>
    <n v="180"/>
    <x v="2"/>
    <s v="web"/>
    <s v="GB"/>
    <s v="GBP"/>
    <n v="1554613200"/>
    <d v="2019-04-07T05:00:00"/>
    <d v="2019-04-07T05:00:00"/>
    <n v="2019"/>
    <x v="3"/>
    <s v="Apr"/>
    <x v="9"/>
    <n v="1555563600"/>
    <d v="2019-04-18T05:00:00"/>
    <b v="0"/>
    <b v="0"/>
    <s v="technology/web"/>
  </r>
  <r>
    <n v="95"/>
    <s v="Sanchez LLC"/>
    <s v="Stand-alone system-worthy standardization"/>
    <n v="900"/>
    <n v="1017"/>
    <n v="112.99999999999999"/>
    <x v="1"/>
    <n v="37.666666666666664"/>
    <n v="27"/>
    <x v="4"/>
    <s v="documentary"/>
    <s v="US"/>
    <s v="USD"/>
    <n v="1571029200"/>
    <d v="2019-10-14T05:00:00"/>
    <d v="2019-10-14T05:00:00"/>
    <n v="2019"/>
    <x v="3"/>
    <s v="Oct"/>
    <x v="4"/>
    <n v="1571634000"/>
    <d v="2019-10-21T05:00:00"/>
    <b v="0"/>
    <b v="0"/>
    <s v="film &amp; video/documentary"/>
  </r>
  <r>
    <n v="96"/>
    <s v="Howard Ltd"/>
    <s v="Down-sized systematic policy"/>
    <n v="69700"/>
    <n v="151513"/>
    <n v="217.37876614060258"/>
    <x v="1"/>
    <n v="64.999141999141997"/>
    <n v="2331"/>
    <x v="3"/>
    <s v="plays"/>
    <s v="US"/>
    <s v="USD"/>
    <n v="1299736800"/>
    <d v="2011-03-10T06:00:00"/>
    <d v="2011-03-10T06:00:00"/>
    <n v="2011"/>
    <x v="8"/>
    <s v="Mar"/>
    <x v="6"/>
    <n v="1300856400"/>
    <d v="2011-03-23T05:00:00"/>
    <b v="0"/>
    <b v="0"/>
    <s v="theater/plays"/>
  </r>
  <r>
    <n v="97"/>
    <s v="Stewart LLC"/>
    <s v="Cloned bi-directional architecture"/>
    <n v="1300"/>
    <n v="12047"/>
    <n v="926.69230769230762"/>
    <x v="1"/>
    <n v="106.61061946902655"/>
    <n v="113"/>
    <x v="0"/>
    <s v="food trucks"/>
    <s v="US"/>
    <s v="USD"/>
    <n v="1435208400"/>
    <d v="2015-06-25T05:00:00"/>
    <d v="2015-06-25T05:00:00"/>
    <n v="2015"/>
    <x v="0"/>
    <s v="Jun"/>
    <x v="5"/>
    <n v="1439874000"/>
    <d v="2015-08-18T05:00:00"/>
    <b v="0"/>
    <b v="0"/>
    <s v="food/food trucks"/>
  </r>
  <r>
    <n v="98"/>
    <s v="Arias, Allen and Miller"/>
    <s v="Seamless transitional portal"/>
    <n v="97800"/>
    <n v="32951"/>
    <n v="33.692229038854805"/>
    <x v="0"/>
    <n v="27.009016393442622"/>
    <n v="1220"/>
    <x v="6"/>
    <s v="video games"/>
    <s v="AU"/>
    <s v="AUD"/>
    <n v="1437973200"/>
    <d v="2015-07-27T05:00:00"/>
    <d v="2015-07-27T05:00:00"/>
    <n v="2015"/>
    <x v="0"/>
    <s v="Jul"/>
    <x v="8"/>
    <n v="1438318800"/>
    <d v="2015-07-31T05:00:00"/>
    <b v="0"/>
    <b v="0"/>
    <s v="games/video games"/>
  </r>
  <r>
    <n v="99"/>
    <s v="Baker-Morris"/>
    <s v="Fully-configurable motivating approach"/>
    <n v="7600"/>
    <n v="14951"/>
    <n v="196.7236842105263"/>
    <x v="1"/>
    <n v="91.16463414634147"/>
    <n v="164"/>
    <x v="3"/>
    <s v="plays"/>
    <s v="US"/>
    <s v="USD"/>
    <n v="1416895200"/>
    <d v="2014-11-25T06:00:00"/>
    <d v="2014-11-25T06:00:00"/>
    <n v="2014"/>
    <x v="1"/>
    <s v="Nov"/>
    <x v="0"/>
    <n v="1419400800"/>
    <d v="2014-12-24T06:00:00"/>
    <b v="0"/>
    <b v="0"/>
    <s v="theater/plays"/>
  </r>
  <r>
    <n v="100"/>
    <s v="Tucker, Fox and Green"/>
    <s v="Upgradable fault-tolerant approach"/>
    <n v="100"/>
    <n v="1"/>
    <n v="1"/>
    <x v="0"/>
    <n v="1"/>
    <n v="1"/>
    <x v="3"/>
    <s v="plays"/>
    <s v="US"/>
    <s v="USD"/>
    <n v="1319000400"/>
    <d v="2011-10-19T05:00:00"/>
    <d v="2011-10-19T05:00:00"/>
    <n v="2011"/>
    <x v="8"/>
    <s v="Oct"/>
    <x v="4"/>
    <n v="1320555600"/>
    <d v="2011-11-06T05:00:00"/>
    <b v="0"/>
    <b v="0"/>
    <s v="theater/plays"/>
  </r>
  <r>
    <n v="101"/>
    <s v="Douglas LLC"/>
    <s v="Reduced heuristic moratorium"/>
    <n v="900"/>
    <n v="9193"/>
    <n v="1021.4444444444445"/>
    <x v="1"/>
    <n v="56.054878048780488"/>
    <n v="164"/>
    <x v="1"/>
    <s v="electric music"/>
    <s v="US"/>
    <s v="USD"/>
    <n v="1424498400"/>
    <d v="2015-02-21T06:00:00"/>
    <d v="2015-02-21T06:00:00"/>
    <n v="2015"/>
    <x v="0"/>
    <s v="Feb"/>
    <x v="10"/>
    <n v="1425103200"/>
    <d v="2015-02-28T06:00:00"/>
    <b v="0"/>
    <b v="1"/>
    <s v="music/electric music"/>
  </r>
  <r>
    <n v="102"/>
    <s v="Garcia Inc"/>
    <s v="Front-line web-enabled model"/>
    <n v="3700"/>
    <n v="10422"/>
    <n v="281.67567567567568"/>
    <x v="1"/>
    <n v="31.017857142857142"/>
    <n v="336"/>
    <x v="2"/>
    <s v="wearables"/>
    <s v="US"/>
    <s v="USD"/>
    <n v="1526274000"/>
    <d v="2018-05-14T05:00:00"/>
    <d v="2018-05-14T05:00:00"/>
    <n v="2018"/>
    <x v="9"/>
    <s v="May"/>
    <x v="11"/>
    <n v="1526878800"/>
    <d v="2018-05-21T05:00:00"/>
    <b v="0"/>
    <b v="1"/>
    <s v="technology/wearables"/>
  </r>
  <r>
    <n v="103"/>
    <s v="Frye, Hunt and Powell"/>
    <s v="Polarized incremental emulation"/>
    <n v="10000"/>
    <n v="2461"/>
    <n v="24.610000000000003"/>
    <x v="0"/>
    <n v="66.513513513513516"/>
    <n v="37"/>
    <x v="1"/>
    <s v="electric music"/>
    <s v="IT"/>
    <s v="EUR"/>
    <n v="1287896400"/>
    <d v="2010-10-24T05:00:00"/>
    <d v="2010-10-24T05:00:00"/>
    <n v="2010"/>
    <x v="6"/>
    <s v="Oct"/>
    <x v="4"/>
    <n v="1288674000"/>
    <d v="2010-11-02T05:00:00"/>
    <b v="0"/>
    <b v="0"/>
    <s v="music/electric music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indie rock"/>
    <s v="US"/>
    <s v="USD"/>
    <n v="1495515600"/>
    <d v="2017-05-23T05:00:00"/>
    <d v="2017-05-23T05:00:00"/>
    <n v="2017"/>
    <x v="5"/>
    <s v="May"/>
    <x v="11"/>
    <n v="1495602000"/>
    <d v="2017-05-24T05:00:00"/>
    <b v="0"/>
    <b v="0"/>
    <s v="music/indie rock"/>
  </r>
  <r>
    <n v="105"/>
    <s v="Charles-Johnson"/>
    <s v="Total fresh-thinking system engine"/>
    <n v="6800"/>
    <n v="9829"/>
    <n v="144.54411764705884"/>
    <x v="1"/>
    <n v="103.46315789473684"/>
    <n v="95"/>
    <x v="2"/>
    <s v="web"/>
    <s v="US"/>
    <s v="USD"/>
    <n v="1364878800"/>
    <d v="2013-04-02T05:00:00"/>
    <d v="2013-04-02T05:00:00"/>
    <n v="2013"/>
    <x v="2"/>
    <s v="Apr"/>
    <x v="9"/>
    <n v="1366434000"/>
    <d v="2013-04-20T05:00:00"/>
    <b v="0"/>
    <b v="0"/>
    <s v="technology/web"/>
  </r>
  <r>
    <n v="106"/>
    <s v="Brandt, Carter and Wood"/>
    <s v="Ameliorated clear-thinking circuit"/>
    <n v="3900"/>
    <n v="14006"/>
    <n v="359.12820512820514"/>
    <x v="1"/>
    <n v="95.278911564625844"/>
    <n v="147"/>
    <x v="3"/>
    <s v="plays"/>
    <s v="US"/>
    <s v="USD"/>
    <n v="1567918800"/>
    <d v="2019-09-08T05:00:00"/>
    <d v="2019-09-08T05:00:00"/>
    <n v="2019"/>
    <x v="3"/>
    <s v="Sep"/>
    <x v="3"/>
    <n v="1568350800"/>
    <d v="2019-09-13T05:00:00"/>
    <b v="0"/>
    <b v="0"/>
    <s v="theater/plays"/>
  </r>
  <r>
    <n v="107"/>
    <s v="Tucker, Schmidt and Reid"/>
    <s v="Multi-layered encompassing installation"/>
    <n v="3500"/>
    <n v="6527"/>
    <n v="186.48571428571427"/>
    <x v="1"/>
    <n v="75.895348837209298"/>
    <n v="86"/>
    <x v="3"/>
    <s v="plays"/>
    <s v="US"/>
    <s v="USD"/>
    <n v="1524459600"/>
    <d v="2018-04-23T05:00:00"/>
    <d v="2018-04-23T05:00:00"/>
    <n v="2018"/>
    <x v="9"/>
    <s v="Apr"/>
    <x v="9"/>
    <n v="1525928400"/>
    <d v="2018-05-10T05:00:00"/>
    <b v="0"/>
    <b v="1"/>
    <s v="theater/plays"/>
  </r>
  <r>
    <n v="108"/>
    <s v="Decker Inc"/>
    <s v="Universal encompassing implementation"/>
    <n v="1500"/>
    <n v="8929"/>
    <n v="595.26666666666665"/>
    <x v="1"/>
    <n v="107.57831325301204"/>
    <n v="83"/>
    <x v="4"/>
    <s v="documentary"/>
    <s v="US"/>
    <s v="USD"/>
    <n v="1333688400"/>
    <d v="2012-04-06T05:00:00"/>
    <d v="2012-04-06T05:00:00"/>
    <n v="2012"/>
    <x v="4"/>
    <s v="Apr"/>
    <x v="9"/>
    <n v="1336885200"/>
    <d v="2012-05-13T05:00:00"/>
    <b v="0"/>
    <b v="0"/>
    <s v="film &amp; video/documentary"/>
  </r>
  <r>
    <n v="109"/>
    <s v="Romero and Sons"/>
    <s v="Object-based client-server application"/>
    <n v="5200"/>
    <n v="3079"/>
    <n v="59.21153846153846"/>
    <x v="0"/>
    <n v="51.31666666666667"/>
    <n v="60"/>
    <x v="4"/>
    <s v="television"/>
    <s v="US"/>
    <s v="USD"/>
    <n v="1389506400"/>
    <d v="2014-01-12T06:00:00"/>
    <d v="2014-01-12T06:00:00"/>
    <n v="2014"/>
    <x v="1"/>
    <s v="Jan"/>
    <x v="2"/>
    <n v="1389679200"/>
    <d v="2014-01-14T06:00:00"/>
    <b v="0"/>
    <b v="0"/>
    <s v="film &amp; video/television"/>
  </r>
  <r>
    <n v="110"/>
    <s v="Castillo-Carey"/>
    <s v="Cross-platform solution-oriented process improvement"/>
    <n v="142400"/>
    <n v="21307"/>
    <n v="14.962780898876405"/>
    <x v="0"/>
    <n v="71.983108108108112"/>
    <n v="296"/>
    <x v="0"/>
    <s v="food trucks"/>
    <s v="US"/>
    <s v="USD"/>
    <n v="1536642000"/>
    <d v="2018-09-11T05:00:00"/>
    <d v="2018-09-11T05:00:00"/>
    <n v="2018"/>
    <x v="9"/>
    <s v="Sep"/>
    <x v="3"/>
    <n v="1538283600"/>
    <d v="2018-09-30T05:00:00"/>
    <b v="0"/>
    <b v="0"/>
    <s v="food/food trucks"/>
  </r>
  <r>
    <n v="111"/>
    <s v="Hart-Briggs"/>
    <s v="Re-engineered user-facing approach"/>
    <n v="61400"/>
    <n v="73653"/>
    <n v="119.95602605863192"/>
    <x v="1"/>
    <n v="108.95414201183432"/>
    <n v="676"/>
    <x v="5"/>
    <s v="radio &amp; podcasts"/>
    <s v="US"/>
    <s v="USD"/>
    <n v="1348290000"/>
    <d v="2012-09-22T05:00:00"/>
    <d v="2012-09-22T05:00:00"/>
    <n v="2012"/>
    <x v="4"/>
    <s v="Sep"/>
    <x v="3"/>
    <n v="1348808400"/>
    <d v="2012-09-28T05:00:00"/>
    <b v="0"/>
    <b v="0"/>
    <s v="publishing/radio &amp; podcasts"/>
  </r>
  <r>
    <n v="112"/>
    <s v="Jones-Meyer"/>
    <s v="Re-engineered client-driven hub"/>
    <n v="4700"/>
    <n v="12635"/>
    <n v="268.82978723404256"/>
    <x v="1"/>
    <n v="35"/>
    <n v="361"/>
    <x v="2"/>
    <s v="web"/>
    <s v="AU"/>
    <s v="AUD"/>
    <n v="1408856400"/>
    <d v="2014-08-24T05:00:00"/>
    <d v="2014-08-24T05:00:00"/>
    <n v="2014"/>
    <x v="1"/>
    <s v="Aug"/>
    <x v="1"/>
    <n v="1410152400"/>
    <d v="2014-09-08T05:00:00"/>
    <b v="0"/>
    <b v="0"/>
    <s v="technology/web"/>
  </r>
  <r>
    <n v="113"/>
    <s v="Wright, Hartman and Yu"/>
    <s v="User-friendly tertiary array"/>
    <n v="3300"/>
    <n v="12437"/>
    <n v="376.87878787878788"/>
    <x v="1"/>
    <n v="94.938931297709928"/>
    <n v="131"/>
    <x v="0"/>
    <s v="food trucks"/>
    <s v="US"/>
    <s v="USD"/>
    <n v="1505192400"/>
    <d v="2017-09-12T05:00:00"/>
    <d v="2017-09-12T05:00:00"/>
    <n v="2017"/>
    <x v="5"/>
    <s v="Sep"/>
    <x v="3"/>
    <n v="1505797200"/>
    <d v="2017-09-19T05:00:00"/>
    <b v="0"/>
    <b v="0"/>
    <s v="food/food trucks"/>
  </r>
  <r>
    <n v="114"/>
    <s v="Harper-Davis"/>
    <s v="Robust heuristic encoding"/>
    <n v="1900"/>
    <n v="13816"/>
    <n v="727.15789473684208"/>
    <x v="1"/>
    <n v="109.65079365079364"/>
    <n v="126"/>
    <x v="2"/>
    <s v="wearables"/>
    <s v="US"/>
    <s v="USD"/>
    <n v="1554786000"/>
    <d v="2019-04-09T05:00:00"/>
    <d v="2019-04-09T05:00:00"/>
    <n v="2019"/>
    <x v="3"/>
    <s v="Apr"/>
    <x v="9"/>
    <n v="1554872400"/>
    <d v="2019-04-10T05:00:00"/>
    <b v="0"/>
    <b v="1"/>
    <s v="technology/wearables"/>
  </r>
  <r>
    <n v="115"/>
    <s v="Barrett PLC"/>
    <s v="Team-oriented clear-thinking capacity"/>
    <n v="166700"/>
    <n v="145382"/>
    <n v="87.211757648470297"/>
    <x v="0"/>
    <n v="44.001815980629537"/>
    <n v="3304"/>
    <x v="5"/>
    <s v="fiction"/>
    <s v="IT"/>
    <s v="EUR"/>
    <n v="1510898400"/>
    <d v="2017-11-17T06:00:00"/>
    <d v="2017-11-17T06:00:00"/>
    <n v="2017"/>
    <x v="5"/>
    <s v="Nov"/>
    <x v="0"/>
    <n v="1513922400"/>
    <d v="2017-12-22T06:00:00"/>
    <b v="0"/>
    <b v="0"/>
    <s v="publishing/fiction"/>
  </r>
  <r>
    <n v="116"/>
    <s v="David-Clark"/>
    <s v="De-engineered motivating standardization"/>
    <n v="7200"/>
    <n v="6336"/>
    <n v="88"/>
    <x v="0"/>
    <n v="86.794520547945211"/>
    <n v="73"/>
    <x v="3"/>
    <s v="plays"/>
    <s v="US"/>
    <s v="USD"/>
    <n v="1442552400"/>
    <d v="2015-09-18T05:00:00"/>
    <d v="2015-09-18T05:00:00"/>
    <n v="2015"/>
    <x v="0"/>
    <s v="Sep"/>
    <x v="3"/>
    <n v="1442638800"/>
    <d v="2015-09-19T05:00:00"/>
    <b v="0"/>
    <b v="0"/>
    <s v="theater/plays"/>
  </r>
  <r>
    <n v="117"/>
    <s v="Chaney-Dennis"/>
    <s v="Business-focused 24hour groupware"/>
    <n v="4900"/>
    <n v="8523"/>
    <n v="173.9387755102041"/>
    <x v="1"/>
    <n v="30.992727272727272"/>
    <n v="275"/>
    <x v="4"/>
    <s v="television"/>
    <s v="US"/>
    <s v="USD"/>
    <n v="1316667600"/>
    <d v="2011-09-22T05:00:00"/>
    <d v="2011-09-22T05:00:00"/>
    <n v="2011"/>
    <x v="8"/>
    <s v="Sep"/>
    <x v="3"/>
    <n v="1317186000"/>
    <d v="2011-09-28T05:00:00"/>
    <b v="0"/>
    <b v="0"/>
    <s v="film &amp; video/television"/>
  </r>
  <r>
    <n v="118"/>
    <s v="Robinson, Lopez and Christensen"/>
    <s v="Organic next generation protocol"/>
    <n v="5400"/>
    <n v="6351"/>
    <n v="117.61111111111111"/>
    <x v="1"/>
    <n v="94.791044776119406"/>
    <n v="67"/>
    <x v="7"/>
    <s v="photography books"/>
    <s v="US"/>
    <s v="USD"/>
    <n v="1390716000"/>
    <d v="2014-01-26T06:00:00"/>
    <d v="2014-01-26T06:00:00"/>
    <n v="2014"/>
    <x v="1"/>
    <s v="Jan"/>
    <x v="2"/>
    <n v="1391234400"/>
    <d v="2014-02-01T06:00:00"/>
    <b v="0"/>
    <b v="0"/>
    <s v="photography/photography books"/>
  </r>
  <r>
    <n v="119"/>
    <s v="Clark and Sons"/>
    <s v="Reverse-engineered full-range Internet solution"/>
    <n v="5000"/>
    <n v="10748"/>
    <n v="214.96"/>
    <x v="1"/>
    <n v="69.79220779220779"/>
    <n v="154"/>
    <x v="4"/>
    <s v="documentary"/>
    <s v="US"/>
    <s v="USD"/>
    <n v="1402894800"/>
    <d v="2014-06-16T05:00:00"/>
    <d v="2014-06-16T05:00:00"/>
    <n v="2014"/>
    <x v="1"/>
    <s v="Jun"/>
    <x v="5"/>
    <n v="1404363600"/>
    <d v="2014-07-03T05:00:00"/>
    <b v="0"/>
    <b v="1"/>
    <s v="film &amp; video/documentary"/>
  </r>
  <r>
    <n v="120"/>
    <s v="Vega Group"/>
    <s v="Synchronized regional synergy"/>
    <n v="75100"/>
    <n v="112272"/>
    <n v="149.49667110519306"/>
    <x v="1"/>
    <n v="63.003367003367003"/>
    <n v="1782"/>
    <x v="6"/>
    <s v="mobile games"/>
    <s v="US"/>
    <s v="USD"/>
    <n v="1429246800"/>
    <d v="2015-04-17T05:00:00"/>
    <d v="2015-04-17T05:00:00"/>
    <n v="2015"/>
    <x v="0"/>
    <s v="Apr"/>
    <x v="9"/>
    <n v="1429592400"/>
    <d v="2015-04-21T05:00:00"/>
    <b v="0"/>
    <b v="1"/>
    <s v="games/mobile games"/>
  </r>
  <r>
    <n v="121"/>
    <s v="Brown-Brown"/>
    <s v="Multi-lateral homogeneous success"/>
    <n v="45300"/>
    <n v="99361"/>
    <n v="219.33995584988963"/>
    <x v="1"/>
    <n v="110.0343300110742"/>
    <n v="903"/>
    <x v="6"/>
    <s v="video games"/>
    <s v="US"/>
    <s v="USD"/>
    <n v="1412485200"/>
    <d v="2014-10-05T05:00:00"/>
    <d v="2014-10-05T05:00:00"/>
    <n v="2014"/>
    <x v="1"/>
    <s v="Oct"/>
    <x v="4"/>
    <n v="1413608400"/>
    <d v="2014-10-18T05:00:00"/>
    <b v="0"/>
    <b v="0"/>
    <s v="games/video games"/>
  </r>
  <r>
    <n v="122"/>
    <s v="Taylor PLC"/>
    <s v="Seamless zero-defect solution"/>
    <n v="136800"/>
    <n v="88055"/>
    <n v="64.367690058479525"/>
    <x v="0"/>
    <n v="25.997933274284026"/>
    <n v="3387"/>
    <x v="5"/>
    <s v="fiction"/>
    <s v="US"/>
    <s v="USD"/>
    <n v="1417068000"/>
    <d v="2014-11-27T06:00:00"/>
    <d v="2014-11-27T06:00:00"/>
    <n v="2014"/>
    <x v="1"/>
    <s v="Nov"/>
    <x v="0"/>
    <n v="1419400800"/>
    <d v="2014-12-24T06:00:00"/>
    <b v="0"/>
    <b v="0"/>
    <s v="publishing/fiction"/>
  </r>
  <r>
    <n v="123"/>
    <s v="Edwards-Lewis"/>
    <s v="Enhanced scalable concept"/>
    <n v="177700"/>
    <n v="33092"/>
    <n v="18.622397298818232"/>
    <x v="0"/>
    <n v="49.987915407854985"/>
    <n v="662"/>
    <x v="3"/>
    <s v="plays"/>
    <s v="CA"/>
    <s v="CAD"/>
    <n v="1448344800"/>
    <d v="2015-11-24T06:00:00"/>
    <d v="2015-11-24T06:00:00"/>
    <n v="2015"/>
    <x v="0"/>
    <s v="Nov"/>
    <x v="0"/>
    <n v="1448604000"/>
    <d v="2015-11-27T06:00:00"/>
    <b v="1"/>
    <b v="0"/>
    <s v="theater/plays"/>
  </r>
  <r>
    <n v="124"/>
    <s v="Stanton, Neal and Rodriguez"/>
    <s v="Polarized uniform software"/>
    <n v="2600"/>
    <n v="9562"/>
    <n v="367.76923076923077"/>
    <x v="1"/>
    <n v="101.72340425531915"/>
    <n v="94"/>
    <x v="7"/>
    <s v="photography books"/>
    <s v="IT"/>
    <s v="EUR"/>
    <n v="1557723600"/>
    <d v="2019-05-13T05:00:00"/>
    <d v="2019-05-13T05:00:00"/>
    <n v="2019"/>
    <x v="3"/>
    <s v="May"/>
    <x v="11"/>
    <n v="1562302800"/>
    <d v="2019-07-05T05:00:00"/>
    <b v="0"/>
    <b v="0"/>
    <s v="photography/photography books"/>
  </r>
  <r>
    <n v="125"/>
    <s v="Pratt LLC"/>
    <s v="Stand-alone web-enabled moderator"/>
    <n v="5300"/>
    <n v="8475"/>
    <n v="159.90566037735849"/>
    <x v="1"/>
    <n v="47.083333333333336"/>
    <n v="180"/>
    <x v="3"/>
    <s v="plays"/>
    <s v="US"/>
    <s v="USD"/>
    <n v="1537333200"/>
    <d v="2018-09-19T05:00:00"/>
    <d v="2018-09-19T05:00:00"/>
    <n v="2018"/>
    <x v="9"/>
    <s v="Sep"/>
    <x v="3"/>
    <n v="1537678800"/>
    <d v="2018-09-23T05:00:00"/>
    <b v="0"/>
    <b v="0"/>
    <s v="theater/plays"/>
  </r>
  <r>
    <n v="126"/>
    <s v="Gross PLC"/>
    <s v="Proactive methodical benchmark"/>
    <n v="180200"/>
    <n v="69617"/>
    <n v="38.633185349611544"/>
    <x v="0"/>
    <n v="89.944444444444443"/>
    <n v="774"/>
    <x v="3"/>
    <s v="plays"/>
    <s v="US"/>
    <s v="USD"/>
    <n v="1471150800"/>
    <d v="2016-08-14T05:00:00"/>
    <d v="2016-08-14T05:00:00"/>
    <n v="2016"/>
    <x v="7"/>
    <s v="Aug"/>
    <x v="1"/>
    <n v="1473570000"/>
    <d v="2016-09-11T05:00:00"/>
    <b v="0"/>
    <b v="1"/>
    <s v="theater/plays"/>
  </r>
  <r>
    <n v="127"/>
    <s v="Martinez, Gomez and Dalton"/>
    <s v="Team-oriented 6thgeneration matrix"/>
    <n v="103200"/>
    <n v="53067"/>
    <n v="51.42151162790698"/>
    <x v="0"/>
    <n v="78.96875"/>
    <n v="672"/>
    <x v="3"/>
    <s v="plays"/>
    <s v="CA"/>
    <s v="CAD"/>
    <n v="1273640400"/>
    <d v="2010-05-12T05:00:00"/>
    <d v="2010-05-12T05:00:00"/>
    <n v="2010"/>
    <x v="6"/>
    <s v="May"/>
    <x v="11"/>
    <n v="1273899600"/>
    <d v="2010-05-15T05:00:00"/>
    <b v="0"/>
    <b v="0"/>
    <s v="theater/plays"/>
  </r>
  <r>
    <n v="128"/>
    <s v="Allen-Curtis"/>
    <s v="Phased human-resource core"/>
    <n v="70600"/>
    <n v="42596"/>
    <n v="60.334277620396605"/>
    <x v="3"/>
    <n v="80.067669172932327"/>
    <n v="532"/>
    <x v="1"/>
    <s v="rock"/>
    <s v="US"/>
    <s v="USD"/>
    <n v="1282885200"/>
    <d v="2010-08-27T05:00:00"/>
    <d v="2010-08-27T05:00:00"/>
    <n v="2010"/>
    <x v="6"/>
    <s v="Aug"/>
    <x v="1"/>
    <n v="1284008400"/>
    <d v="2010-09-09T05:00:00"/>
    <b v="0"/>
    <b v="0"/>
    <s v="music/rock"/>
  </r>
  <r>
    <n v="129"/>
    <s v="Morgan-Martinez"/>
    <s v="Mandatory tertiary implementation"/>
    <n v="148500"/>
    <n v="4756"/>
    <n v="3.202693602693603"/>
    <x v="3"/>
    <n v="86.472727272727269"/>
    <n v="55"/>
    <x v="0"/>
    <s v="food trucks"/>
    <s v="AU"/>
    <s v="AUD"/>
    <n v="1422943200"/>
    <d v="2015-02-03T06:00:00"/>
    <d v="2015-02-03T06:00:00"/>
    <n v="2015"/>
    <x v="0"/>
    <s v="Feb"/>
    <x v="10"/>
    <n v="1425103200"/>
    <d v="2015-02-28T06:00:00"/>
    <b v="0"/>
    <b v="0"/>
    <s v="food/food trucks"/>
  </r>
  <r>
    <n v="130"/>
    <s v="Luna, Anderson and Fox"/>
    <s v="Secured directional encryption"/>
    <n v="9600"/>
    <n v="14925"/>
    <n v="155.46875"/>
    <x v="1"/>
    <n v="28.001876172607879"/>
    <n v="533"/>
    <x v="4"/>
    <s v="drama"/>
    <s v="DK"/>
    <s v="DKK"/>
    <n v="1319605200"/>
    <d v="2011-10-26T05:00:00"/>
    <d v="2011-10-26T05:00:00"/>
    <n v="2011"/>
    <x v="8"/>
    <s v="Oct"/>
    <x v="4"/>
    <n v="1320991200"/>
    <d v="2011-11-11T06:00:00"/>
    <b v="0"/>
    <b v="0"/>
    <s v="film &amp; video/drama"/>
  </r>
  <r>
    <n v="131"/>
    <s v="Fleming, Zhang and Henderson"/>
    <s v="Distributed 5thgeneration implementation"/>
    <n v="164700"/>
    <n v="166116"/>
    <n v="100.85974499089254"/>
    <x v="1"/>
    <n v="67.996725337699544"/>
    <n v="2443"/>
    <x v="2"/>
    <s v="web"/>
    <s v="GB"/>
    <s v="GBP"/>
    <n v="1385704800"/>
    <d v="2013-11-29T06:00:00"/>
    <d v="2013-11-29T06:00:00"/>
    <n v="2013"/>
    <x v="2"/>
    <s v="Nov"/>
    <x v="0"/>
    <n v="1386828000"/>
    <d v="2013-12-12T06:00:00"/>
    <b v="0"/>
    <b v="0"/>
    <s v="technology/web"/>
  </r>
  <r>
    <n v="132"/>
    <s v="Flowers and Sons"/>
    <s v="Virtual static core"/>
    <n v="3300"/>
    <n v="3834"/>
    <n v="116.18181818181819"/>
    <x v="1"/>
    <n v="43.078651685393261"/>
    <n v="89"/>
    <x v="3"/>
    <s v="plays"/>
    <s v="US"/>
    <s v="USD"/>
    <n v="1515736800"/>
    <d v="2018-01-12T06:00:00"/>
    <d v="2018-01-12T06:00:00"/>
    <n v="2018"/>
    <x v="9"/>
    <s v="Jan"/>
    <x v="2"/>
    <n v="1517119200"/>
    <d v="2018-01-28T06:00:00"/>
    <b v="0"/>
    <b v="1"/>
    <s v="theater/plays"/>
  </r>
  <r>
    <n v="133"/>
    <s v="Gates PLC"/>
    <s v="Secured content-based product"/>
    <n v="4500"/>
    <n v="13985"/>
    <n v="310.77777777777777"/>
    <x v="1"/>
    <n v="87.95597484276729"/>
    <n v="159"/>
    <x v="1"/>
    <s v="world music"/>
    <s v="US"/>
    <s v="USD"/>
    <n v="1313125200"/>
    <d v="2011-08-12T05:00:00"/>
    <d v="2011-08-12T05:00:00"/>
    <n v="2011"/>
    <x v="8"/>
    <s v="Aug"/>
    <x v="1"/>
    <n v="1315026000"/>
    <d v="2011-09-03T05:00:00"/>
    <b v="0"/>
    <b v="0"/>
    <s v="music/world music"/>
  </r>
  <r>
    <n v="134"/>
    <s v="Caldwell LLC"/>
    <s v="Secured executive concept"/>
    <n v="99500"/>
    <n v="89288"/>
    <n v="89.73668341708543"/>
    <x v="0"/>
    <n v="94.987234042553197"/>
    <n v="940"/>
    <x v="4"/>
    <s v="documentary"/>
    <s v="CH"/>
    <s v="CHF"/>
    <n v="1308459600"/>
    <d v="2011-06-19T05:00:00"/>
    <d v="2011-06-19T05:00:00"/>
    <n v="2011"/>
    <x v="8"/>
    <s v="Jun"/>
    <x v="5"/>
    <n v="1312693200"/>
    <d v="2011-08-07T05:00:00"/>
    <b v="0"/>
    <b v="1"/>
    <s v="film &amp; video/documentary"/>
  </r>
  <r>
    <n v="135"/>
    <s v="Le, Burton and Evans"/>
    <s v="Balanced zero-defect software"/>
    <n v="7700"/>
    <n v="5488"/>
    <n v="71.27272727272728"/>
    <x v="0"/>
    <n v="46.905982905982903"/>
    <n v="117"/>
    <x v="3"/>
    <s v="plays"/>
    <s v="US"/>
    <s v="USD"/>
    <n v="1362636000"/>
    <d v="2013-03-07T06:00:00"/>
    <d v="2013-03-07T06:00:00"/>
    <n v="2013"/>
    <x v="2"/>
    <s v="Mar"/>
    <x v="6"/>
    <n v="1363064400"/>
    <d v="2013-03-12T05:00:00"/>
    <b v="0"/>
    <b v="1"/>
    <s v="theater/plays"/>
  </r>
  <r>
    <n v="136"/>
    <s v="Briggs PLC"/>
    <s v="Distributed context-sensitive flexibility"/>
    <n v="82800"/>
    <n v="2721"/>
    <n v="3.2862318840579712"/>
    <x v="3"/>
    <n v="46.913793103448278"/>
    <n v="58"/>
    <x v="4"/>
    <s v="drama"/>
    <s v="US"/>
    <s v="USD"/>
    <n v="1402117200"/>
    <d v="2014-06-07T05:00:00"/>
    <d v="2014-06-07T05:00:00"/>
    <n v="2014"/>
    <x v="1"/>
    <s v="Jun"/>
    <x v="5"/>
    <n v="1403154000"/>
    <d v="2014-06-19T05:00:00"/>
    <b v="0"/>
    <b v="1"/>
    <s v="film &amp; video/drama"/>
  </r>
  <r>
    <n v="137"/>
    <s v="Hudson-Nguyen"/>
    <s v="Down-sized disintermediate support"/>
    <n v="1800"/>
    <n v="4712"/>
    <n v="261.77777777777777"/>
    <x v="1"/>
    <n v="94.24"/>
    <n v="50"/>
    <x v="5"/>
    <s v="nonfiction"/>
    <s v="US"/>
    <s v="USD"/>
    <n v="1286341200"/>
    <d v="2010-10-06T05:00:00"/>
    <d v="2010-10-06T05:00:00"/>
    <n v="2010"/>
    <x v="6"/>
    <s v="Oct"/>
    <x v="4"/>
    <n v="1286859600"/>
    <d v="2010-10-12T05:00:00"/>
    <b v="0"/>
    <b v="0"/>
    <s v="publishing/nonfiction"/>
  </r>
  <r>
    <n v="138"/>
    <s v="Hogan Ltd"/>
    <s v="Stand-alone mission-critical moratorium"/>
    <n v="9600"/>
    <n v="9216"/>
    <n v="96"/>
    <x v="0"/>
    <n v="80.139130434782615"/>
    <n v="115"/>
    <x v="6"/>
    <s v="mobile games"/>
    <s v="US"/>
    <s v="USD"/>
    <n v="1348808400"/>
    <d v="2012-09-28T05:00:00"/>
    <d v="2012-09-28T05:00:00"/>
    <n v="2012"/>
    <x v="4"/>
    <s v="Sep"/>
    <x v="3"/>
    <n v="1349326800"/>
    <d v="2012-10-04T05:00:00"/>
    <b v="0"/>
    <b v="0"/>
    <s v="games/mobile games"/>
  </r>
  <r>
    <n v="139"/>
    <s v="Hamilton, Wright and Chavez"/>
    <s v="Down-sized empowering protocol"/>
    <n v="92100"/>
    <n v="19246"/>
    <n v="20.896851248642779"/>
    <x v="0"/>
    <n v="59.036809815950917"/>
    <n v="326"/>
    <x v="2"/>
    <s v="wearables"/>
    <s v="US"/>
    <s v="USD"/>
    <n v="1429592400"/>
    <d v="2015-04-21T05:00:00"/>
    <d v="2015-04-21T05:00:00"/>
    <n v="2015"/>
    <x v="0"/>
    <s v="Apr"/>
    <x v="9"/>
    <n v="1430974800"/>
    <d v="2015-05-07T05:00:00"/>
    <b v="0"/>
    <b v="1"/>
    <s v="technology/wearables"/>
  </r>
  <r>
    <n v="140"/>
    <s v="Bautista-Cross"/>
    <s v="Fully-configurable coherent Internet solution"/>
    <n v="5500"/>
    <n v="12274"/>
    <n v="223.16363636363636"/>
    <x v="1"/>
    <n v="65.989247311827953"/>
    <n v="186"/>
    <x v="4"/>
    <s v="documentary"/>
    <s v="US"/>
    <s v="USD"/>
    <n v="1519538400"/>
    <d v="2018-02-25T06:00:00"/>
    <d v="2018-02-25T06:00:00"/>
    <n v="2018"/>
    <x v="9"/>
    <s v="Feb"/>
    <x v="10"/>
    <n v="1519970400"/>
    <d v="2018-03-02T06:00:00"/>
    <b v="0"/>
    <b v="0"/>
    <s v="film &amp; video/documentary"/>
  </r>
  <r>
    <n v="141"/>
    <s v="Jackson LLC"/>
    <s v="Distributed motivating algorithm"/>
    <n v="64300"/>
    <n v="65323"/>
    <n v="101.59097978227061"/>
    <x v="1"/>
    <n v="60.992530345471522"/>
    <n v="1071"/>
    <x v="2"/>
    <s v="web"/>
    <s v="US"/>
    <s v="USD"/>
    <n v="1434085200"/>
    <d v="2015-06-12T05:00:00"/>
    <d v="2015-06-12T05:00:00"/>
    <n v="2015"/>
    <x v="0"/>
    <s v="Jun"/>
    <x v="5"/>
    <n v="1434603600"/>
    <d v="2015-06-18T05:00:00"/>
    <b v="0"/>
    <b v="0"/>
    <s v="technology/web"/>
  </r>
  <r>
    <n v="142"/>
    <s v="Figueroa Ltd"/>
    <s v="Expanded solution-oriented benchmark"/>
    <n v="5000"/>
    <n v="11502"/>
    <n v="230.03999999999996"/>
    <x v="1"/>
    <n v="98.307692307692307"/>
    <n v="117"/>
    <x v="2"/>
    <s v="web"/>
    <s v="US"/>
    <s v="USD"/>
    <n v="1333688400"/>
    <d v="2012-04-06T05:00:00"/>
    <d v="2012-04-06T05:00:00"/>
    <n v="2012"/>
    <x v="4"/>
    <s v="Apr"/>
    <x v="9"/>
    <n v="1337230800"/>
    <d v="2012-05-17T05:00:00"/>
    <b v="0"/>
    <b v="0"/>
    <s v="technology/web"/>
  </r>
  <r>
    <n v="143"/>
    <s v="Avila-Jones"/>
    <s v="Implemented discrete secured line"/>
    <n v="5400"/>
    <n v="7322"/>
    <n v="135.59259259259261"/>
    <x v="1"/>
    <n v="104.6"/>
    <n v="70"/>
    <x v="1"/>
    <s v="indie rock"/>
    <s v="US"/>
    <s v="USD"/>
    <n v="1277701200"/>
    <d v="2010-06-28T05:00:00"/>
    <d v="2010-06-28T05:00:00"/>
    <n v="2010"/>
    <x v="6"/>
    <s v="Jun"/>
    <x v="5"/>
    <n v="1279429200"/>
    <d v="2010-07-18T05:00:00"/>
    <b v="0"/>
    <b v="0"/>
    <s v="music/indie rock"/>
  </r>
  <r>
    <n v="144"/>
    <s v="Martin, Lopez and Hunter"/>
    <s v="Multi-lateral actuating installation"/>
    <n v="9000"/>
    <n v="11619"/>
    <n v="129.1"/>
    <x v="1"/>
    <n v="86.066666666666663"/>
    <n v="135"/>
    <x v="3"/>
    <s v="plays"/>
    <s v="US"/>
    <s v="USD"/>
    <n v="1560747600"/>
    <d v="2019-06-17T05:00:00"/>
    <d v="2019-06-17T05:00:00"/>
    <n v="2019"/>
    <x v="3"/>
    <s v="Jun"/>
    <x v="5"/>
    <n v="1561438800"/>
    <d v="2019-06-25T05:00:00"/>
    <b v="0"/>
    <b v="0"/>
    <s v="theater/plays"/>
  </r>
  <r>
    <n v="145"/>
    <s v="Fields-Moore"/>
    <s v="Secured reciprocal array"/>
    <n v="25000"/>
    <n v="59128"/>
    <n v="236.512"/>
    <x v="1"/>
    <n v="76.989583333333329"/>
    <n v="768"/>
    <x v="2"/>
    <s v="wearables"/>
    <s v="CH"/>
    <s v="CHF"/>
    <n v="1410066000"/>
    <d v="2014-09-07T05:00:00"/>
    <d v="2014-09-07T05:00:00"/>
    <n v="2014"/>
    <x v="1"/>
    <s v="Sep"/>
    <x v="3"/>
    <n v="1410498000"/>
    <d v="2014-09-12T05:00:00"/>
    <b v="0"/>
    <b v="0"/>
    <s v="technology/wearables"/>
  </r>
  <r>
    <n v="146"/>
    <s v="Harris-Golden"/>
    <s v="Optional bandwidth-monitored middleware"/>
    <n v="8800"/>
    <n v="1518"/>
    <n v="17.25"/>
    <x v="3"/>
    <n v="29.764705882352942"/>
    <n v="51"/>
    <x v="3"/>
    <s v="plays"/>
    <s v="US"/>
    <s v="USD"/>
    <n v="1320732000"/>
    <d v="2011-11-08T06:00:00"/>
    <d v="2011-11-08T06:00:00"/>
    <n v="2011"/>
    <x v="8"/>
    <s v="Nov"/>
    <x v="0"/>
    <n v="1322460000"/>
    <d v="2011-11-28T06:00:00"/>
    <b v="0"/>
    <b v="0"/>
    <s v="theater/plays"/>
  </r>
  <r>
    <n v="147"/>
    <s v="Moss, Norman and Dunlap"/>
    <s v="Upgradable upward-trending workforce"/>
    <n v="8300"/>
    <n v="9337"/>
    <n v="112.49397590361446"/>
    <x v="1"/>
    <n v="46.91959798994975"/>
    <n v="199"/>
    <x v="3"/>
    <s v="plays"/>
    <s v="US"/>
    <s v="USD"/>
    <n v="1465794000"/>
    <d v="2016-06-13T05:00:00"/>
    <d v="2016-06-13T05:00:00"/>
    <n v="2016"/>
    <x v="7"/>
    <s v="Jun"/>
    <x v="5"/>
    <n v="1466312400"/>
    <d v="2016-06-19T05:00:00"/>
    <b v="0"/>
    <b v="1"/>
    <s v="theater/plays"/>
  </r>
  <r>
    <n v="148"/>
    <s v="White, Larson and Wright"/>
    <s v="Upgradable hybrid capability"/>
    <n v="9300"/>
    <n v="11255"/>
    <n v="121.02150537634408"/>
    <x v="1"/>
    <n v="105.18691588785046"/>
    <n v="107"/>
    <x v="2"/>
    <s v="wearables"/>
    <s v="US"/>
    <s v="USD"/>
    <n v="1500958800"/>
    <d v="2017-07-25T05:00:00"/>
    <d v="2017-07-25T05:00:00"/>
    <n v="2017"/>
    <x v="5"/>
    <s v="Jul"/>
    <x v="8"/>
    <n v="1501736400"/>
    <d v="2017-08-03T05:00:00"/>
    <b v="0"/>
    <b v="0"/>
    <s v="technology/wearables"/>
  </r>
  <r>
    <n v="149"/>
    <s v="Payne, Oliver and Burch"/>
    <s v="Managed fresh-thinking flexibility"/>
    <n v="6200"/>
    <n v="13632"/>
    <n v="219.87096774193549"/>
    <x v="1"/>
    <n v="69.907692307692301"/>
    <n v="195"/>
    <x v="1"/>
    <s v="indie rock"/>
    <s v="US"/>
    <s v="USD"/>
    <n v="1357020000"/>
    <d v="2013-01-01T06:00:00"/>
    <d v="2013-01-01T06:00:00"/>
    <n v="2013"/>
    <x v="2"/>
    <s v="Jan"/>
    <x v="2"/>
    <n v="1361512800"/>
    <d v="2013-02-22T06:00:00"/>
    <b v="0"/>
    <b v="0"/>
    <s v="music/indie rock"/>
  </r>
  <r>
    <n v="150"/>
    <s v="Brown, Palmer and Pace"/>
    <s v="Networked stable workforce"/>
    <n v="100"/>
    <n v="1"/>
    <n v="1"/>
    <x v="0"/>
    <n v="1"/>
    <n v="1"/>
    <x v="1"/>
    <s v="rock"/>
    <s v="US"/>
    <s v="USD"/>
    <n v="1544940000"/>
    <d v="2018-12-16T06:00:00"/>
    <d v="2018-12-16T06:00:00"/>
    <n v="2018"/>
    <x v="9"/>
    <s v="Dec"/>
    <x v="7"/>
    <n v="1545026400"/>
    <d v="2018-12-17T06:00:00"/>
    <b v="0"/>
    <b v="0"/>
    <s v="music/rock"/>
  </r>
  <r>
    <n v="151"/>
    <s v="Parker LLC"/>
    <s v="Customizable intermediate extranet"/>
    <n v="137200"/>
    <n v="88037"/>
    <n v="64.166909620991248"/>
    <x v="0"/>
    <n v="60.011588275391958"/>
    <n v="1467"/>
    <x v="1"/>
    <s v="electric music"/>
    <s v="US"/>
    <s v="USD"/>
    <n v="1402290000"/>
    <d v="2014-06-09T05:00:00"/>
    <d v="2014-06-09T05:00:00"/>
    <n v="2014"/>
    <x v="1"/>
    <s v="Jun"/>
    <x v="5"/>
    <n v="1406696400"/>
    <d v="2014-07-30T05:00:00"/>
    <b v="0"/>
    <b v="0"/>
    <s v="music/electric music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indie rock"/>
    <s v="US"/>
    <s v="USD"/>
    <n v="1487311200"/>
    <d v="2017-02-17T06:00:00"/>
    <d v="2017-02-17T06:00:00"/>
    <n v="2017"/>
    <x v="5"/>
    <s v="Feb"/>
    <x v="10"/>
    <n v="1487916000"/>
    <d v="2017-02-24T06:00:00"/>
    <b v="0"/>
    <b v="0"/>
    <s v="music/indie rock"/>
  </r>
  <r>
    <n v="153"/>
    <s v="Whitehead, Bell and Hughes"/>
    <s v="Multi-tiered radical definition"/>
    <n v="189400"/>
    <n v="176112"/>
    <n v="92.984160506863773"/>
    <x v="0"/>
    <n v="31.000176025347649"/>
    <n v="5681"/>
    <x v="3"/>
    <s v="plays"/>
    <s v="US"/>
    <s v="USD"/>
    <n v="1350622800"/>
    <d v="2012-10-19T05:00:00"/>
    <d v="2012-10-19T05:00:00"/>
    <n v="2012"/>
    <x v="4"/>
    <s v="Oct"/>
    <x v="4"/>
    <n v="1351141200"/>
    <d v="2012-10-25T05:00:00"/>
    <b v="0"/>
    <b v="0"/>
    <s v="theater/plays"/>
  </r>
  <r>
    <n v="154"/>
    <s v="Rodriguez-Brown"/>
    <s v="Devolved foreground benchmark"/>
    <n v="171300"/>
    <n v="100650"/>
    <n v="58.756567425569173"/>
    <x v="0"/>
    <n v="95.042492917847028"/>
    <n v="1059"/>
    <x v="1"/>
    <s v="indie rock"/>
    <s v="US"/>
    <s v="USD"/>
    <n v="1463029200"/>
    <d v="2016-05-12T05:00:00"/>
    <d v="2016-05-12T05:00:00"/>
    <n v="2016"/>
    <x v="7"/>
    <s v="May"/>
    <x v="11"/>
    <n v="1465016400"/>
    <d v="2016-06-04T05:00:00"/>
    <b v="0"/>
    <b v="1"/>
    <s v="music/indie rock"/>
  </r>
  <r>
    <n v="155"/>
    <s v="Hall-Schaefer"/>
    <s v="Distributed eco-centric methodology"/>
    <n v="139500"/>
    <n v="90706"/>
    <n v="65.022222222222226"/>
    <x v="0"/>
    <n v="75.968174204355108"/>
    <n v="1194"/>
    <x v="3"/>
    <s v="plays"/>
    <s v="US"/>
    <s v="USD"/>
    <n v="1269493200"/>
    <d v="2010-03-25T05:00:00"/>
    <d v="2010-03-25T05:00:00"/>
    <n v="2010"/>
    <x v="6"/>
    <s v="Mar"/>
    <x v="6"/>
    <n v="1270789200"/>
    <d v="2010-04-09T05:00:00"/>
    <b v="0"/>
    <b v="0"/>
    <s v="theater/plays"/>
  </r>
  <r>
    <n v="156"/>
    <s v="Meza-Rogers"/>
    <s v="Streamlined encompassing encryption"/>
    <n v="36400"/>
    <n v="26914"/>
    <n v="73.939560439560438"/>
    <x v="3"/>
    <n v="71.013192612137203"/>
    <n v="379"/>
    <x v="1"/>
    <s v="rock"/>
    <s v="AU"/>
    <s v="AUD"/>
    <n v="1570251600"/>
    <d v="2019-10-05T05:00:00"/>
    <d v="2019-10-05T05:00:00"/>
    <n v="2019"/>
    <x v="3"/>
    <s v="Oct"/>
    <x v="4"/>
    <n v="1572325200"/>
    <d v="2019-10-29T05:00:00"/>
    <b v="0"/>
    <b v="0"/>
    <s v="music/rock"/>
  </r>
  <r>
    <n v="157"/>
    <s v="Curtis-Curtis"/>
    <s v="User-friendly reciprocal initiative"/>
    <n v="4200"/>
    <n v="2212"/>
    <n v="52.666666666666664"/>
    <x v="0"/>
    <n v="73.733333333333334"/>
    <n v="30"/>
    <x v="7"/>
    <s v="photography books"/>
    <s v="AU"/>
    <s v="AUD"/>
    <n v="1388383200"/>
    <d v="2013-12-30T06:00:00"/>
    <d v="2013-12-30T06:00:00"/>
    <n v="2013"/>
    <x v="2"/>
    <s v="Dec"/>
    <x v="7"/>
    <n v="1389420000"/>
    <d v="2014-01-11T06:00:00"/>
    <b v="0"/>
    <b v="0"/>
    <s v="photography/photography books"/>
  </r>
  <r>
    <n v="158"/>
    <s v="Carlson Inc"/>
    <s v="Ergonomic fresh-thinking installation"/>
    <n v="2100"/>
    <n v="4640"/>
    <n v="220.95238095238096"/>
    <x v="1"/>
    <n v="113.17073170731707"/>
    <n v="41"/>
    <x v="1"/>
    <s v="rock"/>
    <s v="US"/>
    <s v="USD"/>
    <n v="1449554400"/>
    <d v="2015-12-08T06:00:00"/>
    <d v="2015-12-08T06:00:00"/>
    <n v="2015"/>
    <x v="0"/>
    <s v="Dec"/>
    <x v="7"/>
    <n v="1449640800"/>
    <d v="2015-12-09T06:00:00"/>
    <b v="0"/>
    <b v="0"/>
    <s v="music/rock"/>
  </r>
  <r>
    <n v="159"/>
    <s v="Clarke, Anderson and Lee"/>
    <s v="Robust explicit hardware"/>
    <n v="191200"/>
    <n v="191222"/>
    <n v="100.01150627615063"/>
    <x v="1"/>
    <n v="105.00933552992861"/>
    <n v="1821"/>
    <x v="3"/>
    <s v="plays"/>
    <s v="US"/>
    <s v="USD"/>
    <n v="1553662800"/>
    <d v="2019-03-27T05:00:00"/>
    <d v="2019-03-27T05:00:00"/>
    <n v="2019"/>
    <x v="3"/>
    <s v="Mar"/>
    <x v="6"/>
    <n v="1555218000"/>
    <d v="2019-04-14T05:00:00"/>
    <b v="0"/>
    <b v="1"/>
    <s v="theater/plays"/>
  </r>
  <r>
    <n v="160"/>
    <s v="Evans Group"/>
    <s v="Stand-alone actuating support"/>
    <n v="8000"/>
    <n v="12985"/>
    <n v="162.3125"/>
    <x v="1"/>
    <n v="79.176829268292678"/>
    <n v="164"/>
    <x v="2"/>
    <s v="wearables"/>
    <s v="US"/>
    <s v="USD"/>
    <n v="1556341200"/>
    <d v="2019-04-27T05:00:00"/>
    <d v="2019-04-27T05:00:00"/>
    <n v="2019"/>
    <x v="3"/>
    <s v="Apr"/>
    <x v="9"/>
    <n v="1557723600"/>
    <d v="2019-05-13T05:00:00"/>
    <b v="0"/>
    <b v="0"/>
    <s v="technology/wearables"/>
  </r>
  <r>
    <n v="161"/>
    <s v="Bruce Group"/>
    <s v="Cross-platform methodical process improvement"/>
    <n v="5500"/>
    <n v="4300"/>
    <n v="78.181818181818187"/>
    <x v="0"/>
    <n v="57.333333333333336"/>
    <n v="75"/>
    <x v="2"/>
    <s v="web"/>
    <s v="US"/>
    <s v="USD"/>
    <n v="1442984400"/>
    <d v="2015-09-23T05:00:00"/>
    <d v="2015-09-23T05:00:00"/>
    <n v="2015"/>
    <x v="0"/>
    <s v="Sep"/>
    <x v="3"/>
    <n v="1443502800"/>
    <d v="2015-09-29T05:00:00"/>
    <b v="0"/>
    <b v="1"/>
    <s v="technology/web"/>
  </r>
  <r>
    <n v="162"/>
    <s v="Keith, Alvarez and Potter"/>
    <s v="Extended bottom-line open architecture"/>
    <n v="6100"/>
    <n v="9134"/>
    <n v="149.73770491803279"/>
    <x v="1"/>
    <n v="58.178343949044589"/>
    <n v="157"/>
    <x v="1"/>
    <s v="rock"/>
    <s v="CH"/>
    <s v="CHF"/>
    <n v="1544248800"/>
    <d v="2018-12-08T06:00:00"/>
    <d v="2018-12-08T06:00:00"/>
    <n v="2018"/>
    <x v="9"/>
    <s v="Dec"/>
    <x v="7"/>
    <n v="1546840800"/>
    <d v="2019-01-07T06:00:00"/>
    <b v="0"/>
    <b v="0"/>
    <s v="music/rock"/>
  </r>
  <r>
    <n v="163"/>
    <s v="Burton-Watkins"/>
    <s v="Extended reciprocal circuit"/>
    <n v="3500"/>
    <n v="8864"/>
    <n v="253.25714285714284"/>
    <x v="1"/>
    <n v="36.032520325203251"/>
    <n v="246"/>
    <x v="7"/>
    <s v="photography books"/>
    <s v="US"/>
    <s v="USD"/>
    <n v="1508475600"/>
    <d v="2017-10-20T05:00:00"/>
    <d v="2017-10-20T05:00:00"/>
    <n v="2017"/>
    <x v="5"/>
    <s v="Oct"/>
    <x v="4"/>
    <n v="1512712800"/>
    <d v="2017-12-08T06:00:00"/>
    <b v="0"/>
    <b v="1"/>
    <s v="photography/photography books"/>
  </r>
  <r>
    <n v="164"/>
    <s v="Lopez and Sons"/>
    <s v="Polarized human-resource protocol"/>
    <n v="150500"/>
    <n v="150755"/>
    <n v="100.16943521594683"/>
    <x v="1"/>
    <n v="107.99068767908309"/>
    <n v="1396"/>
    <x v="3"/>
    <s v="plays"/>
    <s v="US"/>
    <s v="USD"/>
    <n v="1507438800"/>
    <d v="2017-10-08T05:00:00"/>
    <d v="2017-10-08T05:00:00"/>
    <n v="2017"/>
    <x v="5"/>
    <s v="Oct"/>
    <x v="4"/>
    <n v="1507525200"/>
    <d v="2017-10-09T05:00:00"/>
    <b v="0"/>
    <b v="0"/>
    <s v="theater/plays"/>
  </r>
  <r>
    <n v="165"/>
    <s v="Cordova Ltd"/>
    <s v="Synergized radical product"/>
    <n v="90400"/>
    <n v="110279"/>
    <n v="121.99004424778761"/>
    <x v="1"/>
    <n v="44.005985634477256"/>
    <n v="2506"/>
    <x v="2"/>
    <s v="web"/>
    <s v="US"/>
    <s v="USD"/>
    <n v="1501563600"/>
    <d v="2017-08-01T05:00:00"/>
    <d v="2017-08-01T05:00:00"/>
    <n v="2017"/>
    <x v="5"/>
    <s v="Aug"/>
    <x v="1"/>
    <n v="1504328400"/>
    <d v="2017-09-02T05:00:00"/>
    <b v="0"/>
    <b v="0"/>
    <s v="technology/web"/>
  </r>
  <r>
    <n v="166"/>
    <s v="Brown-Vang"/>
    <s v="Robust heuristic artificial intelligence"/>
    <n v="9800"/>
    <n v="13439"/>
    <n v="137.13265306122449"/>
    <x v="1"/>
    <n v="55.077868852459019"/>
    <n v="244"/>
    <x v="7"/>
    <s v="photography books"/>
    <s v="US"/>
    <s v="USD"/>
    <n v="1292997600"/>
    <d v="2010-12-22T06:00:00"/>
    <d v="2010-12-22T06:00:00"/>
    <n v="2010"/>
    <x v="6"/>
    <s v="Dec"/>
    <x v="7"/>
    <n v="1293343200"/>
    <d v="2010-12-26T06:00:00"/>
    <b v="0"/>
    <b v="0"/>
    <s v="photography/photography books"/>
  </r>
  <r>
    <n v="167"/>
    <s v="Cruz-Ward"/>
    <s v="Robust content-based emulation"/>
    <n v="2600"/>
    <n v="10804"/>
    <n v="415.53846153846149"/>
    <x v="1"/>
    <n v="74"/>
    <n v="146"/>
    <x v="3"/>
    <s v="plays"/>
    <s v="AU"/>
    <s v="AUD"/>
    <n v="1370840400"/>
    <d v="2013-06-10T05:00:00"/>
    <d v="2013-06-10T05:00:00"/>
    <n v="2013"/>
    <x v="2"/>
    <s v="Jun"/>
    <x v="5"/>
    <n v="1371704400"/>
    <d v="2013-06-20T05:00:00"/>
    <b v="0"/>
    <b v="0"/>
    <s v="theater/plays"/>
  </r>
  <r>
    <n v="168"/>
    <s v="Hernandez Group"/>
    <s v="Ergonomic uniform open system"/>
    <n v="128100"/>
    <n v="40107"/>
    <n v="31.30913348946136"/>
    <x v="0"/>
    <n v="41.996858638743454"/>
    <n v="955"/>
    <x v="1"/>
    <s v="indie rock"/>
    <s v="DK"/>
    <s v="DKK"/>
    <n v="1550815200"/>
    <d v="2019-02-22T06:00:00"/>
    <d v="2019-02-22T06:00:00"/>
    <n v="2019"/>
    <x v="3"/>
    <s v="Feb"/>
    <x v="10"/>
    <n v="1552798800"/>
    <d v="2019-03-17T05:00:00"/>
    <b v="0"/>
    <b v="1"/>
    <s v="music/indie rock"/>
  </r>
  <r>
    <n v="169"/>
    <s v="Tran, Steele and Wilson"/>
    <s v="Profit-focused modular product"/>
    <n v="23300"/>
    <n v="98811"/>
    <n v="424.08154506437768"/>
    <x v="1"/>
    <n v="77.988161010260455"/>
    <n v="1267"/>
    <x v="4"/>
    <s v="shorts"/>
    <s v="US"/>
    <s v="USD"/>
    <n v="1339909200"/>
    <d v="2012-06-17T05:00:00"/>
    <d v="2012-06-17T05:00:00"/>
    <n v="2012"/>
    <x v="4"/>
    <s v="Jun"/>
    <x v="5"/>
    <n v="1342328400"/>
    <d v="2012-07-15T05:00:00"/>
    <b v="0"/>
    <b v="1"/>
    <s v="film &amp; video/shorts"/>
  </r>
  <r>
    <n v="170"/>
    <s v="Summers, Gallegos and Stein"/>
    <s v="Mandatory mobile product"/>
    <n v="188100"/>
    <n v="5528"/>
    <n v="2.93886230728336"/>
    <x v="0"/>
    <n v="82.507462686567166"/>
    <n v="67"/>
    <x v="1"/>
    <s v="indie rock"/>
    <s v="US"/>
    <s v="USD"/>
    <n v="1501736400"/>
    <d v="2017-08-03T05:00:00"/>
    <d v="2017-08-03T05:00:00"/>
    <n v="2017"/>
    <x v="5"/>
    <s v="Aug"/>
    <x v="1"/>
    <n v="1502341200"/>
    <d v="2017-08-10T05:00:00"/>
    <b v="0"/>
    <b v="0"/>
    <s v="music/indie rock"/>
  </r>
  <r>
    <n v="171"/>
    <s v="Blair Group"/>
    <s v="Public-key 3rdgeneration budgetary management"/>
    <n v="4900"/>
    <n v="521"/>
    <n v="10.63265306122449"/>
    <x v="0"/>
    <n v="104.2"/>
    <n v="5"/>
    <x v="5"/>
    <s v="translations"/>
    <s v="US"/>
    <s v="USD"/>
    <n v="1395291600"/>
    <d v="2014-03-20T05:00:00"/>
    <d v="2014-03-20T05:00:00"/>
    <n v="2014"/>
    <x v="1"/>
    <s v="Mar"/>
    <x v="6"/>
    <n v="1397192400"/>
    <d v="2014-04-11T05:00:00"/>
    <b v="0"/>
    <b v="0"/>
    <s v="publishing/translations"/>
  </r>
  <r>
    <n v="172"/>
    <s v="Nixon Inc"/>
    <s v="Centralized national firmware"/>
    <n v="800"/>
    <n v="663"/>
    <n v="82.875"/>
    <x v="0"/>
    <n v="25.5"/>
    <n v="26"/>
    <x v="4"/>
    <s v="documentary"/>
    <s v="US"/>
    <s v="USD"/>
    <n v="1405746000"/>
    <d v="2014-07-19T05:00:00"/>
    <d v="2014-07-19T05:00:00"/>
    <n v="2014"/>
    <x v="1"/>
    <s v="Jul"/>
    <x v="8"/>
    <n v="1407042000"/>
    <d v="2014-08-03T05:00:00"/>
    <b v="0"/>
    <b v="1"/>
    <s v="film &amp; video/documentary"/>
  </r>
  <r>
    <n v="173"/>
    <s v="White LLC"/>
    <s v="Cross-group 4thgeneration middleware"/>
    <n v="96700"/>
    <n v="157635"/>
    <n v="163.01447776628748"/>
    <x v="1"/>
    <n v="100.98334401024984"/>
    <n v="1561"/>
    <x v="3"/>
    <s v="plays"/>
    <s v="US"/>
    <s v="USD"/>
    <n v="1368853200"/>
    <d v="2013-05-18T05:00:00"/>
    <d v="2013-05-18T05:00:00"/>
    <n v="2013"/>
    <x v="2"/>
    <s v="May"/>
    <x v="11"/>
    <n v="1369371600"/>
    <d v="2013-05-24T05:00:00"/>
    <b v="0"/>
    <b v="0"/>
    <s v="theater/plays"/>
  </r>
  <r>
    <n v="174"/>
    <s v="Santos, Black and Donovan"/>
    <s v="Pre-emptive scalable access"/>
    <n v="600"/>
    <n v="5368"/>
    <n v="894.66666666666674"/>
    <x v="1"/>
    <n v="111.83333333333333"/>
    <n v="48"/>
    <x v="2"/>
    <s v="wearables"/>
    <s v="US"/>
    <s v="USD"/>
    <n v="1444021200"/>
    <d v="2015-10-05T05:00:00"/>
    <d v="2015-10-05T05:00:00"/>
    <n v="2015"/>
    <x v="0"/>
    <s v="Oct"/>
    <x v="4"/>
    <n v="1444107600"/>
    <d v="2015-10-06T05:00:00"/>
    <b v="0"/>
    <b v="1"/>
    <s v="technology/wearables"/>
  </r>
  <r>
    <n v="175"/>
    <s v="Jones, Contreras and Burnett"/>
    <s v="Sharable intangible migration"/>
    <n v="181200"/>
    <n v="47459"/>
    <n v="26.191501103752756"/>
    <x v="0"/>
    <n v="41.999115044247787"/>
    <n v="1130"/>
    <x v="3"/>
    <s v="plays"/>
    <s v="US"/>
    <s v="USD"/>
    <n v="1472619600"/>
    <d v="2016-08-31T05:00:00"/>
    <d v="2016-08-31T05:00:00"/>
    <n v="2016"/>
    <x v="7"/>
    <s v="Aug"/>
    <x v="1"/>
    <n v="1474261200"/>
    <d v="2016-09-19T05:00:00"/>
    <b v="0"/>
    <b v="0"/>
    <s v="theater/plays"/>
  </r>
  <r>
    <n v="176"/>
    <s v="Stone-Orozco"/>
    <s v="Proactive scalable Graphical User Interface"/>
    <n v="115000"/>
    <n v="86060"/>
    <n v="74.834782608695647"/>
    <x v="0"/>
    <n v="110.05115089514067"/>
    <n v="782"/>
    <x v="3"/>
    <s v="plays"/>
    <s v="US"/>
    <s v="USD"/>
    <n v="1472878800"/>
    <d v="2016-09-03T05:00:00"/>
    <d v="2016-09-03T05:00:00"/>
    <n v="2016"/>
    <x v="7"/>
    <s v="Sep"/>
    <x v="3"/>
    <n v="1473656400"/>
    <d v="2016-09-12T05:00:00"/>
    <b v="0"/>
    <b v="0"/>
    <s v="theater/plays"/>
  </r>
  <r>
    <n v="177"/>
    <s v="Lee, Gibson and Morgan"/>
    <s v="Digitized solution-oriented product"/>
    <n v="38800"/>
    <n v="161593"/>
    <n v="416.47680412371136"/>
    <x v="1"/>
    <n v="58.997079225994888"/>
    <n v="2739"/>
    <x v="3"/>
    <s v="plays"/>
    <s v="US"/>
    <s v="USD"/>
    <n v="1289800800"/>
    <d v="2010-11-15T06:00:00"/>
    <d v="2010-11-15T06:00:00"/>
    <n v="2010"/>
    <x v="6"/>
    <s v="Nov"/>
    <x v="0"/>
    <n v="1291960800"/>
    <d v="2010-12-10T06:00:00"/>
    <b v="0"/>
    <b v="0"/>
    <s v="theater/plays"/>
  </r>
  <r>
    <n v="178"/>
    <s v="Alexander-Williams"/>
    <s v="Triple-buffered cohesive structure"/>
    <n v="7200"/>
    <n v="6927"/>
    <n v="96.208333333333329"/>
    <x v="0"/>
    <n v="32.985714285714288"/>
    <n v="210"/>
    <x v="0"/>
    <s v="food trucks"/>
    <s v="US"/>
    <s v="USD"/>
    <n v="1505970000"/>
    <d v="2017-09-21T05:00:00"/>
    <d v="2017-09-21T05:00:00"/>
    <n v="2017"/>
    <x v="5"/>
    <s v="Sep"/>
    <x v="3"/>
    <n v="1506747600"/>
    <d v="2017-09-30T05:00:00"/>
    <b v="0"/>
    <b v="0"/>
    <s v="food/food trucks"/>
  </r>
  <r>
    <n v="179"/>
    <s v="Marks Ltd"/>
    <s v="Realigned human-resource orchestration"/>
    <n v="44500"/>
    <n v="159185"/>
    <n v="357.71910112359546"/>
    <x v="1"/>
    <n v="45.005654509471306"/>
    <n v="3537"/>
    <x v="3"/>
    <s v="plays"/>
    <s v="CA"/>
    <s v="CAD"/>
    <n v="1363496400"/>
    <d v="2013-03-17T05:00:00"/>
    <d v="2013-03-17T05:00:00"/>
    <n v="2013"/>
    <x v="2"/>
    <s v="Mar"/>
    <x v="6"/>
    <n v="1363582800"/>
    <d v="2013-03-18T05:00:00"/>
    <b v="0"/>
    <b v="1"/>
    <s v="theater/plays"/>
  </r>
  <r>
    <n v="180"/>
    <s v="Olsen, Edwards and Reid"/>
    <s v="Optional clear-thinking software"/>
    <n v="56000"/>
    <n v="172736"/>
    <n v="308.45714285714286"/>
    <x v="1"/>
    <n v="81.98196487897485"/>
    <n v="2107"/>
    <x v="2"/>
    <s v="wearables"/>
    <s v="AU"/>
    <s v="AUD"/>
    <n v="1269234000"/>
    <d v="2010-03-22T05:00:00"/>
    <d v="2010-03-22T05:00:00"/>
    <n v="2010"/>
    <x v="6"/>
    <s v="Mar"/>
    <x v="6"/>
    <n v="1269666000"/>
    <d v="2010-03-27T05:00:00"/>
    <b v="0"/>
    <b v="0"/>
    <s v="technology/wearables"/>
  </r>
  <r>
    <n v="181"/>
    <s v="Daniels, Rose and Tyler"/>
    <s v="Centralized global approach"/>
    <n v="8600"/>
    <n v="5315"/>
    <n v="61.802325581395344"/>
    <x v="0"/>
    <n v="39.080882352941174"/>
    <n v="136"/>
    <x v="2"/>
    <s v="web"/>
    <s v="US"/>
    <s v="USD"/>
    <n v="1507093200"/>
    <d v="2017-10-04T05:00:00"/>
    <d v="2017-10-04T05:00:00"/>
    <n v="2017"/>
    <x v="5"/>
    <s v="Oct"/>
    <x v="4"/>
    <n v="1508648400"/>
    <d v="2017-10-22T05:00:00"/>
    <b v="0"/>
    <b v="0"/>
    <s v="technology/web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plays"/>
    <s v="DK"/>
    <s v="DKK"/>
    <n v="1560574800"/>
    <d v="2019-06-15T05:00:00"/>
    <d v="2019-06-15T05:00:00"/>
    <n v="2019"/>
    <x v="3"/>
    <s v="Jun"/>
    <x v="5"/>
    <n v="1561957200"/>
    <d v="2019-07-01T05:00:00"/>
    <b v="0"/>
    <b v="0"/>
    <s v="theater/plays"/>
  </r>
  <r>
    <n v="183"/>
    <s v="Rogers, Huerta and Medina"/>
    <s v="Pre-emptive bandwidth-monitored instruction set"/>
    <n v="5100"/>
    <n v="3525"/>
    <n v="69.117647058823522"/>
    <x v="0"/>
    <n v="40.988372093023258"/>
    <n v="86"/>
    <x v="1"/>
    <s v="rock"/>
    <s v="CA"/>
    <s v="CAD"/>
    <n v="1284008400"/>
    <d v="2010-09-09T05:00:00"/>
    <d v="2010-09-09T05:00:00"/>
    <n v="2010"/>
    <x v="6"/>
    <s v="Sep"/>
    <x v="3"/>
    <n v="1285131600"/>
    <d v="2010-09-22T05:00:00"/>
    <b v="0"/>
    <b v="0"/>
    <s v="music/rock"/>
  </r>
  <r>
    <n v="184"/>
    <s v="Howard, Carter and Griffith"/>
    <s v="Adaptive asynchronous emulation"/>
    <n v="3600"/>
    <n v="10550"/>
    <n v="293.05555555555554"/>
    <x v="1"/>
    <n v="31.029411764705884"/>
    <n v="340"/>
    <x v="3"/>
    <s v="plays"/>
    <s v="US"/>
    <s v="USD"/>
    <n v="1556859600"/>
    <d v="2019-05-03T05:00:00"/>
    <d v="2019-05-03T05:00:00"/>
    <n v="2019"/>
    <x v="3"/>
    <s v="May"/>
    <x v="11"/>
    <n v="1556946000"/>
    <d v="2019-05-04T05:00:00"/>
    <b v="0"/>
    <b v="0"/>
    <s v="theater/plays"/>
  </r>
  <r>
    <n v="185"/>
    <s v="Bailey PLC"/>
    <s v="Innovative actuating conglomeration"/>
    <n v="1000"/>
    <n v="718"/>
    <n v="71.8"/>
    <x v="0"/>
    <n v="37.789473684210527"/>
    <n v="19"/>
    <x v="4"/>
    <s v="television"/>
    <s v="US"/>
    <s v="USD"/>
    <n v="1526187600"/>
    <d v="2018-05-13T05:00:00"/>
    <d v="2018-05-13T05:00:00"/>
    <n v="2018"/>
    <x v="9"/>
    <s v="May"/>
    <x v="11"/>
    <n v="1527138000"/>
    <d v="2018-05-24T05:00:00"/>
    <b v="0"/>
    <b v="0"/>
    <s v="film &amp; video/television"/>
  </r>
  <r>
    <n v="186"/>
    <s v="Parker Group"/>
    <s v="Grass-roots foreground policy"/>
    <n v="88800"/>
    <n v="28358"/>
    <n v="31.934684684684683"/>
    <x v="0"/>
    <n v="32.006772009029348"/>
    <n v="886"/>
    <x v="3"/>
    <s v="plays"/>
    <s v="US"/>
    <s v="USD"/>
    <n v="1400821200"/>
    <d v="2014-05-23T05:00:00"/>
    <d v="2014-05-23T05:00:00"/>
    <n v="2014"/>
    <x v="1"/>
    <s v="May"/>
    <x v="11"/>
    <n v="1402117200"/>
    <d v="2014-06-07T05:00:00"/>
    <b v="0"/>
    <b v="0"/>
    <s v="theater/plays"/>
  </r>
  <r>
    <n v="187"/>
    <s v="Fox Group"/>
    <s v="Horizontal transitional paradigm"/>
    <n v="60200"/>
    <n v="138384"/>
    <n v="229.87375415282392"/>
    <x v="1"/>
    <n v="95.966712898751737"/>
    <n v="1442"/>
    <x v="4"/>
    <s v="shorts"/>
    <s v="CA"/>
    <s v="CAD"/>
    <n v="1361599200"/>
    <d v="2013-02-23T06:00:00"/>
    <d v="2013-02-23T06:00:00"/>
    <n v="2013"/>
    <x v="2"/>
    <s v="Feb"/>
    <x v="10"/>
    <n v="1364014800"/>
    <d v="2013-03-23T05:00:00"/>
    <b v="0"/>
    <b v="1"/>
    <s v="film &amp; video/shorts"/>
  </r>
  <r>
    <n v="188"/>
    <s v="Walker, Jones and Rodriguez"/>
    <s v="Networked didactic info-mediaries"/>
    <n v="8200"/>
    <n v="2625"/>
    <n v="32.012195121951223"/>
    <x v="0"/>
    <n v="75"/>
    <n v="35"/>
    <x v="3"/>
    <s v="plays"/>
    <s v="IT"/>
    <s v="EUR"/>
    <n v="1417500000"/>
    <d v="2014-12-02T06:00:00"/>
    <d v="2014-12-02T06:00:00"/>
    <n v="2014"/>
    <x v="1"/>
    <s v="Dec"/>
    <x v="7"/>
    <n v="1417586400"/>
    <d v="2014-12-03T06:00:00"/>
    <b v="0"/>
    <b v="0"/>
    <s v="theater/plays"/>
  </r>
  <r>
    <n v="189"/>
    <s v="Anthony-Shaw"/>
    <s v="Switchable contextually-based access"/>
    <n v="191300"/>
    <n v="45004"/>
    <n v="23.525352848928385"/>
    <x v="3"/>
    <n v="102.0498866213152"/>
    <n v="441"/>
    <x v="3"/>
    <s v="plays"/>
    <s v="US"/>
    <s v="USD"/>
    <n v="1457071200"/>
    <d v="2016-03-04T06:00:00"/>
    <d v="2016-03-04T06:00:00"/>
    <n v="2016"/>
    <x v="7"/>
    <s v="Mar"/>
    <x v="6"/>
    <n v="1457071200"/>
    <d v="2016-03-04T06:00:00"/>
    <b v="0"/>
    <b v="0"/>
    <s v="theater/plays"/>
  </r>
  <r>
    <n v="190"/>
    <s v="Cook LLC"/>
    <s v="Up-sized dynamic throughput"/>
    <n v="3700"/>
    <n v="2538"/>
    <n v="68.594594594594597"/>
    <x v="0"/>
    <n v="105.75"/>
    <n v="24"/>
    <x v="3"/>
    <s v="plays"/>
    <s v="US"/>
    <s v="USD"/>
    <n v="1370322000"/>
    <d v="2013-06-04T05:00:00"/>
    <d v="2013-06-04T05:00:00"/>
    <n v="2013"/>
    <x v="2"/>
    <s v="Jun"/>
    <x v="5"/>
    <n v="1370408400"/>
    <d v="2013-06-05T05:00:00"/>
    <b v="0"/>
    <b v="1"/>
    <s v="theater/plays"/>
  </r>
  <r>
    <n v="191"/>
    <s v="Sutton PLC"/>
    <s v="Mandatory reciprocal superstructure"/>
    <n v="8400"/>
    <n v="3188"/>
    <n v="37.952380952380956"/>
    <x v="0"/>
    <n v="37.069767441860463"/>
    <n v="86"/>
    <x v="3"/>
    <s v="plays"/>
    <s v="IT"/>
    <s v="EUR"/>
    <n v="1552366800"/>
    <d v="2019-03-12T05:00:00"/>
    <d v="2019-03-12T05:00:00"/>
    <n v="2019"/>
    <x v="3"/>
    <s v="Mar"/>
    <x v="6"/>
    <n v="1552626000"/>
    <d v="2019-03-15T05:00:00"/>
    <b v="0"/>
    <b v="0"/>
    <s v="theater/plays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rock"/>
    <s v="US"/>
    <s v="USD"/>
    <n v="1403845200"/>
    <d v="2014-06-27T05:00:00"/>
    <d v="2014-06-27T05:00:00"/>
    <n v="2014"/>
    <x v="1"/>
    <s v="Jun"/>
    <x v="5"/>
    <n v="1404190800"/>
    <d v="2014-07-01T05:00:00"/>
    <b v="0"/>
    <b v="0"/>
    <s v="music/rock"/>
  </r>
  <r>
    <n v="193"/>
    <s v="Calhoun, Rogers and Long"/>
    <s v="Progressive discrete hub"/>
    <n v="6600"/>
    <n v="3012"/>
    <n v="45.636363636363633"/>
    <x v="0"/>
    <n v="46.338461538461537"/>
    <n v="65"/>
    <x v="1"/>
    <s v="indie rock"/>
    <s v="US"/>
    <s v="USD"/>
    <n v="1523163600"/>
    <d v="2018-04-08T05:00:00"/>
    <d v="2018-04-08T05:00:00"/>
    <n v="2018"/>
    <x v="9"/>
    <s v="Apr"/>
    <x v="9"/>
    <n v="1523509200"/>
    <d v="2018-04-12T05:00:00"/>
    <b v="1"/>
    <b v="0"/>
    <s v="music/indie rock"/>
  </r>
  <r>
    <n v="194"/>
    <s v="Sandoval Group"/>
    <s v="Assimilated multi-tasking archive"/>
    <n v="7100"/>
    <n v="8716"/>
    <n v="122.7605633802817"/>
    <x v="1"/>
    <n v="69.174603174603178"/>
    <n v="126"/>
    <x v="1"/>
    <s v="metal"/>
    <s v="US"/>
    <s v="USD"/>
    <n v="1442206800"/>
    <d v="2015-09-14T05:00:00"/>
    <d v="2015-09-14T05:00:00"/>
    <n v="2015"/>
    <x v="0"/>
    <s v="Sep"/>
    <x v="3"/>
    <n v="1443589200"/>
    <d v="2015-09-30T05:00:00"/>
    <b v="0"/>
    <b v="0"/>
    <s v="music/metal"/>
  </r>
  <r>
    <n v="195"/>
    <s v="Smith and Sons"/>
    <s v="Upgradable high-level solution"/>
    <n v="15800"/>
    <n v="57157"/>
    <n v="361.75316455696202"/>
    <x v="1"/>
    <n v="109.07824427480917"/>
    <n v="524"/>
    <x v="1"/>
    <s v="electric music"/>
    <s v="US"/>
    <s v="USD"/>
    <n v="1532840400"/>
    <d v="2018-07-29T05:00:00"/>
    <d v="2018-07-29T05:00:00"/>
    <n v="2018"/>
    <x v="9"/>
    <s v="Jul"/>
    <x v="8"/>
    <n v="1533445200"/>
    <d v="2018-08-05T05:00:00"/>
    <b v="0"/>
    <b v="0"/>
    <s v="music/electric music"/>
  </r>
  <r>
    <n v="196"/>
    <s v="King Inc"/>
    <s v="Organic bandwidth-monitored frame"/>
    <n v="8200"/>
    <n v="5178"/>
    <n v="63.146341463414636"/>
    <x v="0"/>
    <n v="51.78"/>
    <n v="100"/>
    <x v="2"/>
    <s v="wearables"/>
    <s v="DK"/>
    <s v="DKK"/>
    <n v="1472878800"/>
    <d v="2016-09-03T05:00:00"/>
    <d v="2016-09-03T05:00:00"/>
    <n v="2016"/>
    <x v="7"/>
    <s v="Sep"/>
    <x v="3"/>
    <n v="1474520400"/>
    <d v="2016-09-22T05:00:00"/>
    <b v="0"/>
    <b v="0"/>
    <s v="technology/wearables"/>
  </r>
  <r>
    <n v="197"/>
    <s v="Perry and Sons"/>
    <s v="Business-focused logistical framework"/>
    <n v="54700"/>
    <n v="163118"/>
    <n v="298.20475319926874"/>
    <x v="1"/>
    <n v="82.010055304172951"/>
    <n v="1989"/>
    <x v="4"/>
    <s v="drama"/>
    <s v="US"/>
    <s v="USD"/>
    <n v="1498194000"/>
    <d v="2017-06-23T05:00:00"/>
    <d v="2017-06-23T05:00:00"/>
    <n v="2017"/>
    <x v="5"/>
    <s v="Jun"/>
    <x v="5"/>
    <n v="1499403600"/>
    <d v="2017-07-07T05:00:00"/>
    <b v="0"/>
    <b v="0"/>
    <s v="film &amp; video/drama"/>
  </r>
  <r>
    <n v="198"/>
    <s v="Palmer Inc"/>
    <s v="Universal multi-state capability"/>
    <n v="63200"/>
    <n v="6041"/>
    <n v="9.5585443037974684"/>
    <x v="0"/>
    <n v="35.958333333333336"/>
    <n v="168"/>
    <x v="1"/>
    <s v="electric music"/>
    <s v="US"/>
    <s v="USD"/>
    <n v="1281070800"/>
    <d v="2010-08-06T05:00:00"/>
    <d v="2010-08-06T05:00:00"/>
    <n v="2010"/>
    <x v="6"/>
    <s v="Aug"/>
    <x v="1"/>
    <n v="1283576400"/>
    <d v="2010-09-04T05:00:00"/>
    <b v="0"/>
    <b v="0"/>
    <s v="music/electric music"/>
  </r>
  <r>
    <n v="199"/>
    <s v="Hull, Baker and Martinez"/>
    <s v="Digitized reciprocal infrastructure"/>
    <n v="1800"/>
    <n v="968"/>
    <n v="53.777777777777779"/>
    <x v="0"/>
    <n v="74.461538461538467"/>
    <n v="13"/>
    <x v="1"/>
    <s v="rock"/>
    <s v="US"/>
    <s v="USD"/>
    <n v="1436245200"/>
    <d v="2015-07-07T05:00:00"/>
    <d v="2015-07-07T05:00:00"/>
    <n v="2015"/>
    <x v="0"/>
    <s v="Jul"/>
    <x v="8"/>
    <n v="1436590800"/>
    <d v="2015-07-11T05:00:00"/>
    <b v="0"/>
    <b v="0"/>
    <s v="music/rock"/>
  </r>
  <r>
    <n v="200"/>
    <s v="Becker, Rice and White"/>
    <s v="Reduced dedicated capability"/>
    <n v="100"/>
    <n v="2"/>
    <n v="2"/>
    <x v="0"/>
    <n v="2"/>
    <n v="1"/>
    <x v="3"/>
    <s v="plays"/>
    <s v="CA"/>
    <s v="CAD"/>
    <n v="1269493200"/>
    <d v="2010-03-25T05:00:00"/>
    <d v="2010-03-25T05:00:00"/>
    <n v="2010"/>
    <x v="6"/>
    <s v="Mar"/>
    <x v="6"/>
    <n v="1270443600"/>
    <d v="2010-04-05T05:00:00"/>
    <b v="0"/>
    <b v="0"/>
    <s v="theater/plays"/>
  </r>
  <r>
    <n v="201"/>
    <s v="Osborne, Perkins and Knox"/>
    <s v="Cross-platform bi-directional workforce"/>
    <n v="2100"/>
    <n v="14305"/>
    <n v="681.19047619047615"/>
    <x v="1"/>
    <n v="91.114649681528661"/>
    <n v="157"/>
    <x v="2"/>
    <s v="web"/>
    <s v="US"/>
    <s v="USD"/>
    <n v="1406264400"/>
    <d v="2014-07-25T05:00:00"/>
    <d v="2014-07-25T05:00:00"/>
    <n v="2014"/>
    <x v="1"/>
    <s v="Jul"/>
    <x v="8"/>
    <n v="1407819600"/>
    <d v="2014-08-12T05:00:00"/>
    <b v="0"/>
    <b v="0"/>
    <s v="technology/web"/>
  </r>
  <r>
    <n v="202"/>
    <s v="Mcknight-Freeman"/>
    <s v="Upgradable scalable methodology"/>
    <n v="8300"/>
    <n v="6543"/>
    <n v="78.831325301204828"/>
    <x v="3"/>
    <n v="79.792682926829272"/>
    <n v="82"/>
    <x v="0"/>
    <s v="food trucks"/>
    <s v="US"/>
    <s v="USD"/>
    <n v="1317531600"/>
    <d v="2011-10-02T05:00:00"/>
    <d v="2011-10-02T05:00:00"/>
    <n v="2011"/>
    <x v="8"/>
    <s v="Oct"/>
    <x v="4"/>
    <n v="1317877200"/>
    <d v="2011-10-06T05:00:00"/>
    <b v="0"/>
    <b v="0"/>
    <s v="food/food trucks"/>
  </r>
  <r>
    <n v="203"/>
    <s v="Hayden, Shannon and Stein"/>
    <s v="Customer-focused client-server service-desk"/>
    <n v="143900"/>
    <n v="193413"/>
    <n v="134.40792216817235"/>
    <x v="1"/>
    <n v="42.999777678968428"/>
    <n v="4498"/>
    <x v="3"/>
    <s v="plays"/>
    <s v="AU"/>
    <s v="AUD"/>
    <n v="1484632800"/>
    <d v="2017-01-17T06:00:00"/>
    <d v="2017-01-17T06:00:00"/>
    <n v="2017"/>
    <x v="5"/>
    <s v="Jan"/>
    <x v="2"/>
    <n v="1484805600"/>
    <d v="2017-01-19T06:00:00"/>
    <b v="0"/>
    <b v="0"/>
    <s v="theater/plays"/>
  </r>
  <r>
    <n v="204"/>
    <s v="Daniel-Luna"/>
    <s v="Mandatory multimedia leverage"/>
    <n v="75000"/>
    <n v="2529"/>
    <n v="3.3719999999999999"/>
    <x v="0"/>
    <n v="63.225000000000001"/>
    <n v="40"/>
    <x v="1"/>
    <s v="jazz"/>
    <s v="US"/>
    <s v="USD"/>
    <n v="1301806800"/>
    <d v="2011-04-03T05:00:00"/>
    <d v="2011-04-03T05:00:00"/>
    <n v="2011"/>
    <x v="8"/>
    <s v="Apr"/>
    <x v="9"/>
    <n v="1302670800"/>
    <d v="2011-04-13T05:00:00"/>
    <b v="0"/>
    <b v="0"/>
    <s v="music/jazz"/>
  </r>
  <r>
    <n v="205"/>
    <s v="Weaver-Marquez"/>
    <s v="Focused analyzing circuit"/>
    <n v="1300"/>
    <n v="5614"/>
    <n v="431.84615384615387"/>
    <x v="1"/>
    <n v="70.174999999999997"/>
    <n v="80"/>
    <x v="3"/>
    <s v="plays"/>
    <s v="US"/>
    <s v="USD"/>
    <n v="1539752400"/>
    <d v="2018-10-17T05:00:00"/>
    <d v="2018-10-17T05:00:00"/>
    <n v="2018"/>
    <x v="9"/>
    <s v="Oct"/>
    <x v="4"/>
    <n v="1540789200"/>
    <d v="2018-10-29T05:00:00"/>
    <b v="1"/>
    <b v="0"/>
    <s v="theater/plays"/>
  </r>
  <r>
    <n v="206"/>
    <s v="Austin, Baker and Kelley"/>
    <s v="Fundamental grid-enabled strategy"/>
    <n v="9000"/>
    <n v="3496"/>
    <n v="38.844444444444441"/>
    <x v="3"/>
    <n v="61.333333333333336"/>
    <n v="57"/>
    <x v="5"/>
    <s v="fiction"/>
    <s v="US"/>
    <s v="USD"/>
    <n v="1267250400"/>
    <d v="2010-02-27T06:00:00"/>
    <d v="2010-02-27T06:00:00"/>
    <n v="2010"/>
    <x v="6"/>
    <s v="Feb"/>
    <x v="10"/>
    <n v="1268028000"/>
    <d v="2010-03-08T06:00:00"/>
    <b v="0"/>
    <b v="0"/>
    <s v="publishing/fiction"/>
  </r>
  <r>
    <n v="207"/>
    <s v="Carney-Anderson"/>
    <s v="Digitized 5thgeneration knowledgebase"/>
    <n v="1000"/>
    <n v="4257"/>
    <n v="425.7"/>
    <x v="1"/>
    <n v="99"/>
    <n v="43"/>
    <x v="1"/>
    <s v="rock"/>
    <s v="US"/>
    <s v="USD"/>
    <n v="1535432400"/>
    <d v="2018-08-28T05:00:00"/>
    <d v="2018-08-28T05:00:00"/>
    <n v="2018"/>
    <x v="9"/>
    <s v="Aug"/>
    <x v="1"/>
    <n v="1537160400"/>
    <d v="2018-09-17T05:00:00"/>
    <b v="0"/>
    <b v="1"/>
    <s v="music/rock"/>
  </r>
  <r>
    <n v="208"/>
    <s v="Jackson Inc"/>
    <s v="Mandatory multi-tasking encryption"/>
    <n v="196900"/>
    <n v="199110"/>
    <n v="101.12239715591672"/>
    <x v="1"/>
    <n v="96.984900146127615"/>
    <n v="2053"/>
    <x v="4"/>
    <s v="documentary"/>
    <s v="US"/>
    <s v="USD"/>
    <n v="1510207200"/>
    <d v="2017-11-09T06:00:00"/>
    <d v="2017-11-09T06:00:00"/>
    <n v="2017"/>
    <x v="5"/>
    <s v="Nov"/>
    <x v="0"/>
    <n v="1512280800"/>
    <d v="2017-12-03T06:00:00"/>
    <b v="0"/>
    <b v="0"/>
    <s v="film &amp; video/documentary"/>
  </r>
  <r>
    <n v="209"/>
    <s v="Warren Ltd"/>
    <s v="Distributed system-worthy application"/>
    <n v="194500"/>
    <n v="41212"/>
    <n v="21.188688946015425"/>
    <x v="2"/>
    <n v="51.004950495049506"/>
    <n v="808"/>
    <x v="4"/>
    <s v="documentary"/>
    <s v="AU"/>
    <s v="AUD"/>
    <n v="1462510800"/>
    <d v="2016-05-06T05:00:00"/>
    <d v="2016-05-06T05:00:00"/>
    <n v="2016"/>
    <x v="7"/>
    <s v="May"/>
    <x v="11"/>
    <n v="1463115600"/>
    <d v="2016-05-13T05:00:00"/>
    <b v="0"/>
    <b v="0"/>
    <s v="film &amp; video/documentary"/>
  </r>
  <r>
    <n v="210"/>
    <s v="Schultz Inc"/>
    <s v="Synergistic tertiary time-frame"/>
    <n v="9400"/>
    <n v="6338"/>
    <n v="67.425531914893625"/>
    <x v="0"/>
    <n v="28.044247787610619"/>
    <n v="226"/>
    <x v="4"/>
    <s v="science fiction"/>
    <s v="DK"/>
    <s v="DKK"/>
    <n v="1488520800"/>
    <d v="2017-03-03T06:00:00"/>
    <d v="2017-03-03T06:00:00"/>
    <n v="2017"/>
    <x v="5"/>
    <s v="Mar"/>
    <x v="6"/>
    <n v="1490850000"/>
    <d v="2017-03-30T05:00:00"/>
    <b v="0"/>
    <b v="0"/>
    <s v="film &amp; video/science fiction"/>
  </r>
  <r>
    <n v="211"/>
    <s v="Thompson LLC"/>
    <s v="Customer-focused impactful benchmark"/>
    <n v="104400"/>
    <n v="99100"/>
    <n v="94.923371647509583"/>
    <x v="0"/>
    <n v="60.984615384615381"/>
    <n v="1625"/>
    <x v="3"/>
    <s v="plays"/>
    <s v="US"/>
    <s v="USD"/>
    <n v="1377579600"/>
    <d v="2013-08-27T05:00:00"/>
    <d v="2013-08-27T05:00:00"/>
    <n v="2013"/>
    <x v="2"/>
    <s v="Aug"/>
    <x v="1"/>
    <n v="1379653200"/>
    <d v="2013-09-20T05:00:00"/>
    <b v="0"/>
    <b v="0"/>
    <s v="theater/plays"/>
  </r>
  <r>
    <n v="212"/>
    <s v="Johnson Inc"/>
    <s v="Profound next generation infrastructure"/>
    <n v="8100"/>
    <n v="12300"/>
    <n v="151.85185185185185"/>
    <x v="1"/>
    <n v="73.214285714285708"/>
    <n v="168"/>
    <x v="3"/>
    <s v="plays"/>
    <s v="US"/>
    <s v="USD"/>
    <n v="1576389600"/>
    <d v="2019-12-15T06:00:00"/>
    <d v="2019-12-15T06:00:00"/>
    <n v="2019"/>
    <x v="3"/>
    <s v="Dec"/>
    <x v="7"/>
    <n v="1580364000"/>
    <d v="2020-01-30T06:00:00"/>
    <b v="0"/>
    <b v="0"/>
    <s v="theater/plays"/>
  </r>
  <r>
    <n v="213"/>
    <s v="Morgan-Warren"/>
    <s v="Face-to-face encompassing info-mediaries"/>
    <n v="87900"/>
    <n v="171549"/>
    <n v="195.16382252559728"/>
    <x v="1"/>
    <n v="39.997435299603637"/>
    <n v="4289"/>
    <x v="1"/>
    <s v="indie rock"/>
    <s v="US"/>
    <s v="USD"/>
    <n v="1289019600"/>
    <d v="2010-11-06T05:00:00"/>
    <d v="2010-11-06T05:00:00"/>
    <n v="2010"/>
    <x v="6"/>
    <s v="Nov"/>
    <x v="0"/>
    <n v="1289714400"/>
    <d v="2010-11-14T06:00:00"/>
    <b v="0"/>
    <b v="1"/>
    <s v="music/indie rock"/>
  </r>
  <r>
    <n v="214"/>
    <s v="Sullivan Group"/>
    <s v="Open-source fresh-thinking policy"/>
    <n v="1400"/>
    <n v="14324"/>
    <n v="1023.1428571428571"/>
    <x v="1"/>
    <n v="86.812121212121212"/>
    <n v="165"/>
    <x v="1"/>
    <s v="rock"/>
    <s v="US"/>
    <s v="USD"/>
    <n v="1282194000"/>
    <d v="2010-08-19T05:00:00"/>
    <d v="2010-08-19T05:00:00"/>
    <n v="2010"/>
    <x v="6"/>
    <s v="Aug"/>
    <x v="1"/>
    <n v="1282712400"/>
    <d v="2010-08-25T05:00:00"/>
    <b v="0"/>
    <b v="0"/>
    <s v="music/rock"/>
  </r>
  <r>
    <n v="215"/>
    <s v="Vargas, Banks and Palmer"/>
    <s v="Extended 24/7 implementation"/>
    <n v="156800"/>
    <n v="6024"/>
    <n v="3.841836734693878"/>
    <x v="0"/>
    <n v="42.125874125874127"/>
    <n v="143"/>
    <x v="3"/>
    <s v="plays"/>
    <s v="US"/>
    <s v="USD"/>
    <n v="1550037600"/>
    <d v="2019-02-13T06:00:00"/>
    <d v="2019-02-13T06:00:00"/>
    <n v="2019"/>
    <x v="3"/>
    <s v="Feb"/>
    <x v="10"/>
    <n v="1550210400"/>
    <d v="2019-02-15T06:00:00"/>
    <b v="0"/>
    <b v="0"/>
    <s v="theater/plays"/>
  </r>
  <r>
    <n v="216"/>
    <s v="Johnson, Dixon and Zimmerman"/>
    <s v="Organic dynamic algorithm"/>
    <n v="121700"/>
    <n v="188721"/>
    <n v="155.07066557107643"/>
    <x v="1"/>
    <n v="103.97851239669421"/>
    <n v="1815"/>
    <x v="3"/>
    <s v="plays"/>
    <s v="US"/>
    <s v="USD"/>
    <n v="1321941600"/>
    <d v="2011-11-22T06:00:00"/>
    <d v="2011-11-22T06:00:00"/>
    <n v="2011"/>
    <x v="8"/>
    <s v="Nov"/>
    <x v="0"/>
    <n v="1322114400"/>
    <d v="2011-11-24T06:00:00"/>
    <b v="0"/>
    <b v="0"/>
    <s v="theater/plays"/>
  </r>
  <r>
    <n v="217"/>
    <s v="Moore, Dudley and Navarro"/>
    <s v="Organic multi-tasking focus group"/>
    <n v="129400"/>
    <n v="57911"/>
    <n v="44.753477588871718"/>
    <x v="0"/>
    <n v="62.003211991434689"/>
    <n v="934"/>
    <x v="4"/>
    <s v="science fiction"/>
    <s v="US"/>
    <s v="USD"/>
    <n v="1556427600"/>
    <d v="2019-04-28T05:00:00"/>
    <d v="2019-04-28T05:00:00"/>
    <n v="2019"/>
    <x v="3"/>
    <s v="Apr"/>
    <x v="9"/>
    <n v="1557205200"/>
    <d v="2019-05-07T05:00:00"/>
    <b v="0"/>
    <b v="0"/>
    <s v="film &amp; video/science fiction"/>
  </r>
  <r>
    <n v="218"/>
    <s v="Price-Rodriguez"/>
    <s v="Adaptive logistical initiative"/>
    <n v="5700"/>
    <n v="12309"/>
    <n v="215.94736842105263"/>
    <x v="1"/>
    <n v="31.005037783375315"/>
    <n v="397"/>
    <x v="4"/>
    <s v="shorts"/>
    <s v="GB"/>
    <s v="GBP"/>
    <n v="1320991200"/>
    <d v="2011-11-11T06:00:00"/>
    <d v="2011-11-11T06:00:00"/>
    <n v="2011"/>
    <x v="8"/>
    <s v="Nov"/>
    <x v="0"/>
    <n v="1323928800"/>
    <d v="2011-12-15T06:00:00"/>
    <b v="0"/>
    <b v="1"/>
    <s v="film &amp; video/shorts"/>
  </r>
  <r>
    <n v="219"/>
    <s v="Huang-Henderson"/>
    <s v="Stand-alone mobile customer loyalty"/>
    <n v="41700"/>
    <n v="138497"/>
    <n v="332.12709832134288"/>
    <x v="1"/>
    <n v="89.991552956465242"/>
    <n v="1539"/>
    <x v="4"/>
    <s v="animation"/>
    <s v="US"/>
    <s v="USD"/>
    <n v="1345093200"/>
    <d v="2012-08-16T05:00:00"/>
    <d v="2012-08-16T05:00:00"/>
    <n v="2012"/>
    <x v="4"/>
    <s v="Aug"/>
    <x v="1"/>
    <n v="1346130000"/>
    <d v="2012-08-28T05:00:00"/>
    <b v="0"/>
    <b v="0"/>
    <s v="film &amp; video/animation"/>
  </r>
  <r>
    <n v="220"/>
    <s v="Owens-Le"/>
    <s v="Focused composite approach"/>
    <n v="7900"/>
    <n v="667"/>
    <n v="8.4430379746835449"/>
    <x v="0"/>
    <n v="39.235294117647058"/>
    <n v="17"/>
    <x v="3"/>
    <s v="plays"/>
    <s v="US"/>
    <s v="USD"/>
    <n v="1309496400"/>
    <d v="2011-07-01T05:00:00"/>
    <d v="2011-07-01T05:00:00"/>
    <n v="2011"/>
    <x v="8"/>
    <s v="Jul"/>
    <x v="8"/>
    <n v="1311051600"/>
    <d v="2011-07-19T05:00:00"/>
    <b v="1"/>
    <b v="0"/>
    <s v="theater/plays"/>
  </r>
  <r>
    <n v="221"/>
    <s v="Huff LLC"/>
    <s v="Face-to-face clear-thinking Local Area Network"/>
    <n v="121500"/>
    <n v="119830"/>
    <n v="98.625514403292186"/>
    <x v="0"/>
    <n v="54.993116108306566"/>
    <n v="2179"/>
    <x v="0"/>
    <s v="food trucks"/>
    <s v="US"/>
    <s v="USD"/>
    <n v="1340254800"/>
    <d v="2012-06-21T05:00:00"/>
    <d v="2012-06-21T05:00:00"/>
    <n v="2012"/>
    <x v="4"/>
    <s v="Jun"/>
    <x v="5"/>
    <n v="1340427600"/>
    <d v="2012-06-23T05:00:00"/>
    <b v="1"/>
    <b v="0"/>
    <s v="food/food trucks"/>
  </r>
  <r>
    <n v="222"/>
    <s v="Johnson LLC"/>
    <s v="Cross-group cohesive circuit"/>
    <n v="4800"/>
    <n v="6623"/>
    <n v="137.97916666666669"/>
    <x v="1"/>
    <n v="47.992753623188406"/>
    <n v="138"/>
    <x v="7"/>
    <s v="photography books"/>
    <s v="US"/>
    <s v="USD"/>
    <n v="1412226000"/>
    <d v="2014-10-02T05:00:00"/>
    <d v="2014-10-02T05:00:00"/>
    <n v="2014"/>
    <x v="1"/>
    <s v="Oct"/>
    <x v="4"/>
    <n v="1412312400"/>
    <d v="2014-10-03T05:00:00"/>
    <b v="0"/>
    <b v="0"/>
    <s v="photography/photography books"/>
  </r>
  <r>
    <n v="223"/>
    <s v="Chavez, Garcia and Cantu"/>
    <s v="Synergistic explicit capability"/>
    <n v="87300"/>
    <n v="81897"/>
    <n v="93.81099656357388"/>
    <x v="0"/>
    <n v="87.966702470461868"/>
    <n v="931"/>
    <x v="3"/>
    <s v="plays"/>
    <s v="US"/>
    <s v="USD"/>
    <n v="1458104400"/>
    <d v="2016-03-16T05:00:00"/>
    <d v="2016-03-16T05:00:00"/>
    <n v="2016"/>
    <x v="7"/>
    <s v="Mar"/>
    <x v="6"/>
    <n v="1459314000"/>
    <d v="2016-03-30T05:00:00"/>
    <b v="0"/>
    <b v="0"/>
    <s v="theater/plays"/>
  </r>
  <r>
    <n v="224"/>
    <s v="Lester-Moore"/>
    <s v="Diverse analyzing definition"/>
    <n v="46300"/>
    <n v="186885"/>
    <n v="403.63930885529157"/>
    <x v="1"/>
    <n v="51.999165275459099"/>
    <n v="3594"/>
    <x v="4"/>
    <s v="science fiction"/>
    <s v="US"/>
    <s v="USD"/>
    <n v="1411534800"/>
    <d v="2014-09-24T05:00:00"/>
    <d v="2014-09-24T05:00:00"/>
    <n v="2014"/>
    <x v="1"/>
    <s v="Sep"/>
    <x v="3"/>
    <n v="1415426400"/>
    <d v="2014-11-08T06:00:00"/>
    <b v="0"/>
    <b v="0"/>
    <s v="film &amp; video/science fiction"/>
  </r>
  <r>
    <n v="225"/>
    <s v="Fox-Quinn"/>
    <s v="Enterprise-wide reciprocal success"/>
    <n v="67800"/>
    <n v="176398"/>
    <n v="260.1740412979351"/>
    <x v="1"/>
    <n v="29.999659863945578"/>
    <n v="5880"/>
    <x v="1"/>
    <s v="rock"/>
    <s v="US"/>
    <s v="USD"/>
    <n v="1399093200"/>
    <d v="2014-05-03T05:00:00"/>
    <d v="2014-05-03T05:00:00"/>
    <n v="2014"/>
    <x v="1"/>
    <s v="May"/>
    <x v="11"/>
    <n v="1399093200"/>
    <d v="2014-05-03T05:00:00"/>
    <b v="1"/>
    <b v="0"/>
    <s v="music/rock"/>
  </r>
  <r>
    <n v="226"/>
    <s v="Garcia Inc"/>
    <s v="Progressive neutral middleware"/>
    <n v="3000"/>
    <n v="10999"/>
    <n v="366.63333333333333"/>
    <x v="1"/>
    <n v="98.205357142857139"/>
    <n v="112"/>
    <x v="7"/>
    <s v="photography books"/>
    <s v="US"/>
    <s v="USD"/>
    <n v="1270702800"/>
    <d v="2010-04-08T05:00:00"/>
    <d v="2010-04-08T05:00:00"/>
    <n v="2010"/>
    <x v="6"/>
    <s v="Apr"/>
    <x v="9"/>
    <n v="1273899600"/>
    <d v="2010-05-15T05:00:00"/>
    <b v="0"/>
    <b v="0"/>
    <s v="photography/photography books"/>
  </r>
  <r>
    <n v="227"/>
    <s v="Johnson-Lee"/>
    <s v="Intuitive exuding process improvement"/>
    <n v="60900"/>
    <n v="102751"/>
    <n v="168.72085385878489"/>
    <x v="1"/>
    <n v="108.96182396606575"/>
    <n v="943"/>
    <x v="6"/>
    <s v="mobile games"/>
    <s v="US"/>
    <s v="USD"/>
    <n v="1431666000"/>
    <d v="2015-05-15T05:00:00"/>
    <d v="2015-05-15T05:00:00"/>
    <n v="2015"/>
    <x v="0"/>
    <s v="May"/>
    <x v="11"/>
    <n v="1432184400"/>
    <d v="2015-05-21T05:00:00"/>
    <b v="0"/>
    <b v="0"/>
    <s v="games/mobile games"/>
  </r>
  <r>
    <n v="228"/>
    <s v="Pineda Group"/>
    <s v="Exclusive real-time protocol"/>
    <n v="137900"/>
    <n v="165352"/>
    <n v="119.90717911530093"/>
    <x v="1"/>
    <n v="66.998379254457049"/>
    <n v="2468"/>
    <x v="4"/>
    <s v="animation"/>
    <s v="US"/>
    <s v="USD"/>
    <n v="1472619600"/>
    <d v="2016-08-31T05:00:00"/>
    <d v="2016-08-31T05:00:00"/>
    <n v="2016"/>
    <x v="7"/>
    <s v="Aug"/>
    <x v="1"/>
    <n v="1474779600"/>
    <d v="2016-09-25T05:00:00"/>
    <b v="0"/>
    <b v="0"/>
    <s v="film &amp; video/animation"/>
  </r>
  <r>
    <n v="229"/>
    <s v="Hoffman-Howard"/>
    <s v="Extended encompassing application"/>
    <n v="85600"/>
    <n v="165798"/>
    <n v="193.68925233644859"/>
    <x v="1"/>
    <n v="64.99333594668758"/>
    <n v="2551"/>
    <x v="6"/>
    <s v="mobile games"/>
    <s v="US"/>
    <s v="USD"/>
    <n v="1496293200"/>
    <d v="2017-06-01T05:00:00"/>
    <d v="2017-06-01T05:00:00"/>
    <n v="2017"/>
    <x v="5"/>
    <s v="Jun"/>
    <x v="5"/>
    <n v="1500440400"/>
    <d v="2017-07-19T05:00:00"/>
    <b v="0"/>
    <b v="1"/>
    <s v="games/mobile games"/>
  </r>
  <r>
    <n v="230"/>
    <s v="Miranda, Hall and Mcgrath"/>
    <s v="Progressive value-added ability"/>
    <n v="2400"/>
    <n v="10084"/>
    <n v="420.16666666666669"/>
    <x v="1"/>
    <n v="99.841584158415841"/>
    <n v="101"/>
    <x v="6"/>
    <s v="video games"/>
    <s v="US"/>
    <s v="USD"/>
    <n v="1575612000"/>
    <d v="2019-12-06T06:00:00"/>
    <d v="2019-12-06T06:00:00"/>
    <n v="2019"/>
    <x v="3"/>
    <s v="Dec"/>
    <x v="7"/>
    <n v="1575612000"/>
    <d v="2019-12-06T06:00:00"/>
    <b v="0"/>
    <b v="0"/>
    <s v="games/video games"/>
  </r>
  <r>
    <n v="231"/>
    <s v="Williams, Carter and Gonzalez"/>
    <s v="Cross-platform uniform hardware"/>
    <n v="7200"/>
    <n v="5523"/>
    <n v="76.708333333333329"/>
    <x v="3"/>
    <n v="82.432835820895519"/>
    <n v="67"/>
    <x v="3"/>
    <s v="plays"/>
    <s v="US"/>
    <s v="USD"/>
    <n v="1369112400"/>
    <d v="2013-05-21T05:00:00"/>
    <d v="2013-05-21T05:00:00"/>
    <n v="2013"/>
    <x v="2"/>
    <s v="May"/>
    <x v="11"/>
    <n v="1374123600"/>
    <d v="2013-07-18T05:00:00"/>
    <b v="0"/>
    <b v="0"/>
    <s v="theater/plays"/>
  </r>
  <r>
    <n v="232"/>
    <s v="Davis-Rodriguez"/>
    <s v="Progressive secondary portal"/>
    <n v="3400"/>
    <n v="5823"/>
    <n v="171.26470588235293"/>
    <x v="1"/>
    <n v="63.293478260869563"/>
    <n v="92"/>
    <x v="3"/>
    <s v="plays"/>
    <s v="US"/>
    <s v="USD"/>
    <n v="1469422800"/>
    <d v="2016-07-25T05:00:00"/>
    <d v="2016-07-25T05:00:00"/>
    <n v="2016"/>
    <x v="7"/>
    <s v="Jul"/>
    <x v="8"/>
    <n v="1469509200"/>
    <d v="2016-07-26T05:00:00"/>
    <b v="0"/>
    <b v="0"/>
    <s v="theater/plays"/>
  </r>
  <r>
    <n v="233"/>
    <s v="Reid, Rivera and Perry"/>
    <s v="Multi-lateral national adapter"/>
    <n v="3800"/>
    <n v="6000"/>
    <n v="157.89473684210526"/>
    <x v="1"/>
    <n v="96.774193548387103"/>
    <n v="62"/>
    <x v="4"/>
    <s v="animation"/>
    <s v="US"/>
    <s v="USD"/>
    <n v="1307854800"/>
    <d v="2011-06-12T05:00:00"/>
    <d v="2011-06-12T05:00:00"/>
    <n v="2011"/>
    <x v="8"/>
    <s v="Jun"/>
    <x v="5"/>
    <n v="1309237200"/>
    <d v="2011-06-28T05:00:00"/>
    <b v="0"/>
    <b v="0"/>
    <s v="film &amp; video/animation"/>
  </r>
  <r>
    <n v="234"/>
    <s v="Mendoza-Parker"/>
    <s v="Enterprise-wide motivating matrices"/>
    <n v="7500"/>
    <n v="8181"/>
    <n v="109.08"/>
    <x v="1"/>
    <n v="54.906040268456373"/>
    <n v="149"/>
    <x v="6"/>
    <s v="video games"/>
    <s v="IT"/>
    <s v="EUR"/>
    <n v="1503378000"/>
    <d v="2017-08-22T05:00:00"/>
    <d v="2017-08-22T05:00:00"/>
    <n v="2017"/>
    <x v="5"/>
    <s v="Aug"/>
    <x v="1"/>
    <n v="1503982800"/>
    <d v="2017-08-29T05:00:00"/>
    <b v="0"/>
    <b v="1"/>
    <s v="games/video games"/>
  </r>
  <r>
    <n v="235"/>
    <s v="Lee, Ali and Guzman"/>
    <s v="Polarized upward-trending Local Area Network"/>
    <n v="8600"/>
    <n v="3589"/>
    <n v="41.732558139534881"/>
    <x v="0"/>
    <n v="39.010869565217391"/>
    <n v="92"/>
    <x v="4"/>
    <s v="animation"/>
    <s v="US"/>
    <s v="USD"/>
    <n v="1486965600"/>
    <d v="2017-02-13T06:00:00"/>
    <d v="2017-02-13T06:00:00"/>
    <n v="2017"/>
    <x v="5"/>
    <s v="Feb"/>
    <x v="10"/>
    <n v="1487397600"/>
    <d v="2017-02-18T06:00:00"/>
    <b v="0"/>
    <b v="0"/>
    <s v="film &amp; video/animation"/>
  </r>
  <r>
    <n v="236"/>
    <s v="Gallegos-Cobb"/>
    <s v="Object-based directional function"/>
    <n v="39500"/>
    <n v="4323"/>
    <n v="10.944303797468354"/>
    <x v="0"/>
    <n v="75.84210526315789"/>
    <n v="57"/>
    <x v="1"/>
    <s v="rock"/>
    <s v="AU"/>
    <s v="AUD"/>
    <n v="1561438800"/>
    <d v="2019-06-25T05:00:00"/>
    <d v="2019-06-25T05:00:00"/>
    <n v="2019"/>
    <x v="3"/>
    <s v="Jun"/>
    <x v="5"/>
    <n v="1562043600"/>
    <d v="2019-07-02T05:00:00"/>
    <b v="0"/>
    <b v="1"/>
    <s v="music/rock"/>
  </r>
  <r>
    <n v="237"/>
    <s v="Ellison PLC"/>
    <s v="Re-contextualized tangible open architecture"/>
    <n v="9300"/>
    <n v="14822"/>
    <n v="159.3763440860215"/>
    <x v="1"/>
    <n v="45.051671732522799"/>
    <n v="329"/>
    <x v="4"/>
    <s v="animation"/>
    <s v="US"/>
    <s v="USD"/>
    <n v="1398402000"/>
    <d v="2014-04-25T05:00:00"/>
    <d v="2014-04-25T05:00:00"/>
    <n v="2014"/>
    <x v="1"/>
    <s v="Apr"/>
    <x v="9"/>
    <n v="1398574800"/>
    <d v="2014-04-27T05:00:00"/>
    <b v="0"/>
    <b v="0"/>
    <s v="film &amp; video/animation"/>
  </r>
  <r>
    <n v="238"/>
    <s v="Bolton, Sanchez and Carrillo"/>
    <s v="Distributed systemic adapter"/>
    <n v="2400"/>
    <n v="10138"/>
    <n v="422.41666666666669"/>
    <x v="1"/>
    <n v="104.51546391752578"/>
    <n v="97"/>
    <x v="3"/>
    <s v="plays"/>
    <s v="DK"/>
    <s v="DKK"/>
    <n v="1513231200"/>
    <d v="2017-12-14T06:00:00"/>
    <d v="2017-12-14T06:00:00"/>
    <n v="2017"/>
    <x v="5"/>
    <s v="Dec"/>
    <x v="7"/>
    <n v="1515391200"/>
    <d v="2018-01-08T06:00:00"/>
    <b v="0"/>
    <b v="1"/>
    <s v="theater/plays"/>
  </r>
  <r>
    <n v="239"/>
    <s v="Mason-Sanders"/>
    <s v="Networked web-enabled instruction set"/>
    <n v="3200"/>
    <n v="3127"/>
    <n v="97.71875"/>
    <x v="0"/>
    <n v="76.268292682926827"/>
    <n v="41"/>
    <x v="2"/>
    <s v="wearables"/>
    <s v="US"/>
    <s v="USD"/>
    <n v="1440824400"/>
    <d v="2015-08-29T05:00:00"/>
    <d v="2015-08-29T05:00:00"/>
    <n v="2015"/>
    <x v="0"/>
    <s v="Aug"/>
    <x v="1"/>
    <n v="1441170000"/>
    <d v="2015-09-02T05:00:00"/>
    <b v="0"/>
    <b v="0"/>
    <s v="technology/wearables"/>
  </r>
  <r>
    <n v="240"/>
    <s v="Pitts-Reed"/>
    <s v="Vision-oriented dynamic service-desk"/>
    <n v="29400"/>
    <n v="123124"/>
    <n v="418.78911564625849"/>
    <x v="1"/>
    <n v="69.015695067264573"/>
    <n v="1784"/>
    <x v="3"/>
    <s v="plays"/>
    <s v="US"/>
    <s v="USD"/>
    <n v="1281070800"/>
    <d v="2010-08-06T05:00:00"/>
    <d v="2010-08-06T05:00:00"/>
    <n v="2010"/>
    <x v="6"/>
    <s v="Aug"/>
    <x v="1"/>
    <n v="1281157200"/>
    <d v="2010-08-07T05:00:00"/>
    <b v="0"/>
    <b v="0"/>
    <s v="theater/plays"/>
  </r>
  <r>
    <n v="241"/>
    <s v="Gonzalez-Martinez"/>
    <s v="Vision-oriented actuating open system"/>
    <n v="168500"/>
    <n v="171729"/>
    <n v="101.91632047477745"/>
    <x v="1"/>
    <n v="101.97684085510689"/>
    <n v="1684"/>
    <x v="5"/>
    <s v="nonfiction"/>
    <s v="AU"/>
    <s v="AUD"/>
    <n v="1397365200"/>
    <d v="2014-04-13T05:00:00"/>
    <d v="2014-04-13T05:00:00"/>
    <n v="2014"/>
    <x v="1"/>
    <s v="Apr"/>
    <x v="9"/>
    <n v="1398229200"/>
    <d v="2014-04-23T05:00:00"/>
    <b v="0"/>
    <b v="1"/>
    <s v="publishing/nonfiction"/>
  </r>
  <r>
    <n v="242"/>
    <s v="Hill, Martin and Garcia"/>
    <s v="Sharable scalable core"/>
    <n v="8400"/>
    <n v="10729"/>
    <n v="127.72619047619047"/>
    <x v="1"/>
    <n v="42.915999999999997"/>
    <n v="250"/>
    <x v="1"/>
    <s v="rock"/>
    <s v="US"/>
    <s v="USD"/>
    <n v="1494392400"/>
    <d v="2017-05-10T05:00:00"/>
    <d v="2017-05-10T05:00:00"/>
    <n v="2017"/>
    <x v="5"/>
    <s v="May"/>
    <x v="11"/>
    <n v="1495256400"/>
    <d v="2017-05-20T05:00:00"/>
    <b v="0"/>
    <b v="1"/>
    <s v="music/rock"/>
  </r>
  <r>
    <n v="243"/>
    <s v="Garcia PLC"/>
    <s v="Customer-focused attitude-oriented function"/>
    <n v="2300"/>
    <n v="10240"/>
    <n v="445.21739130434781"/>
    <x v="1"/>
    <n v="43.025210084033617"/>
    <n v="238"/>
    <x v="3"/>
    <s v="plays"/>
    <s v="US"/>
    <s v="USD"/>
    <n v="1520143200"/>
    <d v="2018-03-04T06:00:00"/>
    <d v="2018-03-04T06:00:00"/>
    <n v="2018"/>
    <x v="9"/>
    <s v="Mar"/>
    <x v="6"/>
    <n v="1520402400"/>
    <d v="2018-03-07T06:00:00"/>
    <b v="0"/>
    <b v="0"/>
    <s v="theater/plays"/>
  </r>
  <r>
    <n v="244"/>
    <s v="Herring-Bailey"/>
    <s v="Reverse-engineered system-worthy extranet"/>
    <n v="700"/>
    <n v="3988"/>
    <n v="569.71428571428578"/>
    <x v="1"/>
    <n v="75.245283018867923"/>
    <n v="53"/>
    <x v="3"/>
    <s v="plays"/>
    <s v="US"/>
    <s v="USD"/>
    <n v="1405314000"/>
    <d v="2014-07-14T05:00:00"/>
    <d v="2014-07-14T05:00:00"/>
    <n v="2014"/>
    <x v="1"/>
    <s v="Jul"/>
    <x v="8"/>
    <n v="1409806800"/>
    <d v="2014-09-04T05:00:00"/>
    <b v="0"/>
    <b v="0"/>
    <s v="theater/plays"/>
  </r>
  <r>
    <n v="245"/>
    <s v="Russell-Gardner"/>
    <s v="Re-engineered systematic monitoring"/>
    <n v="2900"/>
    <n v="14771"/>
    <n v="509.34482758620686"/>
    <x v="1"/>
    <n v="69.023364485981304"/>
    <n v="214"/>
    <x v="3"/>
    <s v="plays"/>
    <s v="US"/>
    <s v="USD"/>
    <n v="1396846800"/>
    <d v="2014-04-07T05:00:00"/>
    <d v="2014-04-07T05:00:00"/>
    <n v="2014"/>
    <x v="1"/>
    <s v="Apr"/>
    <x v="9"/>
    <n v="1396933200"/>
    <d v="2014-04-08T05:00:00"/>
    <b v="0"/>
    <b v="0"/>
    <s v="theater/plays"/>
  </r>
  <r>
    <n v="246"/>
    <s v="Walters-Carter"/>
    <s v="Seamless value-added standardization"/>
    <n v="4500"/>
    <n v="14649"/>
    <n v="325.5333333333333"/>
    <x v="1"/>
    <n v="65.986486486486484"/>
    <n v="222"/>
    <x v="2"/>
    <s v="web"/>
    <s v="US"/>
    <s v="USD"/>
    <n v="1375678800"/>
    <d v="2013-08-05T05:00:00"/>
    <d v="2013-08-05T05:00:00"/>
    <n v="2013"/>
    <x v="2"/>
    <s v="Aug"/>
    <x v="1"/>
    <n v="1376024400"/>
    <d v="2013-08-09T05:00:00"/>
    <b v="0"/>
    <b v="0"/>
    <s v="technology/web"/>
  </r>
  <r>
    <n v="247"/>
    <s v="Johnson, Patterson and Montoya"/>
    <s v="Triple-buffered fresh-thinking frame"/>
    <n v="19800"/>
    <n v="184658"/>
    <n v="932.61616161616166"/>
    <x v="1"/>
    <n v="98.013800424628457"/>
    <n v="1884"/>
    <x v="5"/>
    <s v="fiction"/>
    <s v="US"/>
    <s v="USD"/>
    <n v="1482386400"/>
    <d v="2016-12-22T06:00:00"/>
    <d v="2016-12-22T06:00:00"/>
    <n v="2016"/>
    <x v="7"/>
    <s v="Dec"/>
    <x v="7"/>
    <n v="1483682400"/>
    <d v="2017-01-06T06:00:00"/>
    <b v="0"/>
    <b v="1"/>
    <s v="publishing/fiction"/>
  </r>
  <r>
    <n v="248"/>
    <s v="Roberts and Sons"/>
    <s v="Streamlined holistic knowledgebase"/>
    <n v="6200"/>
    <n v="13103"/>
    <n v="211.33870967741933"/>
    <x v="1"/>
    <n v="60.105504587155963"/>
    <n v="218"/>
    <x v="6"/>
    <s v="mobile games"/>
    <s v="AU"/>
    <s v="AUD"/>
    <n v="1420005600"/>
    <d v="2014-12-31T06:00:00"/>
    <d v="2014-12-31T06:00:00"/>
    <n v="2014"/>
    <x v="1"/>
    <s v="Dec"/>
    <x v="7"/>
    <n v="1420437600"/>
    <d v="2015-01-05T06:00:00"/>
    <b v="0"/>
    <b v="0"/>
    <s v="games/mobile games"/>
  </r>
  <r>
    <n v="249"/>
    <s v="Avila-Nelson"/>
    <s v="Up-sized intermediate website"/>
    <n v="61500"/>
    <n v="168095"/>
    <n v="273.32520325203251"/>
    <x v="1"/>
    <n v="26.000773395204948"/>
    <n v="6465"/>
    <x v="5"/>
    <s v="translations"/>
    <s v="US"/>
    <s v="USD"/>
    <n v="1420178400"/>
    <d v="2015-01-02T06:00:00"/>
    <d v="2015-01-02T06:00:00"/>
    <n v="2015"/>
    <x v="0"/>
    <s v="Jan"/>
    <x v="2"/>
    <n v="1420783200"/>
    <d v="2015-01-09T06:00:00"/>
    <b v="0"/>
    <b v="0"/>
    <s v="publishing/translations"/>
  </r>
  <r>
    <n v="250"/>
    <s v="Robbins and Sons"/>
    <s v="Future-proofed directional synergy"/>
    <n v="100"/>
    <n v="3"/>
    <n v="3"/>
    <x v="0"/>
    <n v="3"/>
    <n v="1"/>
    <x v="1"/>
    <s v="rock"/>
    <s v="US"/>
    <s v="USD"/>
    <n v="1264399200"/>
    <d v="2010-01-25T06:00:00"/>
    <d v="2010-01-25T06:00:00"/>
    <n v="2010"/>
    <x v="6"/>
    <s v="Jan"/>
    <x v="2"/>
    <n v="1267423200"/>
    <d v="2010-03-01T06:00:00"/>
    <b v="0"/>
    <b v="0"/>
    <s v="music/rock"/>
  </r>
  <r>
    <n v="251"/>
    <s v="Singleton Ltd"/>
    <s v="Enhanced user-facing function"/>
    <n v="7100"/>
    <n v="3840"/>
    <n v="54.084507042253513"/>
    <x v="0"/>
    <n v="38.019801980198018"/>
    <n v="101"/>
    <x v="3"/>
    <s v="plays"/>
    <s v="US"/>
    <s v="USD"/>
    <n v="1355032800"/>
    <d v="2012-12-09T06:00:00"/>
    <d v="2012-12-09T06:00:00"/>
    <n v="2012"/>
    <x v="4"/>
    <s v="Dec"/>
    <x v="7"/>
    <n v="1355205600"/>
    <d v="2012-12-11T06:00:00"/>
    <b v="0"/>
    <b v="0"/>
    <s v="theater/plays"/>
  </r>
  <r>
    <n v="252"/>
    <s v="Perez PLC"/>
    <s v="Operative bandwidth-monitored interface"/>
    <n v="1000"/>
    <n v="6263"/>
    <n v="626.29999999999995"/>
    <x v="1"/>
    <n v="106.15254237288136"/>
    <n v="59"/>
    <x v="3"/>
    <s v="plays"/>
    <s v="US"/>
    <s v="USD"/>
    <n v="1382677200"/>
    <d v="2013-10-25T05:00:00"/>
    <d v="2013-10-25T05:00:00"/>
    <n v="2013"/>
    <x v="2"/>
    <s v="Oct"/>
    <x v="4"/>
    <n v="1383109200"/>
    <d v="2013-10-30T05:00:00"/>
    <b v="0"/>
    <b v="0"/>
    <s v="theater/plays"/>
  </r>
  <r>
    <n v="253"/>
    <s v="Rogers, Jacobs and Jackson"/>
    <s v="Upgradable multi-state instruction set"/>
    <n v="121500"/>
    <n v="108161"/>
    <n v="89.021399176954731"/>
    <x v="0"/>
    <n v="81.019475655430711"/>
    <n v="1335"/>
    <x v="4"/>
    <s v="drama"/>
    <s v="CA"/>
    <s v="CAD"/>
    <n v="1302238800"/>
    <d v="2011-04-08T05:00:00"/>
    <d v="2011-04-08T05:00:00"/>
    <n v="2011"/>
    <x v="8"/>
    <s v="Apr"/>
    <x v="9"/>
    <n v="1303275600"/>
    <d v="2011-04-20T05:00:00"/>
    <b v="0"/>
    <b v="0"/>
    <s v="film &amp; video/drama"/>
  </r>
  <r>
    <n v="254"/>
    <s v="Barry Group"/>
    <s v="De-engineered static Local Area Network"/>
    <n v="4600"/>
    <n v="8505"/>
    <n v="184.89130434782609"/>
    <x v="1"/>
    <n v="96.647727272727266"/>
    <n v="88"/>
    <x v="5"/>
    <s v="nonfiction"/>
    <s v="US"/>
    <s v="USD"/>
    <n v="1487656800"/>
    <d v="2017-02-21T06:00:00"/>
    <d v="2017-02-21T06:00:00"/>
    <n v="2017"/>
    <x v="5"/>
    <s v="Feb"/>
    <x v="10"/>
    <n v="1487829600"/>
    <d v="2017-02-23T06:00:00"/>
    <b v="0"/>
    <b v="0"/>
    <s v="publishing/nonfiction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rock"/>
    <s v="US"/>
    <s v="USD"/>
    <n v="1297836000"/>
    <d v="2011-02-16T06:00:00"/>
    <d v="2011-02-16T06:00:00"/>
    <n v="2011"/>
    <x v="8"/>
    <s v="Feb"/>
    <x v="10"/>
    <n v="1298268000"/>
    <d v="2011-02-21T06:00:00"/>
    <b v="0"/>
    <b v="1"/>
    <s v="music/rock"/>
  </r>
  <r>
    <n v="256"/>
    <s v="Smith-Reid"/>
    <s v="Optimized actuating toolset"/>
    <n v="4100"/>
    <n v="959"/>
    <n v="23.390243902439025"/>
    <x v="0"/>
    <n v="63.93333333333333"/>
    <n v="15"/>
    <x v="1"/>
    <s v="rock"/>
    <s v="GB"/>
    <s v="GBP"/>
    <n v="1453615200"/>
    <d v="2016-01-24T06:00:00"/>
    <d v="2016-01-24T06:00:00"/>
    <n v="2016"/>
    <x v="7"/>
    <s v="Jan"/>
    <x v="2"/>
    <n v="1456812000"/>
    <d v="2016-03-01T06:00:00"/>
    <b v="0"/>
    <b v="0"/>
    <s v="music/rock"/>
  </r>
  <r>
    <n v="257"/>
    <s v="Williams Inc"/>
    <s v="Decentralized exuding strategy"/>
    <n v="5700"/>
    <n v="8322"/>
    <n v="146"/>
    <x v="1"/>
    <n v="90.456521739130437"/>
    <n v="92"/>
    <x v="3"/>
    <s v="plays"/>
    <s v="US"/>
    <s v="USD"/>
    <n v="1362463200"/>
    <d v="2013-03-05T06:00:00"/>
    <d v="2013-03-05T06:00:00"/>
    <n v="2013"/>
    <x v="2"/>
    <s v="Mar"/>
    <x v="6"/>
    <n v="1363669200"/>
    <d v="2013-03-19T05:00:00"/>
    <b v="0"/>
    <b v="0"/>
    <s v="theater/plays"/>
  </r>
  <r>
    <n v="258"/>
    <s v="Duncan, Mcdonald and Miller"/>
    <s v="Assimilated coherent hardware"/>
    <n v="5000"/>
    <n v="13424"/>
    <n v="268.48"/>
    <x v="1"/>
    <n v="72.172043010752688"/>
    <n v="186"/>
    <x v="3"/>
    <s v="plays"/>
    <s v="US"/>
    <s v="USD"/>
    <n v="1481176800"/>
    <d v="2016-12-08T06:00:00"/>
    <d v="2016-12-08T06:00:00"/>
    <n v="2016"/>
    <x v="7"/>
    <s v="Dec"/>
    <x v="7"/>
    <n v="1482904800"/>
    <d v="2016-12-28T06:00:00"/>
    <b v="0"/>
    <b v="1"/>
    <s v="theater/plays"/>
  </r>
  <r>
    <n v="259"/>
    <s v="Watkins Ltd"/>
    <s v="Multi-channeled responsive implementation"/>
    <n v="1800"/>
    <n v="10755"/>
    <n v="597.5"/>
    <x v="1"/>
    <n v="77.934782608695656"/>
    <n v="138"/>
    <x v="7"/>
    <s v="photography books"/>
    <s v="US"/>
    <s v="USD"/>
    <n v="1354946400"/>
    <d v="2012-12-08T06:00:00"/>
    <d v="2012-12-08T06:00:00"/>
    <n v="2012"/>
    <x v="4"/>
    <s v="Dec"/>
    <x v="7"/>
    <n v="1356588000"/>
    <d v="2012-12-27T06:00:00"/>
    <b v="1"/>
    <b v="0"/>
    <s v="photography/photography books"/>
  </r>
  <r>
    <n v="260"/>
    <s v="Allen-Jones"/>
    <s v="Centralized modular initiative"/>
    <n v="6300"/>
    <n v="9935"/>
    <n v="157.69841269841268"/>
    <x v="1"/>
    <n v="38.065134099616856"/>
    <n v="261"/>
    <x v="1"/>
    <s v="rock"/>
    <s v="US"/>
    <s v="USD"/>
    <n v="1348808400"/>
    <d v="2012-09-28T05:00:00"/>
    <d v="2012-09-28T05:00:00"/>
    <n v="2012"/>
    <x v="4"/>
    <s v="Sep"/>
    <x v="3"/>
    <n v="1349845200"/>
    <d v="2012-10-10T05:00:00"/>
    <b v="0"/>
    <b v="0"/>
    <s v="music/rock"/>
  </r>
  <r>
    <n v="261"/>
    <s v="Mason-Smith"/>
    <s v="Reverse-engineered cohesive migration"/>
    <n v="84300"/>
    <n v="26303"/>
    <n v="31.201660735468568"/>
    <x v="0"/>
    <n v="57.936123348017624"/>
    <n v="454"/>
    <x v="1"/>
    <s v="rock"/>
    <s v="US"/>
    <s v="USD"/>
    <n v="1282712400"/>
    <d v="2010-08-25T05:00:00"/>
    <d v="2010-08-25T05:00:00"/>
    <n v="2010"/>
    <x v="6"/>
    <s v="Aug"/>
    <x v="1"/>
    <n v="1283058000"/>
    <d v="2010-08-29T05:00:00"/>
    <b v="0"/>
    <b v="1"/>
    <s v="music/rock"/>
  </r>
  <r>
    <n v="262"/>
    <s v="Lloyd, Kennedy and Davis"/>
    <s v="Compatible multimedia hub"/>
    <n v="1700"/>
    <n v="5328"/>
    <n v="313.41176470588238"/>
    <x v="1"/>
    <n v="49.794392523364486"/>
    <n v="107"/>
    <x v="1"/>
    <s v="indie rock"/>
    <s v="US"/>
    <s v="USD"/>
    <n v="1301979600"/>
    <d v="2011-04-05T05:00:00"/>
    <d v="2011-04-05T05:00:00"/>
    <n v="2011"/>
    <x v="8"/>
    <s v="Apr"/>
    <x v="9"/>
    <n v="1304226000"/>
    <d v="2011-05-01T05:00:00"/>
    <b v="0"/>
    <b v="1"/>
    <s v="music/indie rock"/>
  </r>
  <r>
    <n v="263"/>
    <s v="Walker Ltd"/>
    <s v="Organic eco-centric success"/>
    <n v="2900"/>
    <n v="10756"/>
    <n v="370.89655172413791"/>
    <x v="1"/>
    <n v="54.050251256281406"/>
    <n v="199"/>
    <x v="7"/>
    <s v="photography books"/>
    <s v="US"/>
    <s v="USD"/>
    <n v="1263016800"/>
    <d v="2010-01-09T06:00:00"/>
    <d v="2010-01-09T06:00:00"/>
    <n v="2010"/>
    <x v="6"/>
    <s v="Jan"/>
    <x v="2"/>
    <n v="1263016800"/>
    <d v="2010-01-09T06:00:00"/>
    <b v="0"/>
    <b v="0"/>
    <s v="photography/photography books"/>
  </r>
  <r>
    <n v="264"/>
    <s v="Gordon PLC"/>
    <s v="Virtual reciprocal policy"/>
    <n v="45600"/>
    <n v="165375"/>
    <n v="362.66447368421052"/>
    <x v="1"/>
    <n v="30.002721335268504"/>
    <n v="5512"/>
    <x v="3"/>
    <s v="plays"/>
    <s v="US"/>
    <s v="USD"/>
    <n v="1360648800"/>
    <d v="2013-02-12T06:00:00"/>
    <d v="2013-02-12T06:00:00"/>
    <n v="2013"/>
    <x v="2"/>
    <s v="Feb"/>
    <x v="10"/>
    <n v="1362031200"/>
    <d v="2013-02-28T06:00:00"/>
    <b v="0"/>
    <b v="0"/>
    <s v="theater/plays"/>
  </r>
  <r>
    <n v="265"/>
    <s v="Lee and Sons"/>
    <s v="Persevering interactive emulation"/>
    <n v="4900"/>
    <n v="6031"/>
    <n v="123.08163265306122"/>
    <x v="1"/>
    <n v="70.127906976744185"/>
    <n v="86"/>
    <x v="3"/>
    <s v="plays"/>
    <s v="US"/>
    <s v="USD"/>
    <n v="1451800800"/>
    <d v="2016-01-03T06:00:00"/>
    <d v="2016-01-03T06:00:00"/>
    <n v="2016"/>
    <x v="7"/>
    <s v="Jan"/>
    <x v="2"/>
    <n v="1455602400"/>
    <d v="2016-02-16T06:00:00"/>
    <b v="0"/>
    <b v="0"/>
    <s v="theater/plays"/>
  </r>
  <r>
    <n v="266"/>
    <s v="Cole LLC"/>
    <s v="Proactive responsive emulation"/>
    <n v="111900"/>
    <n v="85902"/>
    <n v="76.766756032171585"/>
    <x v="0"/>
    <n v="26.996228786926462"/>
    <n v="3182"/>
    <x v="1"/>
    <s v="jazz"/>
    <s v="IT"/>
    <s v="EUR"/>
    <n v="1415340000"/>
    <d v="2014-11-07T06:00:00"/>
    <d v="2014-11-07T06:00:00"/>
    <n v="2014"/>
    <x v="1"/>
    <s v="Nov"/>
    <x v="0"/>
    <n v="1418191200"/>
    <d v="2014-12-10T06:00:00"/>
    <b v="0"/>
    <b v="1"/>
    <s v="music/jazz"/>
  </r>
  <r>
    <n v="267"/>
    <s v="Acosta PLC"/>
    <s v="Extended eco-centric function"/>
    <n v="61600"/>
    <n v="143910"/>
    <n v="233.62012987012989"/>
    <x v="1"/>
    <n v="51.990606936416185"/>
    <n v="2768"/>
    <x v="3"/>
    <s v="plays"/>
    <s v="AU"/>
    <s v="AUD"/>
    <n v="1351054800"/>
    <d v="2012-10-24T05:00:00"/>
    <d v="2012-10-24T05:00:00"/>
    <n v="2012"/>
    <x v="4"/>
    <s v="Oct"/>
    <x v="4"/>
    <n v="1352440800"/>
    <d v="2012-11-09T06:00:00"/>
    <b v="0"/>
    <b v="0"/>
    <s v="theater/plays"/>
  </r>
  <r>
    <n v="268"/>
    <s v="Brown-Mckee"/>
    <s v="Networked optimal productivity"/>
    <n v="1500"/>
    <n v="2708"/>
    <n v="180.53333333333333"/>
    <x v="1"/>
    <n v="56.416666666666664"/>
    <n v="48"/>
    <x v="4"/>
    <s v="documentary"/>
    <s v="US"/>
    <s v="USD"/>
    <n v="1349326800"/>
    <d v="2012-10-04T05:00:00"/>
    <d v="2012-10-04T05:00:00"/>
    <n v="2012"/>
    <x v="4"/>
    <s v="Oct"/>
    <x v="4"/>
    <n v="1353304800"/>
    <d v="2012-11-19T06:00:00"/>
    <b v="0"/>
    <b v="0"/>
    <s v="film &amp; video/documentary"/>
  </r>
  <r>
    <n v="269"/>
    <s v="Miles and Sons"/>
    <s v="Persistent attitude-oriented approach"/>
    <n v="3500"/>
    <n v="8842"/>
    <n v="252.62857142857143"/>
    <x v="1"/>
    <n v="101.63218390804597"/>
    <n v="87"/>
    <x v="4"/>
    <s v="television"/>
    <s v="US"/>
    <s v="USD"/>
    <n v="1548914400"/>
    <d v="2019-01-31T06:00:00"/>
    <d v="2019-01-31T06:00:00"/>
    <n v="2019"/>
    <x v="3"/>
    <s v="Jan"/>
    <x v="2"/>
    <n v="1550728800"/>
    <d v="2019-02-21T06:00:00"/>
    <b v="0"/>
    <b v="0"/>
    <s v="film &amp; video/television"/>
  </r>
  <r>
    <n v="270"/>
    <s v="Sawyer, Horton and Williams"/>
    <s v="Triple-buffered 4thgeneration toolset"/>
    <n v="173900"/>
    <n v="47260"/>
    <n v="27.176538240368025"/>
    <x v="3"/>
    <n v="25.005291005291006"/>
    <n v="1890"/>
    <x v="6"/>
    <s v="video games"/>
    <s v="US"/>
    <s v="USD"/>
    <n v="1291269600"/>
    <d v="2010-12-02T06:00:00"/>
    <d v="2010-12-02T06:00:00"/>
    <n v="2010"/>
    <x v="6"/>
    <s v="Dec"/>
    <x v="7"/>
    <n v="1291442400"/>
    <d v="2010-12-04T06:00:00"/>
    <b v="0"/>
    <b v="0"/>
    <s v="games/video games"/>
  </r>
  <r>
    <n v="271"/>
    <s v="Foley-Cox"/>
    <s v="Progressive zero administration leverage"/>
    <n v="153700"/>
    <n v="1953"/>
    <n v="1.2706571242680547"/>
    <x v="2"/>
    <n v="32.016393442622949"/>
    <n v="61"/>
    <x v="7"/>
    <s v="photography books"/>
    <s v="US"/>
    <s v="USD"/>
    <n v="1449468000"/>
    <d v="2015-12-07T06:00:00"/>
    <d v="2015-12-07T06:00:00"/>
    <n v="2015"/>
    <x v="0"/>
    <s v="Dec"/>
    <x v="7"/>
    <n v="1452146400"/>
    <d v="2016-01-07T06:00:00"/>
    <b v="0"/>
    <b v="0"/>
    <s v="photography/photography books"/>
  </r>
  <r>
    <n v="272"/>
    <s v="Horton, Morrison and Clark"/>
    <s v="Networked radical neural-net"/>
    <n v="51100"/>
    <n v="155349"/>
    <n v="304.0097847358121"/>
    <x v="1"/>
    <n v="82.021647307286173"/>
    <n v="1894"/>
    <x v="3"/>
    <s v="plays"/>
    <s v="US"/>
    <s v="USD"/>
    <n v="1562734800"/>
    <d v="2019-07-10T05:00:00"/>
    <d v="2019-07-10T05:00:00"/>
    <n v="2019"/>
    <x v="3"/>
    <s v="Jul"/>
    <x v="8"/>
    <n v="1564894800"/>
    <d v="2019-08-04T05:00:00"/>
    <b v="0"/>
    <b v="1"/>
    <s v="theater/plays"/>
  </r>
  <r>
    <n v="273"/>
    <s v="Thomas and Sons"/>
    <s v="Re-engineered heuristic forecast"/>
    <n v="7800"/>
    <n v="10704"/>
    <n v="137.23076923076923"/>
    <x v="1"/>
    <n v="37.957446808510639"/>
    <n v="282"/>
    <x v="3"/>
    <s v="plays"/>
    <s v="CA"/>
    <s v="CAD"/>
    <n v="1505624400"/>
    <d v="2017-09-17T05:00:00"/>
    <d v="2017-09-17T05:00:00"/>
    <n v="2017"/>
    <x v="5"/>
    <s v="Sep"/>
    <x v="3"/>
    <n v="1505883600"/>
    <d v="2017-09-20T05:00:00"/>
    <b v="0"/>
    <b v="0"/>
    <s v="theater/plays"/>
  </r>
  <r>
    <n v="274"/>
    <s v="Morgan-Jenkins"/>
    <s v="Fully-configurable background algorithm"/>
    <n v="2400"/>
    <n v="773"/>
    <n v="32.208333333333336"/>
    <x v="0"/>
    <n v="51.533333333333331"/>
    <n v="15"/>
    <x v="3"/>
    <s v="plays"/>
    <s v="US"/>
    <s v="USD"/>
    <n v="1509948000"/>
    <d v="2017-11-06T06:00:00"/>
    <d v="2017-11-06T06:00:00"/>
    <n v="2017"/>
    <x v="5"/>
    <s v="Nov"/>
    <x v="0"/>
    <n v="1510380000"/>
    <d v="2017-11-11T06:00:00"/>
    <b v="0"/>
    <b v="0"/>
    <s v="theater/plays"/>
  </r>
  <r>
    <n v="275"/>
    <s v="Ward, Sanchez and Kemp"/>
    <s v="Stand-alone discrete Graphical User Interface"/>
    <n v="3900"/>
    <n v="9419"/>
    <n v="241.51282051282053"/>
    <x v="1"/>
    <n v="81.198275862068968"/>
    <n v="116"/>
    <x v="5"/>
    <s v="translations"/>
    <s v="US"/>
    <s v="USD"/>
    <n v="1554526800"/>
    <d v="2019-04-06T05:00:00"/>
    <d v="2019-04-06T05:00:00"/>
    <n v="2019"/>
    <x v="3"/>
    <s v="Apr"/>
    <x v="9"/>
    <n v="1555218000"/>
    <d v="2019-04-14T05:00:00"/>
    <b v="0"/>
    <b v="0"/>
    <s v="publishing/translations"/>
  </r>
  <r>
    <n v="276"/>
    <s v="Fields Ltd"/>
    <s v="Front-line foreground project"/>
    <n v="5500"/>
    <n v="5324"/>
    <n v="96.8"/>
    <x v="0"/>
    <n v="40.030075187969928"/>
    <n v="133"/>
    <x v="6"/>
    <s v="video games"/>
    <s v="US"/>
    <s v="USD"/>
    <n v="1334811600"/>
    <d v="2012-04-19T05:00:00"/>
    <d v="2012-04-19T05:00:00"/>
    <n v="2012"/>
    <x v="4"/>
    <s v="Apr"/>
    <x v="9"/>
    <n v="1335243600"/>
    <d v="2012-04-24T05:00:00"/>
    <b v="0"/>
    <b v="1"/>
    <s v="games/video games"/>
  </r>
  <r>
    <n v="277"/>
    <s v="Ramos-Mitchell"/>
    <s v="Persevering system-worthy info-mediaries"/>
    <n v="700"/>
    <n v="7465"/>
    <n v="1066.4285714285716"/>
    <x v="1"/>
    <n v="89.939759036144579"/>
    <n v="83"/>
    <x v="3"/>
    <s v="plays"/>
    <s v="US"/>
    <s v="USD"/>
    <n v="1279515600"/>
    <d v="2010-07-19T05:00:00"/>
    <d v="2010-07-19T05:00:00"/>
    <n v="2010"/>
    <x v="6"/>
    <s v="Jul"/>
    <x v="8"/>
    <n v="1279688400"/>
    <d v="2010-07-21T05:00:00"/>
    <b v="0"/>
    <b v="0"/>
    <s v="theater/plays"/>
  </r>
  <r>
    <n v="278"/>
    <s v="Higgins, Davis and Salazar"/>
    <s v="Distributed multi-tasking strategy"/>
    <n v="2700"/>
    <n v="8799"/>
    <n v="325.88888888888891"/>
    <x v="1"/>
    <n v="96.692307692307693"/>
    <n v="91"/>
    <x v="2"/>
    <s v="web"/>
    <s v="US"/>
    <s v="USD"/>
    <n v="1353909600"/>
    <d v="2012-11-26T06:00:00"/>
    <d v="2012-11-26T06:00:00"/>
    <n v="2012"/>
    <x v="4"/>
    <s v="Nov"/>
    <x v="0"/>
    <n v="1356069600"/>
    <d v="2012-12-21T06:00:00"/>
    <b v="0"/>
    <b v="0"/>
    <s v="technology/web"/>
  </r>
  <r>
    <n v="279"/>
    <s v="Smith-Jenkins"/>
    <s v="Vision-oriented methodical application"/>
    <n v="8000"/>
    <n v="13656"/>
    <n v="170.70000000000002"/>
    <x v="1"/>
    <n v="25.010989010989011"/>
    <n v="546"/>
    <x v="3"/>
    <s v="plays"/>
    <s v="US"/>
    <s v="USD"/>
    <n v="1535950800"/>
    <d v="2018-09-03T05:00:00"/>
    <d v="2018-09-03T05:00:00"/>
    <n v="2018"/>
    <x v="9"/>
    <s v="Sep"/>
    <x v="3"/>
    <n v="1536210000"/>
    <d v="2018-09-06T05:00:00"/>
    <b v="0"/>
    <b v="0"/>
    <s v="theater/plays"/>
  </r>
  <r>
    <n v="280"/>
    <s v="Braun PLC"/>
    <s v="Function-based high-level infrastructure"/>
    <n v="2500"/>
    <n v="14536"/>
    <n v="581.44000000000005"/>
    <x v="1"/>
    <n v="36.987277353689571"/>
    <n v="393"/>
    <x v="4"/>
    <s v="animation"/>
    <s v="US"/>
    <s v="USD"/>
    <n v="1511244000"/>
    <d v="2017-11-21T06:00:00"/>
    <d v="2017-11-21T06:00:00"/>
    <n v="2017"/>
    <x v="5"/>
    <s v="Nov"/>
    <x v="0"/>
    <n v="1511762400"/>
    <d v="2017-11-27T06:00:00"/>
    <b v="0"/>
    <b v="0"/>
    <s v="film &amp; video/animation"/>
  </r>
  <r>
    <n v="281"/>
    <s v="Drake PLC"/>
    <s v="Profound object-oriented paradigm"/>
    <n v="164500"/>
    <n v="150552"/>
    <n v="91.520972644376897"/>
    <x v="0"/>
    <n v="73.012609117361791"/>
    <n v="2062"/>
    <x v="3"/>
    <s v="plays"/>
    <s v="US"/>
    <s v="USD"/>
    <n v="1331445600"/>
    <d v="2012-03-11T06:00:00"/>
    <d v="2012-03-11T06:00:00"/>
    <n v="2012"/>
    <x v="4"/>
    <s v="Mar"/>
    <x v="6"/>
    <n v="1333256400"/>
    <d v="2012-04-01T05:00:00"/>
    <b v="0"/>
    <b v="1"/>
    <s v="theater/plays"/>
  </r>
  <r>
    <n v="282"/>
    <s v="Ross, Kelly and Brown"/>
    <s v="Virtual contextually-based circuit"/>
    <n v="8400"/>
    <n v="9076"/>
    <n v="108.04761904761904"/>
    <x v="1"/>
    <n v="68.240601503759393"/>
    <n v="133"/>
    <x v="4"/>
    <s v="television"/>
    <s v="US"/>
    <s v="USD"/>
    <n v="1480226400"/>
    <d v="2016-11-27T06:00:00"/>
    <d v="2016-11-27T06:00:00"/>
    <n v="2016"/>
    <x v="7"/>
    <s v="Nov"/>
    <x v="0"/>
    <n v="1480744800"/>
    <d v="2016-12-03T06:00:00"/>
    <b v="0"/>
    <b v="1"/>
    <s v="film &amp; video/television"/>
  </r>
  <r>
    <n v="283"/>
    <s v="Lucas-Mullins"/>
    <s v="Business-focused dynamic instruction set"/>
    <n v="8100"/>
    <n v="1517"/>
    <n v="18.728395061728396"/>
    <x v="0"/>
    <n v="52.310344827586206"/>
    <n v="29"/>
    <x v="1"/>
    <s v="rock"/>
    <s v="DK"/>
    <s v="DKK"/>
    <n v="1464584400"/>
    <d v="2016-05-30T05:00:00"/>
    <d v="2016-05-30T05:00:00"/>
    <n v="2016"/>
    <x v="7"/>
    <s v="May"/>
    <x v="11"/>
    <n v="1465016400"/>
    <d v="2016-06-04T05:00:00"/>
    <b v="0"/>
    <b v="0"/>
    <s v="music/rock"/>
  </r>
  <r>
    <n v="284"/>
    <s v="Tran LLC"/>
    <s v="Ameliorated fresh-thinking protocol"/>
    <n v="9800"/>
    <n v="8153"/>
    <n v="83.193877551020407"/>
    <x v="0"/>
    <n v="61.765151515151516"/>
    <n v="132"/>
    <x v="2"/>
    <s v="web"/>
    <s v="US"/>
    <s v="USD"/>
    <n v="1335848400"/>
    <d v="2012-05-01T05:00:00"/>
    <d v="2012-05-01T05:00:00"/>
    <n v="2012"/>
    <x v="4"/>
    <s v="May"/>
    <x v="11"/>
    <n v="1336280400"/>
    <d v="2012-05-06T05:00:00"/>
    <b v="0"/>
    <b v="0"/>
    <s v="technology/web"/>
  </r>
  <r>
    <n v="285"/>
    <s v="Dawson, Brady and Gilbert"/>
    <s v="Front-line optimizing emulation"/>
    <n v="900"/>
    <n v="6357"/>
    <n v="706.33333333333337"/>
    <x v="1"/>
    <n v="25.027559055118111"/>
    <n v="254"/>
    <x v="3"/>
    <s v="plays"/>
    <s v="US"/>
    <s v="USD"/>
    <n v="1473483600"/>
    <d v="2016-09-10T05:00:00"/>
    <d v="2016-09-10T05:00:00"/>
    <n v="2016"/>
    <x v="7"/>
    <s v="Sep"/>
    <x v="3"/>
    <n v="1476766800"/>
    <d v="2016-10-18T05:00:00"/>
    <b v="0"/>
    <b v="0"/>
    <s v="theater/plays"/>
  </r>
  <r>
    <n v="286"/>
    <s v="Obrien-Aguirre"/>
    <s v="Devolved uniform complexity"/>
    <n v="112100"/>
    <n v="19557"/>
    <n v="17.446030330062445"/>
    <x v="3"/>
    <n v="106.28804347826087"/>
    <n v="184"/>
    <x v="3"/>
    <s v="plays"/>
    <s v="US"/>
    <s v="USD"/>
    <n v="1479880800"/>
    <d v="2016-11-23T06:00:00"/>
    <d v="2016-11-23T06:00:00"/>
    <n v="2016"/>
    <x v="7"/>
    <s v="Nov"/>
    <x v="0"/>
    <n v="1480485600"/>
    <d v="2016-11-30T06:00:00"/>
    <b v="0"/>
    <b v="0"/>
    <s v="theater/plays"/>
  </r>
  <r>
    <n v="287"/>
    <s v="Ferguson PLC"/>
    <s v="Public-key intangible superstructure"/>
    <n v="6300"/>
    <n v="13213"/>
    <n v="209.73015873015873"/>
    <x v="1"/>
    <n v="75.07386363636364"/>
    <n v="176"/>
    <x v="1"/>
    <s v="electric music"/>
    <s v="US"/>
    <s v="USD"/>
    <n v="1430197200"/>
    <d v="2015-04-28T05:00:00"/>
    <d v="2015-04-28T05:00:00"/>
    <n v="2015"/>
    <x v="0"/>
    <s v="Apr"/>
    <x v="9"/>
    <n v="1430197200"/>
    <d v="2015-04-28T05:00:00"/>
    <b v="0"/>
    <b v="0"/>
    <s v="music/electric music"/>
  </r>
  <r>
    <n v="288"/>
    <s v="Garcia Ltd"/>
    <s v="Secured global success"/>
    <n v="5600"/>
    <n v="5476"/>
    <n v="97.785714285714292"/>
    <x v="0"/>
    <n v="39.970802919708028"/>
    <n v="137"/>
    <x v="1"/>
    <s v="metal"/>
    <s v="DK"/>
    <s v="DKK"/>
    <n v="1331701200"/>
    <d v="2012-03-14T05:00:00"/>
    <d v="2012-03-14T05:00:00"/>
    <n v="2012"/>
    <x v="4"/>
    <s v="Mar"/>
    <x v="6"/>
    <n v="1331787600"/>
    <d v="2012-03-15T05:00:00"/>
    <b v="0"/>
    <b v="1"/>
    <s v="music/metal"/>
  </r>
  <r>
    <n v="289"/>
    <s v="Smith, Love and Smith"/>
    <s v="Grass-roots mission-critical capability"/>
    <n v="800"/>
    <n v="13474"/>
    <n v="1684.25"/>
    <x v="1"/>
    <n v="39.982195845697326"/>
    <n v="337"/>
    <x v="3"/>
    <s v="plays"/>
    <s v="CA"/>
    <s v="CAD"/>
    <n v="1438578000"/>
    <d v="2015-08-03T05:00:00"/>
    <d v="2015-08-03T05:00:00"/>
    <n v="2015"/>
    <x v="0"/>
    <s v="Aug"/>
    <x v="1"/>
    <n v="1438837200"/>
    <d v="2015-08-06T05:00:00"/>
    <b v="0"/>
    <b v="0"/>
    <s v="theater/plays"/>
  </r>
  <r>
    <n v="290"/>
    <s v="Wilson, Hall and Osborne"/>
    <s v="Advanced global data-warehouse"/>
    <n v="168600"/>
    <n v="91722"/>
    <n v="54.402135231316727"/>
    <x v="0"/>
    <n v="101.01541850220265"/>
    <n v="908"/>
    <x v="4"/>
    <s v="documentary"/>
    <s v="US"/>
    <s v="USD"/>
    <n v="1368162000"/>
    <d v="2013-05-10T05:00:00"/>
    <d v="2013-05-10T05:00:00"/>
    <n v="2013"/>
    <x v="2"/>
    <s v="May"/>
    <x v="11"/>
    <n v="1370926800"/>
    <d v="2013-06-11T05:00:00"/>
    <b v="0"/>
    <b v="1"/>
    <s v="film &amp; video/documentary"/>
  </r>
  <r>
    <n v="291"/>
    <s v="Bell, Grimes and Kerr"/>
    <s v="Self-enabling uniform complexity"/>
    <n v="1800"/>
    <n v="8219"/>
    <n v="456.61111111111109"/>
    <x v="1"/>
    <n v="76.813084112149539"/>
    <n v="107"/>
    <x v="2"/>
    <s v="web"/>
    <s v="US"/>
    <s v="USD"/>
    <n v="1318654800"/>
    <d v="2011-10-15T05:00:00"/>
    <d v="2011-10-15T05:00:00"/>
    <n v="2011"/>
    <x v="8"/>
    <s v="Oct"/>
    <x v="4"/>
    <n v="1319000400"/>
    <d v="2011-10-19T05:00:00"/>
    <b v="1"/>
    <b v="0"/>
    <s v="technology/web"/>
  </r>
  <r>
    <n v="292"/>
    <s v="Ho-Harris"/>
    <s v="Versatile cohesive encoding"/>
    <n v="7300"/>
    <n v="717"/>
    <n v="9.8219178082191778"/>
    <x v="0"/>
    <n v="71.7"/>
    <n v="10"/>
    <x v="0"/>
    <s v="food trucks"/>
    <s v="US"/>
    <s v="USD"/>
    <n v="1331874000"/>
    <d v="2012-03-16T05:00:00"/>
    <d v="2012-03-16T05:00:00"/>
    <n v="2012"/>
    <x v="4"/>
    <s v="Mar"/>
    <x v="6"/>
    <n v="1333429200"/>
    <d v="2012-04-03T05:00:00"/>
    <b v="0"/>
    <b v="0"/>
    <s v="food/food trucks"/>
  </r>
  <r>
    <n v="293"/>
    <s v="Ross Group"/>
    <s v="Organized executive solution"/>
    <n v="6500"/>
    <n v="1065"/>
    <n v="16.384615384615383"/>
    <x v="3"/>
    <n v="33.28125"/>
    <n v="32"/>
    <x v="3"/>
    <s v="plays"/>
    <s v="IT"/>
    <s v="EUR"/>
    <n v="1286254800"/>
    <d v="2010-10-05T05:00:00"/>
    <d v="2010-10-05T05:00:00"/>
    <n v="2010"/>
    <x v="6"/>
    <s v="Oct"/>
    <x v="4"/>
    <n v="1287032400"/>
    <d v="2010-10-14T05:00:00"/>
    <b v="0"/>
    <b v="0"/>
    <s v="theater/plays"/>
  </r>
  <r>
    <n v="294"/>
    <s v="Turner-Davis"/>
    <s v="Automated local emulation"/>
    <n v="600"/>
    <n v="8038"/>
    <n v="1339.6666666666667"/>
    <x v="1"/>
    <n v="43.923497267759565"/>
    <n v="183"/>
    <x v="3"/>
    <s v="plays"/>
    <s v="US"/>
    <s v="USD"/>
    <n v="1540530000"/>
    <d v="2018-10-26T05:00:00"/>
    <d v="2018-10-26T05:00:00"/>
    <n v="2018"/>
    <x v="9"/>
    <s v="Oct"/>
    <x v="4"/>
    <n v="1541570400"/>
    <d v="2018-11-07T06:00:00"/>
    <b v="0"/>
    <b v="0"/>
    <s v="theater/plays"/>
  </r>
  <r>
    <n v="295"/>
    <s v="Smith, Jackson and Herrera"/>
    <s v="Enterprise-wide intermediate middleware"/>
    <n v="192900"/>
    <n v="68769"/>
    <n v="35.650077760497666"/>
    <x v="0"/>
    <n v="36.004712041884815"/>
    <n v="1910"/>
    <x v="3"/>
    <s v="plays"/>
    <s v="CH"/>
    <s v="CHF"/>
    <n v="1381813200"/>
    <d v="2013-10-15T05:00:00"/>
    <d v="2013-10-15T05:00:00"/>
    <n v="2013"/>
    <x v="2"/>
    <s v="Oct"/>
    <x v="4"/>
    <n v="1383976800"/>
    <d v="2013-11-09T06:00:00"/>
    <b v="0"/>
    <b v="0"/>
    <s v="theater/plays"/>
  </r>
  <r>
    <n v="296"/>
    <s v="Smith-Hess"/>
    <s v="Grass-roots real-time Local Area Network"/>
    <n v="6100"/>
    <n v="3352"/>
    <n v="54.950819672131146"/>
    <x v="0"/>
    <n v="88.21052631578948"/>
    <n v="38"/>
    <x v="3"/>
    <s v="plays"/>
    <s v="AU"/>
    <s v="AUD"/>
    <n v="1548655200"/>
    <d v="2019-01-28T06:00:00"/>
    <d v="2019-01-28T06:00:00"/>
    <n v="2019"/>
    <x v="3"/>
    <s v="Jan"/>
    <x v="2"/>
    <n v="1550556000"/>
    <d v="2019-02-19T06:00:00"/>
    <b v="0"/>
    <b v="0"/>
    <s v="theater/plays"/>
  </r>
  <r>
    <n v="297"/>
    <s v="Brown, Herring and Bass"/>
    <s v="Organized client-driven capacity"/>
    <n v="7200"/>
    <n v="6785"/>
    <n v="94.236111111111114"/>
    <x v="0"/>
    <n v="65.240384615384613"/>
    <n v="104"/>
    <x v="3"/>
    <s v="plays"/>
    <s v="AU"/>
    <s v="AUD"/>
    <n v="1389679200"/>
    <d v="2014-01-14T06:00:00"/>
    <d v="2014-01-14T06:00:00"/>
    <n v="2014"/>
    <x v="1"/>
    <s v="Jan"/>
    <x v="2"/>
    <n v="1390456800"/>
    <d v="2014-01-23T06:00:00"/>
    <b v="0"/>
    <b v="1"/>
    <s v="theater/plays"/>
  </r>
  <r>
    <n v="298"/>
    <s v="Chase, Garcia and Johnson"/>
    <s v="Adaptive intangible database"/>
    <n v="3500"/>
    <n v="5037"/>
    <n v="143.91428571428571"/>
    <x v="1"/>
    <n v="69.958333333333329"/>
    <n v="72"/>
    <x v="1"/>
    <s v="rock"/>
    <s v="US"/>
    <s v="USD"/>
    <n v="1456466400"/>
    <d v="2016-02-26T06:00:00"/>
    <d v="2016-02-26T06:00:00"/>
    <n v="2016"/>
    <x v="7"/>
    <s v="Feb"/>
    <x v="10"/>
    <n v="1458018000"/>
    <d v="2016-03-15T05:00:00"/>
    <b v="0"/>
    <b v="1"/>
    <s v="music/rock"/>
  </r>
  <r>
    <n v="299"/>
    <s v="Ramsey and Sons"/>
    <s v="Grass-roots contextually-based algorithm"/>
    <n v="3800"/>
    <n v="1954"/>
    <n v="51.421052631578945"/>
    <x v="0"/>
    <n v="39.877551020408163"/>
    <n v="49"/>
    <x v="0"/>
    <s v="food trucks"/>
    <s v="US"/>
    <s v="USD"/>
    <n v="1456984800"/>
    <d v="2016-03-03T06:00:00"/>
    <d v="2016-03-03T06:00:00"/>
    <n v="2016"/>
    <x v="7"/>
    <s v="Mar"/>
    <x v="6"/>
    <n v="1461819600"/>
    <d v="2016-04-28T05:00:00"/>
    <b v="0"/>
    <b v="0"/>
    <s v="food/food trucks"/>
  </r>
  <r>
    <n v="300"/>
    <s v="Cooke PLC"/>
    <s v="Focused executive core"/>
    <n v="100"/>
    <n v="5"/>
    <n v="5"/>
    <x v="0"/>
    <n v="5"/>
    <n v="1"/>
    <x v="5"/>
    <s v="nonfiction"/>
    <s v="DK"/>
    <s v="DKK"/>
    <n v="1504069200"/>
    <d v="2017-08-30T05:00:00"/>
    <d v="2017-08-30T05:00:00"/>
    <n v="2017"/>
    <x v="5"/>
    <s v="Aug"/>
    <x v="1"/>
    <n v="1504155600"/>
    <d v="2017-08-31T05:00:00"/>
    <b v="0"/>
    <b v="1"/>
    <s v="publishing/nonfiction"/>
  </r>
  <r>
    <n v="301"/>
    <s v="Wong-Walker"/>
    <s v="Multi-channeled disintermediate policy"/>
    <n v="900"/>
    <n v="12102"/>
    <n v="1344.6666666666667"/>
    <x v="1"/>
    <n v="41.023728813559323"/>
    <n v="295"/>
    <x v="4"/>
    <s v="documentary"/>
    <s v="US"/>
    <s v="USD"/>
    <n v="1424930400"/>
    <d v="2015-02-26T06:00:00"/>
    <d v="2015-02-26T06:00:00"/>
    <n v="2015"/>
    <x v="0"/>
    <s v="Feb"/>
    <x v="10"/>
    <n v="1426395600"/>
    <d v="2015-03-15T05:00:00"/>
    <b v="0"/>
    <b v="0"/>
    <s v="film &amp; video/documentary"/>
  </r>
  <r>
    <n v="302"/>
    <s v="Ferguson, Collins and Mata"/>
    <s v="Customizable bi-directional hardware"/>
    <n v="76100"/>
    <n v="24234"/>
    <n v="31.844940867279899"/>
    <x v="0"/>
    <n v="98.914285714285711"/>
    <n v="245"/>
    <x v="3"/>
    <s v="plays"/>
    <s v="US"/>
    <s v="USD"/>
    <n v="1535864400"/>
    <d v="2018-09-02T05:00:00"/>
    <d v="2018-09-02T05:00:00"/>
    <n v="2018"/>
    <x v="9"/>
    <s v="Sep"/>
    <x v="3"/>
    <n v="1537074000"/>
    <d v="2018-09-16T05:00:00"/>
    <b v="0"/>
    <b v="0"/>
    <s v="theater/plays"/>
  </r>
  <r>
    <n v="303"/>
    <s v="Guerrero, Flores and Jenkins"/>
    <s v="Networked optimal architecture"/>
    <n v="3400"/>
    <n v="2809"/>
    <n v="82.617647058823536"/>
    <x v="0"/>
    <n v="87.78125"/>
    <n v="32"/>
    <x v="1"/>
    <s v="indie rock"/>
    <s v="US"/>
    <s v="USD"/>
    <n v="1452146400"/>
    <d v="2016-01-07T06:00:00"/>
    <d v="2016-01-07T06:00:00"/>
    <n v="2016"/>
    <x v="7"/>
    <s v="Jan"/>
    <x v="2"/>
    <n v="1452578400"/>
    <d v="2016-01-12T06:00:00"/>
    <b v="0"/>
    <b v="0"/>
    <s v="music/indie rock"/>
  </r>
  <r>
    <n v="304"/>
    <s v="Peterson PLC"/>
    <s v="User-friendly discrete benchmark"/>
    <n v="2100"/>
    <n v="11469"/>
    <n v="546.14285714285722"/>
    <x v="1"/>
    <n v="80.767605633802816"/>
    <n v="142"/>
    <x v="4"/>
    <s v="documentary"/>
    <s v="US"/>
    <s v="USD"/>
    <n v="1470546000"/>
    <d v="2016-08-07T05:00:00"/>
    <d v="2016-08-07T05:00:00"/>
    <n v="2016"/>
    <x v="7"/>
    <s v="Aug"/>
    <x v="1"/>
    <n v="1474088400"/>
    <d v="2016-09-17T05:00:00"/>
    <b v="0"/>
    <b v="0"/>
    <s v="film &amp; video/documentary"/>
  </r>
  <r>
    <n v="305"/>
    <s v="Townsend Ltd"/>
    <s v="Grass-roots actuating policy"/>
    <n v="2800"/>
    <n v="8014"/>
    <n v="286.21428571428572"/>
    <x v="1"/>
    <n v="94.28235294117647"/>
    <n v="85"/>
    <x v="3"/>
    <s v="plays"/>
    <s v="US"/>
    <s v="USD"/>
    <n v="1458363600"/>
    <d v="2016-03-19T05:00:00"/>
    <d v="2016-03-19T05:00:00"/>
    <n v="2016"/>
    <x v="7"/>
    <s v="Mar"/>
    <x v="6"/>
    <n v="1461906000"/>
    <d v="2016-04-29T05:00:00"/>
    <b v="0"/>
    <b v="0"/>
    <s v="theater/plays"/>
  </r>
  <r>
    <n v="306"/>
    <s v="Rush, Reed and Hall"/>
    <s v="Enterprise-wide 3rdgeneration knowledge user"/>
    <n v="6500"/>
    <n v="514"/>
    <n v="7.9076923076923071"/>
    <x v="0"/>
    <n v="73.428571428571431"/>
    <n v="7"/>
    <x v="3"/>
    <s v="plays"/>
    <s v="US"/>
    <s v="USD"/>
    <n v="1500008400"/>
    <d v="2017-07-14T05:00:00"/>
    <d v="2017-07-14T05:00:00"/>
    <n v="2017"/>
    <x v="5"/>
    <s v="Jul"/>
    <x v="8"/>
    <n v="1500267600"/>
    <d v="2017-07-17T05:00:00"/>
    <b v="0"/>
    <b v="1"/>
    <s v="theater/plays"/>
  </r>
  <r>
    <n v="307"/>
    <s v="Salazar-Dodson"/>
    <s v="Face-to-face zero tolerance moderator"/>
    <n v="32900"/>
    <n v="43473"/>
    <n v="132.13677811550153"/>
    <x v="1"/>
    <n v="65.968133535660087"/>
    <n v="659"/>
    <x v="5"/>
    <s v="fiction"/>
    <s v="DK"/>
    <s v="DKK"/>
    <n v="1338958800"/>
    <d v="2012-06-06T05:00:00"/>
    <d v="2012-06-06T05:00:00"/>
    <n v="2012"/>
    <x v="4"/>
    <s v="Jun"/>
    <x v="5"/>
    <n v="1340686800"/>
    <d v="2012-06-26T05:00:00"/>
    <b v="0"/>
    <b v="1"/>
    <s v="publishing/fiction"/>
  </r>
  <r>
    <n v="308"/>
    <s v="Davis Ltd"/>
    <s v="Grass-roots optimizing projection"/>
    <n v="118200"/>
    <n v="87560"/>
    <n v="74.077834179357026"/>
    <x v="0"/>
    <n v="109.04109589041096"/>
    <n v="803"/>
    <x v="3"/>
    <s v="plays"/>
    <s v="US"/>
    <s v="USD"/>
    <n v="1303102800"/>
    <d v="2011-04-18T05:00:00"/>
    <d v="2011-04-18T05:00:00"/>
    <n v="2011"/>
    <x v="8"/>
    <s v="Apr"/>
    <x v="9"/>
    <n v="1303189200"/>
    <d v="2011-04-19T05:00:00"/>
    <b v="0"/>
    <b v="0"/>
    <s v="theater/plays"/>
  </r>
  <r>
    <n v="309"/>
    <s v="Harris-Perry"/>
    <s v="User-centric 6thgeneration attitude"/>
    <n v="4100"/>
    <n v="3087"/>
    <n v="75.292682926829272"/>
    <x v="3"/>
    <n v="41.16"/>
    <n v="75"/>
    <x v="1"/>
    <s v="indie rock"/>
    <s v="US"/>
    <s v="USD"/>
    <n v="1316581200"/>
    <d v="2011-09-21T05:00:00"/>
    <d v="2011-09-21T05:00:00"/>
    <n v="2011"/>
    <x v="8"/>
    <s v="Sep"/>
    <x v="3"/>
    <n v="1318309200"/>
    <d v="2011-10-11T05:00:00"/>
    <b v="0"/>
    <b v="1"/>
    <s v="music/indie rock"/>
  </r>
  <r>
    <n v="310"/>
    <s v="Velazquez, Hunt and Ortiz"/>
    <s v="Switchable zero tolerance website"/>
    <n v="7800"/>
    <n v="1586"/>
    <n v="20.333333333333332"/>
    <x v="0"/>
    <n v="99.125"/>
    <n v="16"/>
    <x v="6"/>
    <s v="video games"/>
    <s v="US"/>
    <s v="USD"/>
    <n v="1270789200"/>
    <d v="2010-04-09T05:00:00"/>
    <d v="2010-04-09T05:00:00"/>
    <n v="2010"/>
    <x v="6"/>
    <s v="Apr"/>
    <x v="9"/>
    <n v="1272171600"/>
    <d v="2010-04-25T05:00:00"/>
    <b v="0"/>
    <b v="0"/>
    <s v="games/video games"/>
  </r>
  <r>
    <n v="311"/>
    <s v="Flores PLC"/>
    <s v="Focused real-time help-desk"/>
    <n v="6300"/>
    <n v="12812"/>
    <n v="203.36507936507937"/>
    <x v="1"/>
    <n v="105.88429752066116"/>
    <n v="121"/>
    <x v="3"/>
    <s v="plays"/>
    <s v="US"/>
    <s v="USD"/>
    <n v="1297836000"/>
    <d v="2011-02-16T06:00:00"/>
    <d v="2011-02-16T06:00:00"/>
    <n v="2011"/>
    <x v="8"/>
    <s v="Feb"/>
    <x v="10"/>
    <n v="1298872800"/>
    <d v="2011-02-28T06:00:00"/>
    <b v="0"/>
    <b v="0"/>
    <s v="theater/plays"/>
  </r>
  <r>
    <n v="312"/>
    <s v="Martinez LLC"/>
    <s v="Robust impactful approach"/>
    <n v="59100"/>
    <n v="183345"/>
    <n v="310.2284263959391"/>
    <x v="1"/>
    <n v="48.996525921966864"/>
    <n v="3742"/>
    <x v="3"/>
    <s v="plays"/>
    <s v="US"/>
    <s v="USD"/>
    <n v="1382677200"/>
    <d v="2013-10-25T05:00:00"/>
    <d v="2013-10-25T05:00:00"/>
    <n v="2013"/>
    <x v="2"/>
    <s v="Oct"/>
    <x v="4"/>
    <n v="1383282000"/>
    <d v="2013-11-01T05:00:00"/>
    <b v="0"/>
    <b v="0"/>
    <s v="theater/plays"/>
  </r>
  <r>
    <n v="313"/>
    <s v="Miller-Irwin"/>
    <s v="Secured maximized policy"/>
    <n v="2200"/>
    <n v="8697"/>
    <n v="395.31818181818181"/>
    <x v="1"/>
    <n v="39"/>
    <n v="223"/>
    <x v="1"/>
    <s v="rock"/>
    <s v="US"/>
    <s v="USD"/>
    <n v="1330322400"/>
    <d v="2012-02-27T06:00:00"/>
    <d v="2012-02-27T06:00:00"/>
    <n v="2012"/>
    <x v="4"/>
    <s v="Feb"/>
    <x v="10"/>
    <n v="1330495200"/>
    <d v="2012-02-29T06:00:00"/>
    <b v="0"/>
    <b v="0"/>
    <s v="music/rock"/>
  </r>
  <r>
    <n v="314"/>
    <s v="Sanchez-Morgan"/>
    <s v="Realigned upward-trending strategy"/>
    <n v="1400"/>
    <n v="4126"/>
    <n v="294.71428571428572"/>
    <x v="1"/>
    <n v="31.022556390977442"/>
    <n v="133"/>
    <x v="4"/>
    <s v="documentary"/>
    <s v="US"/>
    <s v="USD"/>
    <n v="1552366800"/>
    <d v="2019-03-12T05:00:00"/>
    <d v="2019-03-12T05:00:00"/>
    <n v="2019"/>
    <x v="3"/>
    <s v="Mar"/>
    <x v="6"/>
    <n v="1552798800"/>
    <d v="2019-03-17T05:00:00"/>
    <b v="0"/>
    <b v="1"/>
    <s v="film &amp; video/documentary"/>
  </r>
  <r>
    <n v="315"/>
    <s v="Lopez, Adams and Johnson"/>
    <s v="Open-source interactive knowledge user"/>
    <n v="9500"/>
    <n v="3220"/>
    <n v="33.89473684210526"/>
    <x v="0"/>
    <n v="103.87096774193549"/>
    <n v="31"/>
    <x v="3"/>
    <s v="plays"/>
    <s v="US"/>
    <s v="USD"/>
    <n v="1400907600"/>
    <d v="2014-05-24T05:00:00"/>
    <d v="2014-05-24T05:00:00"/>
    <n v="2014"/>
    <x v="1"/>
    <s v="May"/>
    <x v="11"/>
    <n v="1403413200"/>
    <d v="2014-06-22T05:00:00"/>
    <b v="0"/>
    <b v="0"/>
    <s v="theater/plays"/>
  </r>
  <r>
    <n v="316"/>
    <s v="Martin-Marshall"/>
    <s v="Configurable demand-driven matrix"/>
    <n v="9600"/>
    <n v="6401"/>
    <n v="66.677083333333329"/>
    <x v="0"/>
    <n v="59.268518518518519"/>
    <n v="108"/>
    <x v="0"/>
    <s v="food trucks"/>
    <s v="IT"/>
    <s v="EUR"/>
    <n v="1574143200"/>
    <d v="2019-11-19T06:00:00"/>
    <d v="2019-11-19T06:00:00"/>
    <n v="2019"/>
    <x v="3"/>
    <s v="Nov"/>
    <x v="0"/>
    <n v="1574229600"/>
    <d v="2019-11-20T06:00:00"/>
    <b v="0"/>
    <b v="1"/>
    <s v="food/food trucks"/>
  </r>
  <r>
    <n v="317"/>
    <s v="Summers PLC"/>
    <s v="Cross-group coherent hierarchy"/>
    <n v="6600"/>
    <n v="1269"/>
    <n v="19.227272727272727"/>
    <x v="0"/>
    <n v="42.3"/>
    <n v="30"/>
    <x v="3"/>
    <s v="plays"/>
    <s v="US"/>
    <s v="USD"/>
    <n v="1494738000"/>
    <d v="2017-05-14T05:00:00"/>
    <d v="2017-05-14T05:00:00"/>
    <n v="2017"/>
    <x v="5"/>
    <s v="May"/>
    <x v="11"/>
    <n v="1495861200"/>
    <d v="2017-05-27T05:00:00"/>
    <b v="0"/>
    <b v="0"/>
    <s v="theater/plays"/>
  </r>
  <r>
    <n v="318"/>
    <s v="Young, Hart and Ryan"/>
    <s v="Decentralized demand-driven open system"/>
    <n v="5700"/>
    <n v="903"/>
    <n v="15.842105263157894"/>
    <x v="0"/>
    <n v="53.117647058823529"/>
    <n v="17"/>
    <x v="1"/>
    <s v="rock"/>
    <s v="US"/>
    <s v="USD"/>
    <n v="1392357600"/>
    <d v="2014-02-14T06:00:00"/>
    <d v="2014-02-14T06:00:00"/>
    <n v="2014"/>
    <x v="1"/>
    <s v="Feb"/>
    <x v="10"/>
    <n v="1392530400"/>
    <d v="2014-02-16T06:00:00"/>
    <b v="0"/>
    <b v="0"/>
    <s v="music/rock"/>
  </r>
  <r>
    <n v="319"/>
    <s v="Mills Group"/>
    <s v="Advanced empowering matrix"/>
    <n v="8400"/>
    <n v="3251"/>
    <n v="38.702380952380956"/>
    <x v="3"/>
    <n v="50.796875"/>
    <n v="64"/>
    <x v="2"/>
    <s v="web"/>
    <s v="US"/>
    <s v="USD"/>
    <n v="1281589200"/>
    <d v="2010-08-12T05:00:00"/>
    <d v="2010-08-12T05:00:00"/>
    <n v="2010"/>
    <x v="6"/>
    <s v="Aug"/>
    <x v="1"/>
    <n v="1283662800"/>
    <d v="2010-09-05T05:00:00"/>
    <b v="0"/>
    <b v="0"/>
    <s v="technology/web"/>
  </r>
  <r>
    <n v="320"/>
    <s v="Sandoval-Powell"/>
    <s v="Phased holistic implementation"/>
    <n v="84400"/>
    <n v="8092"/>
    <n v="9.5876777251184837"/>
    <x v="0"/>
    <n v="101.15"/>
    <n v="80"/>
    <x v="5"/>
    <s v="fiction"/>
    <s v="US"/>
    <s v="USD"/>
    <n v="1305003600"/>
    <d v="2011-05-10T05:00:00"/>
    <d v="2011-05-10T05:00:00"/>
    <n v="2011"/>
    <x v="8"/>
    <s v="May"/>
    <x v="11"/>
    <n v="1305781200"/>
    <d v="2011-05-19T05:00:00"/>
    <b v="0"/>
    <b v="0"/>
    <s v="publishing/fiction"/>
  </r>
  <r>
    <n v="321"/>
    <s v="Mills, Frazier and Perez"/>
    <s v="Proactive attitude-oriented knowledge user"/>
    <n v="170400"/>
    <n v="160422"/>
    <n v="94.144366197183089"/>
    <x v="0"/>
    <n v="65.000810372771468"/>
    <n v="2468"/>
    <x v="4"/>
    <s v="shorts"/>
    <s v="US"/>
    <s v="USD"/>
    <n v="1301634000"/>
    <d v="2011-04-01T05:00:00"/>
    <d v="2011-04-01T05:00:00"/>
    <n v="2011"/>
    <x v="8"/>
    <s v="Apr"/>
    <x v="9"/>
    <n v="1302325200"/>
    <d v="2011-04-09T05:00:00"/>
    <b v="0"/>
    <b v="0"/>
    <s v="film &amp; video/shorts"/>
  </r>
  <r>
    <n v="322"/>
    <s v="Hebert Group"/>
    <s v="Visionary asymmetric Graphical User Interface"/>
    <n v="117900"/>
    <n v="196377"/>
    <n v="166.56234096692114"/>
    <x v="1"/>
    <n v="37.998645510835914"/>
    <n v="5168"/>
    <x v="3"/>
    <s v="plays"/>
    <s v="US"/>
    <s v="USD"/>
    <n v="1290664800"/>
    <d v="2010-11-25T06:00:00"/>
    <d v="2010-11-25T06:00:00"/>
    <n v="2010"/>
    <x v="6"/>
    <s v="Nov"/>
    <x v="0"/>
    <n v="1291788000"/>
    <d v="2010-12-08T06:00:00"/>
    <b v="0"/>
    <b v="0"/>
    <s v="theater/plays"/>
  </r>
  <r>
    <n v="323"/>
    <s v="Cole, Smith and Wood"/>
    <s v="Integrated zero-defect help-desk"/>
    <n v="8900"/>
    <n v="2148"/>
    <n v="24.134831460674157"/>
    <x v="0"/>
    <n v="82.615384615384613"/>
    <n v="26"/>
    <x v="4"/>
    <s v="documentary"/>
    <s v="GB"/>
    <s v="GBP"/>
    <n v="1395896400"/>
    <d v="2014-03-27T05:00:00"/>
    <d v="2014-03-27T05:00:00"/>
    <n v="2014"/>
    <x v="1"/>
    <s v="Mar"/>
    <x v="6"/>
    <n v="1396069200"/>
    <d v="2014-03-29T05:00:00"/>
    <b v="0"/>
    <b v="0"/>
    <s v="film &amp; video/documentary"/>
  </r>
  <r>
    <n v="324"/>
    <s v="Harris, Hall and Harris"/>
    <s v="Inverse analyzing matrices"/>
    <n v="7100"/>
    <n v="11648"/>
    <n v="164.05633802816902"/>
    <x v="1"/>
    <n v="37.941368078175898"/>
    <n v="307"/>
    <x v="3"/>
    <s v="plays"/>
    <s v="US"/>
    <s v="USD"/>
    <n v="1434862800"/>
    <d v="2015-06-21T05:00:00"/>
    <d v="2015-06-21T05:00:00"/>
    <n v="2015"/>
    <x v="0"/>
    <s v="Jun"/>
    <x v="5"/>
    <n v="1435899600"/>
    <d v="2015-07-03T05:00:00"/>
    <b v="0"/>
    <b v="1"/>
    <s v="theater/plays"/>
  </r>
  <r>
    <n v="325"/>
    <s v="Saunders Group"/>
    <s v="Programmable systemic implementation"/>
    <n v="6500"/>
    <n v="5897"/>
    <n v="90.723076923076931"/>
    <x v="0"/>
    <n v="80.780821917808225"/>
    <n v="73"/>
    <x v="3"/>
    <s v="plays"/>
    <s v="US"/>
    <s v="USD"/>
    <n v="1529125200"/>
    <d v="2018-06-16T05:00:00"/>
    <d v="2018-06-16T05:00:00"/>
    <n v="2018"/>
    <x v="9"/>
    <s v="Jun"/>
    <x v="5"/>
    <n v="1531112400"/>
    <d v="2018-07-09T05:00:00"/>
    <b v="0"/>
    <b v="1"/>
    <s v="theater/plays"/>
  </r>
  <r>
    <n v="326"/>
    <s v="Pham, Avila and Nash"/>
    <s v="Multi-channeled next generation architecture"/>
    <n v="7200"/>
    <n v="3326"/>
    <n v="46.194444444444443"/>
    <x v="0"/>
    <n v="25.984375"/>
    <n v="128"/>
    <x v="4"/>
    <s v="animation"/>
    <s v="US"/>
    <s v="USD"/>
    <n v="1451109600"/>
    <d v="2015-12-26T06:00:00"/>
    <d v="2015-12-26T06:00:00"/>
    <n v="2015"/>
    <x v="0"/>
    <s v="Dec"/>
    <x v="7"/>
    <n v="1451628000"/>
    <d v="2016-01-01T06:00:00"/>
    <b v="0"/>
    <b v="0"/>
    <s v="film &amp; video/animation"/>
  </r>
  <r>
    <n v="327"/>
    <s v="Patterson, Salinas and Lucas"/>
    <s v="Digitized 3rdgeneration encoding"/>
    <n v="2600"/>
    <n v="1002"/>
    <n v="38.53846153846154"/>
    <x v="0"/>
    <n v="30.363636363636363"/>
    <n v="33"/>
    <x v="3"/>
    <s v="plays"/>
    <s v="US"/>
    <s v="USD"/>
    <n v="1566968400"/>
    <d v="2019-08-28T05:00:00"/>
    <d v="2019-08-28T05:00:00"/>
    <n v="2019"/>
    <x v="3"/>
    <s v="Aug"/>
    <x v="1"/>
    <n v="1567314000"/>
    <d v="2019-09-01T05:00:00"/>
    <b v="0"/>
    <b v="1"/>
    <s v="theater/plays"/>
  </r>
  <r>
    <n v="328"/>
    <s v="Young PLC"/>
    <s v="Innovative well-modulated functionalities"/>
    <n v="98700"/>
    <n v="131826"/>
    <n v="133.56231003039514"/>
    <x v="1"/>
    <n v="54.004916018025398"/>
    <n v="2441"/>
    <x v="1"/>
    <s v="rock"/>
    <s v="US"/>
    <s v="USD"/>
    <n v="1543557600"/>
    <d v="2018-11-30T06:00:00"/>
    <d v="2018-11-30T06:00:00"/>
    <n v="2018"/>
    <x v="9"/>
    <s v="Nov"/>
    <x v="0"/>
    <n v="1544508000"/>
    <d v="2018-12-11T06:00:00"/>
    <b v="0"/>
    <b v="0"/>
    <s v="music/rock"/>
  </r>
  <r>
    <n v="329"/>
    <s v="Willis and Sons"/>
    <s v="Fundamental incremental database"/>
    <n v="93800"/>
    <n v="21477"/>
    <n v="22.896588486140725"/>
    <x v="2"/>
    <n v="101.78672985781991"/>
    <n v="211"/>
    <x v="6"/>
    <s v="video games"/>
    <s v="US"/>
    <s v="USD"/>
    <n v="1481522400"/>
    <d v="2016-12-12T06:00:00"/>
    <d v="2016-12-12T06:00:00"/>
    <n v="2016"/>
    <x v="7"/>
    <s v="Dec"/>
    <x v="7"/>
    <n v="1482472800"/>
    <d v="2016-12-23T06:00:00"/>
    <b v="0"/>
    <b v="0"/>
    <s v="games/video games"/>
  </r>
  <r>
    <n v="330"/>
    <s v="Thompson-Bates"/>
    <s v="Expanded encompassing open architecture"/>
    <n v="33700"/>
    <n v="62330"/>
    <n v="184.95548961424333"/>
    <x v="1"/>
    <n v="45.003610108303249"/>
    <n v="1385"/>
    <x v="4"/>
    <s v="documentary"/>
    <s v="GB"/>
    <s v="GBP"/>
    <n v="1512712800"/>
    <d v="2017-12-08T06:00:00"/>
    <d v="2017-12-08T06:00:00"/>
    <n v="2017"/>
    <x v="5"/>
    <s v="Dec"/>
    <x v="7"/>
    <n v="1512799200"/>
    <d v="2017-12-09T06:00:00"/>
    <b v="0"/>
    <b v="0"/>
    <s v="film &amp; video/documentary"/>
  </r>
  <r>
    <n v="331"/>
    <s v="Rose-Silva"/>
    <s v="Intuitive static portal"/>
    <n v="3300"/>
    <n v="14643"/>
    <n v="443.72727272727275"/>
    <x v="1"/>
    <n v="77.068421052631578"/>
    <n v="190"/>
    <x v="0"/>
    <s v="food trucks"/>
    <s v="US"/>
    <s v="USD"/>
    <n v="1324274400"/>
    <d v="2011-12-19T06:00:00"/>
    <d v="2011-12-19T06:00:00"/>
    <n v="2011"/>
    <x v="8"/>
    <s v="Dec"/>
    <x v="7"/>
    <n v="1324360800"/>
    <d v="2011-12-20T06:00:00"/>
    <b v="0"/>
    <b v="0"/>
    <s v="food/food trucks"/>
  </r>
  <r>
    <n v="332"/>
    <s v="Pacheco, Johnson and Torres"/>
    <s v="Optional bandwidth-monitored definition"/>
    <n v="20700"/>
    <n v="41396"/>
    <n v="199.9806763285024"/>
    <x v="1"/>
    <n v="88.076595744680844"/>
    <n v="470"/>
    <x v="2"/>
    <s v="wearables"/>
    <s v="US"/>
    <s v="USD"/>
    <n v="1364446800"/>
    <d v="2013-03-28T05:00:00"/>
    <d v="2013-03-28T05:00:00"/>
    <n v="2013"/>
    <x v="2"/>
    <s v="Mar"/>
    <x v="6"/>
    <n v="1364533200"/>
    <d v="2013-03-29T05:00:00"/>
    <b v="0"/>
    <b v="0"/>
    <s v="technology/wearables"/>
  </r>
  <r>
    <n v="333"/>
    <s v="Carlson, Dixon and Jones"/>
    <s v="Persistent well-modulated synergy"/>
    <n v="9600"/>
    <n v="11900"/>
    <n v="123.95833333333333"/>
    <x v="1"/>
    <n v="47.035573122529641"/>
    <n v="253"/>
    <x v="3"/>
    <s v="plays"/>
    <s v="US"/>
    <s v="USD"/>
    <n v="1542693600"/>
    <d v="2018-11-20T06:00:00"/>
    <d v="2018-11-20T06:00:00"/>
    <n v="2018"/>
    <x v="9"/>
    <s v="Nov"/>
    <x v="0"/>
    <n v="1545112800"/>
    <d v="2018-12-18T06:00:00"/>
    <b v="0"/>
    <b v="0"/>
    <s v="theater/plays"/>
  </r>
  <r>
    <n v="334"/>
    <s v="Mcgee Group"/>
    <s v="Assimilated discrete algorithm"/>
    <n v="66200"/>
    <n v="123538"/>
    <n v="186.61329305135951"/>
    <x v="1"/>
    <n v="110.99550763701707"/>
    <n v="1113"/>
    <x v="1"/>
    <s v="rock"/>
    <s v="US"/>
    <s v="USD"/>
    <n v="1515564000"/>
    <d v="2018-01-10T06:00:00"/>
    <d v="2018-01-10T06:00:00"/>
    <n v="2018"/>
    <x v="9"/>
    <s v="Jan"/>
    <x v="2"/>
    <n v="1516168800"/>
    <d v="2018-01-17T06:00:00"/>
    <b v="0"/>
    <b v="0"/>
    <s v="music/rock"/>
  </r>
  <r>
    <n v="335"/>
    <s v="Jordan-Acosta"/>
    <s v="Operative uniform hub"/>
    <n v="173800"/>
    <n v="198628"/>
    <n v="114.28538550057536"/>
    <x v="1"/>
    <n v="87.003066141042481"/>
    <n v="2283"/>
    <x v="1"/>
    <s v="rock"/>
    <s v="US"/>
    <s v="USD"/>
    <n v="1573797600"/>
    <d v="2019-11-15T06:00:00"/>
    <d v="2019-11-15T06:00:00"/>
    <n v="2019"/>
    <x v="3"/>
    <s v="Nov"/>
    <x v="0"/>
    <n v="1574920800"/>
    <d v="2019-11-28T06:00:00"/>
    <b v="0"/>
    <b v="0"/>
    <s v="music/rock"/>
  </r>
  <r>
    <n v="336"/>
    <s v="Nunez Inc"/>
    <s v="Customizable intangible capability"/>
    <n v="70700"/>
    <n v="68602"/>
    <n v="97.032531824611041"/>
    <x v="0"/>
    <n v="63.994402985074629"/>
    <n v="1072"/>
    <x v="1"/>
    <s v="rock"/>
    <s v="US"/>
    <s v="USD"/>
    <n v="1292392800"/>
    <d v="2010-12-15T06:00:00"/>
    <d v="2010-12-15T06:00:00"/>
    <n v="2010"/>
    <x v="6"/>
    <s v="Dec"/>
    <x v="7"/>
    <n v="1292479200"/>
    <d v="2010-12-16T06:00:00"/>
    <b v="0"/>
    <b v="1"/>
    <s v="music/rock"/>
  </r>
  <r>
    <n v="337"/>
    <s v="Hayden Ltd"/>
    <s v="Innovative didactic analyzer"/>
    <n v="94500"/>
    <n v="116064"/>
    <n v="122.81904761904762"/>
    <x v="1"/>
    <n v="105.9945205479452"/>
    <n v="1095"/>
    <x v="3"/>
    <s v="plays"/>
    <s v="US"/>
    <s v="USD"/>
    <n v="1573452000"/>
    <d v="2019-11-11T06:00:00"/>
    <d v="2019-11-11T06:00:00"/>
    <n v="2019"/>
    <x v="3"/>
    <s v="Nov"/>
    <x v="0"/>
    <n v="1573538400"/>
    <d v="2019-11-12T06:00:00"/>
    <b v="0"/>
    <b v="0"/>
    <s v="theater/plays"/>
  </r>
  <r>
    <n v="338"/>
    <s v="Gonzalez-Burton"/>
    <s v="Decentralized intangible encoding"/>
    <n v="69800"/>
    <n v="125042"/>
    <n v="179.14326647564468"/>
    <x v="1"/>
    <n v="73.989349112426041"/>
    <n v="1690"/>
    <x v="3"/>
    <s v="plays"/>
    <s v="US"/>
    <s v="USD"/>
    <n v="1317790800"/>
    <d v="2011-10-05T05:00:00"/>
    <d v="2011-10-05T05:00:00"/>
    <n v="2011"/>
    <x v="8"/>
    <s v="Oct"/>
    <x v="4"/>
    <n v="1320382800"/>
    <d v="2011-11-04T05:00:00"/>
    <b v="0"/>
    <b v="0"/>
    <s v="theater/plays"/>
  </r>
  <r>
    <n v="339"/>
    <s v="Lewis, Taylor and Rivers"/>
    <s v="Front-line transitional algorithm"/>
    <n v="136300"/>
    <n v="108974"/>
    <n v="79.951577402787962"/>
    <x v="3"/>
    <n v="84.02004626060139"/>
    <n v="1297"/>
    <x v="3"/>
    <s v="plays"/>
    <s v="CA"/>
    <s v="CAD"/>
    <n v="1501650000"/>
    <d v="2017-08-02T05:00:00"/>
    <d v="2017-08-02T05:00:00"/>
    <n v="2017"/>
    <x v="5"/>
    <s v="Aug"/>
    <x v="1"/>
    <n v="1502859600"/>
    <d v="2017-08-16T05:00:00"/>
    <b v="0"/>
    <b v="0"/>
    <s v="theater/plays"/>
  </r>
  <r>
    <n v="340"/>
    <s v="Butler, Henry and Espinoza"/>
    <s v="Switchable didactic matrices"/>
    <n v="37100"/>
    <n v="34964"/>
    <n v="94.242587601078171"/>
    <x v="0"/>
    <n v="88.966921119592882"/>
    <n v="393"/>
    <x v="7"/>
    <s v="photography books"/>
    <s v="US"/>
    <s v="USD"/>
    <n v="1323669600"/>
    <d v="2011-12-12T06:00:00"/>
    <d v="2011-12-12T06:00:00"/>
    <n v="2011"/>
    <x v="8"/>
    <s v="Dec"/>
    <x v="7"/>
    <n v="1323756000"/>
    <d v="2011-12-13T06:00:00"/>
    <b v="0"/>
    <b v="0"/>
    <s v="photography/photography books"/>
  </r>
  <r>
    <n v="341"/>
    <s v="Guzman Group"/>
    <s v="Ameliorated disintermediate utilization"/>
    <n v="114300"/>
    <n v="96777"/>
    <n v="84.669291338582681"/>
    <x v="0"/>
    <n v="76.990453460620529"/>
    <n v="1257"/>
    <x v="1"/>
    <s v="indie rock"/>
    <s v="US"/>
    <s v="USD"/>
    <n v="1440738000"/>
    <d v="2015-08-28T05:00:00"/>
    <d v="2015-08-28T05:00:00"/>
    <n v="2015"/>
    <x v="0"/>
    <s v="Aug"/>
    <x v="1"/>
    <n v="1441342800"/>
    <d v="2015-09-04T05:00:00"/>
    <b v="0"/>
    <b v="0"/>
    <s v="music/indie rock"/>
  </r>
  <r>
    <n v="342"/>
    <s v="Gibson-Hernandez"/>
    <s v="Visionary foreground middleware"/>
    <n v="47900"/>
    <n v="31864"/>
    <n v="66.521920668058456"/>
    <x v="0"/>
    <n v="97.146341463414629"/>
    <n v="328"/>
    <x v="3"/>
    <s v="plays"/>
    <s v="US"/>
    <s v="USD"/>
    <n v="1374296400"/>
    <d v="2013-07-20T05:00:00"/>
    <d v="2013-07-20T05:00:00"/>
    <n v="2013"/>
    <x v="2"/>
    <s v="Jul"/>
    <x v="8"/>
    <n v="1375333200"/>
    <d v="2013-08-01T05:00:00"/>
    <b v="0"/>
    <b v="0"/>
    <s v="theater/plays"/>
  </r>
  <r>
    <n v="343"/>
    <s v="Spencer-Weber"/>
    <s v="Optional zero-defect task-force"/>
    <n v="9000"/>
    <n v="4853"/>
    <n v="53.922222222222224"/>
    <x v="0"/>
    <n v="33.013605442176868"/>
    <n v="147"/>
    <x v="3"/>
    <s v="plays"/>
    <s v="US"/>
    <s v="USD"/>
    <n v="1384840800"/>
    <d v="2013-11-19T06:00:00"/>
    <d v="2013-11-19T06:00:00"/>
    <n v="2013"/>
    <x v="2"/>
    <s v="Nov"/>
    <x v="0"/>
    <n v="1389420000"/>
    <d v="2014-01-11T06:00:00"/>
    <b v="0"/>
    <b v="0"/>
    <s v="theater/plays"/>
  </r>
  <r>
    <n v="344"/>
    <s v="Berger, Johnson and Marshall"/>
    <s v="Devolved exuding emulation"/>
    <n v="197600"/>
    <n v="82959"/>
    <n v="41.983299595141702"/>
    <x v="0"/>
    <n v="99.950602409638549"/>
    <n v="830"/>
    <x v="6"/>
    <s v="video games"/>
    <s v="US"/>
    <s v="USD"/>
    <n v="1516600800"/>
    <d v="2018-01-22T06:00:00"/>
    <d v="2018-01-22T06:00:00"/>
    <n v="2018"/>
    <x v="9"/>
    <s v="Jan"/>
    <x v="2"/>
    <n v="1520056800"/>
    <d v="2018-03-03T06:00:00"/>
    <b v="0"/>
    <b v="0"/>
    <s v="games/video games"/>
  </r>
  <r>
    <n v="345"/>
    <s v="Taylor, Cisneros and Romero"/>
    <s v="Open-source neutral task-force"/>
    <n v="157600"/>
    <n v="23159"/>
    <n v="14.69479695431472"/>
    <x v="0"/>
    <n v="69.966767371601208"/>
    <n v="331"/>
    <x v="4"/>
    <s v="drama"/>
    <s v="GB"/>
    <s v="GBP"/>
    <n v="1436418000"/>
    <d v="2015-07-09T05:00:00"/>
    <d v="2015-07-09T05:00:00"/>
    <n v="2015"/>
    <x v="0"/>
    <s v="Jul"/>
    <x v="8"/>
    <n v="1436504400"/>
    <d v="2015-07-10T05:00:00"/>
    <b v="0"/>
    <b v="0"/>
    <s v="film &amp; video/drama"/>
  </r>
  <r>
    <n v="346"/>
    <s v="Little-Marsh"/>
    <s v="Virtual attitude-oriented migration"/>
    <n v="8000"/>
    <n v="2758"/>
    <n v="34.475000000000001"/>
    <x v="0"/>
    <n v="110.32"/>
    <n v="25"/>
    <x v="1"/>
    <s v="indie rock"/>
    <s v="US"/>
    <s v="USD"/>
    <n v="1503550800"/>
    <d v="2017-08-24T05:00:00"/>
    <d v="2017-08-24T05:00:00"/>
    <n v="2017"/>
    <x v="5"/>
    <s v="Aug"/>
    <x v="1"/>
    <n v="1508302800"/>
    <d v="2017-10-18T05:00:00"/>
    <b v="0"/>
    <b v="1"/>
    <s v="music/indie rock"/>
  </r>
  <r>
    <n v="347"/>
    <s v="Petersen and Sons"/>
    <s v="Open-source full-range portal"/>
    <n v="900"/>
    <n v="12607"/>
    <n v="1400.7777777777778"/>
    <x v="1"/>
    <n v="66.005235602094245"/>
    <n v="191"/>
    <x v="2"/>
    <s v="web"/>
    <s v="US"/>
    <s v="USD"/>
    <n v="1423634400"/>
    <d v="2015-02-11T06:00:00"/>
    <d v="2015-02-11T06:00:00"/>
    <n v="2015"/>
    <x v="0"/>
    <s v="Feb"/>
    <x v="10"/>
    <n v="1425708000"/>
    <d v="2015-03-07T06:00:00"/>
    <b v="0"/>
    <b v="0"/>
    <s v="technology/web"/>
  </r>
  <r>
    <n v="348"/>
    <s v="Hensley Ltd"/>
    <s v="Versatile cohesive open system"/>
    <n v="199000"/>
    <n v="142823"/>
    <n v="71.770351758793964"/>
    <x v="0"/>
    <n v="41.005742176284812"/>
    <n v="3483"/>
    <x v="0"/>
    <s v="food trucks"/>
    <s v="US"/>
    <s v="USD"/>
    <n v="1487224800"/>
    <d v="2017-02-16T06:00:00"/>
    <d v="2017-02-16T06:00:00"/>
    <n v="2017"/>
    <x v="5"/>
    <s v="Feb"/>
    <x v="10"/>
    <n v="1488348000"/>
    <d v="2017-03-01T06:00:00"/>
    <b v="0"/>
    <b v="0"/>
    <s v="food/food trucks"/>
  </r>
  <r>
    <n v="349"/>
    <s v="Navarro and Sons"/>
    <s v="Multi-layered bottom-line frame"/>
    <n v="180800"/>
    <n v="95958"/>
    <n v="53.074115044247783"/>
    <x v="0"/>
    <n v="103.96316359696641"/>
    <n v="923"/>
    <x v="3"/>
    <s v="plays"/>
    <s v="US"/>
    <s v="USD"/>
    <n v="1500008400"/>
    <d v="2017-07-14T05:00:00"/>
    <d v="2017-07-14T05:00:00"/>
    <n v="2017"/>
    <x v="5"/>
    <s v="Jul"/>
    <x v="8"/>
    <n v="1502600400"/>
    <d v="2017-08-13T05:00:00"/>
    <b v="0"/>
    <b v="0"/>
    <s v="theater/plays"/>
  </r>
  <r>
    <n v="350"/>
    <s v="Shannon Ltd"/>
    <s v="Pre-emptive neutral capacity"/>
    <n v="100"/>
    <n v="5"/>
    <n v="5"/>
    <x v="0"/>
    <n v="5"/>
    <n v="1"/>
    <x v="1"/>
    <s v="jazz"/>
    <s v="US"/>
    <s v="USD"/>
    <n v="1432098000"/>
    <d v="2015-05-20T05:00:00"/>
    <d v="2015-05-20T05:00:00"/>
    <n v="2015"/>
    <x v="0"/>
    <s v="May"/>
    <x v="11"/>
    <n v="1433653200"/>
    <d v="2015-06-07T05:00:00"/>
    <b v="0"/>
    <b v="1"/>
    <s v="music/jazz"/>
  </r>
  <r>
    <n v="351"/>
    <s v="Young LLC"/>
    <s v="Universal maximized methodology"/>
    <n v="74100"/>
    <n v="94631"/>
    <n v="127.70715249662618"/>
    <x v="1"/>
    <n v="47.009935419771487"/>
    <n v="2013"/>
    <x v="1"/>
    <s v="rock"/>
    <s v="US"/>
    <s v="USD"/>
    <n v="1440392400"/>
    <d v="2015-08-24T05:00:00"/>
    <d v="2015-08-24T05:00:00"/>
    <n v="2015"/>
    <x v="0"/>
    <s v="Aug"/>
    <x v="1"/>
    <n v="1441602000"/>
    <d v="2015-09-07T05:00:00"/>
    <b v="0"/>
    <b v="0"/>
    <s v="music/rock"/>
  </r>
  <r>
    <n v="352"/>
    <s v="Adams, Willis and Sanchez"/>
    <s v="Expanded hybrid hardware"/>
    <n v="2800"/>
    <n v="977"/>
    <n v="34.892857142857139"/>
    <x v="0"/>
    <n v="29.606060606060606"/>
    <n v="33"/>
    <x v="3"/>
    <s v="plays"/>
    <s v="CA"/>
    <s v="CAD"/>
    <n v="1446876000"/>
    <d v="2015-11-07T06:00:00"/>
    <d v="2015-11-07T06:00:00"/>
    <n v="2015"/>
    <x v="0"/>
    <s v="Nov"/>
    <x v="0"/>
    <n v="1447567200"/>
    <d v="2015-11-15T06:00:00"/>
    <b v="0"/>
    <b v="0"/>
    <s v="theater/plays"/>
  </r>
  <r>
    <n v="353"/>
    <s v="Mills-Roy"/>
    <s v="Profit-focused multi-tasking access"/>
    <n v="33600"/>
    <n v="137961"/>
    <n v="410.59821428571428"/>
    <x v="1"/>
    <n v="81.010569583088667"/>
    <n v="1703"/>
    <x v="3"/>
    <s v="plays"/>
    <s v="US"/>
    <s v="USD"/>
    <n v="1562302800"/>
    <d v="2019-07-05T05:00:00"/>
    <d v="2019-07-05T05:00:00"/>
    <n v="2019"/>
    <x v="3"/>
    <s v="Jul"/>
    <x v="8"/>
    <n v="1562389200"/>
    <d v="2019-07-06T05:00:00"/>
    <b v="0"/>
    <b v="0"/>
    <s v="theater/plays"/>
  </r>
  <r>
    <n v="354"/>
    <s v="Brown Group"/>
    <s v="Profit-focused transitional capability"/>
    <n v="6100"/>
    <n v="7548"/>
    <n v="123.73770491803278"/>
    <x v="1"/>
    <n v="94.35"/>
    <n v="80"/>
    <x v="4"/>
    <s v="documentary"/>
    <s v="DK"/>
    <s v="DKK"/>
    <n v="1378184400"/>
    <d v="2013-09-03T05:00:00"/>
    <d v="2013-09-03T05:00:00"/>
    <n v="2013"/>
    <x v="2"/>
    <s v="Sep"/>
    <x v="3"/>
    <n v="1378789200"/>
    <d v="2013-09-10T05:00:00"/>
    <b v="0"/>
    <b v="0"/>
    <s v="film &amp; video/documentary"/>
  </r>
  <r>
    <n v="355"/>
    <s v="Burns-Burnett"/>
    <s v="Front-line scalable definition"/>
    <n v="3800"/>
    <n v="2241"/>
    <n v="58.973684210526315"/>
    <x v="2"/>
    <n v="26.058139534883722"/>
    <n v="86"/>
    <x v="2"/>
    <s v="wearables"/>
    <s v="US"/>
    <s v="USD"/>
    <n v="1485064800"/>
    <d v="2017-01-22T06:00:00"/>
    <d v="2017-01-22T06:00:00"/>
    <n v="2017"/>
    <x v="5"/>
    <s v="Jan"/>
    <x v="2"/>
    <n v="1488520800"/>
    <d v="2017-03-03T06:00:00"/>
    <b v="0"/>
    <b v="0"/>
    <s v="technology/wearables"/>
  </r>
  <r>
    <n v="356"/>
    <s v="Glass, Nunez and Mcdonald"/>
    <s v="Open-source systematic protocol"/>
    <n v="9300"/>
    <n v="3431"/>
    <n v="36.892473118279568"/>
    <x v="0"/>
    <n v="85.775000000000006"/>
    <n v="40"/>
    <x v="3"/>
    <s v="plays"/>
    <s v="IT"/>
    <s v="EUR"/>
    <n v="1326520800"/>
    <d v="2012-01-14T06:00:00"/>
    <d v="2012-01-14T06:00:00"/>
    <n v="2012"/>
    <x v="4"/>
    <s v="Jan"/>
    <x v="2"/>
    <n v="1327298400"/>
    <d v="2012-01-23T06:00:00"/>
    <b v="0"/>
    <b v="0"/>
    <s v="theater/plays"/>
  </r>
  <r>
    <n v="357"/>
    <s v="Perez, Davis and Wilson"/>
    <s v="Implemented tangible algorithm"/>
    <n v="2300"/>
    <n v="4253"/>
    <n v="184.91304347826087"/>
    <x v="1"/>
    <n v="103.73170731707317"/>
    <n v="41"/>
    <x v="6"/>
    <s v="video games"/>
    <s v="US"/>
    <s v="USD"/>
    <n v="1441256400"/>
    <d v="2015-09-03T05:00:00"/>
    <d v="2015-09-03T05:00:00"/>
    <n v="2015"/>
    <x v="0"/>
    <s v="Sep"/>
    <x v="3"/>
    <n v="1443416400"/>
    <d v="2015-09-28T05:00:00"/>
    <b v="0"/>
    <b v="0"/>
    <s v="games/video games"/>
  </r>
  <r>
    <n v="358"/>
    <s v="Diaz-Garcia"/>
    <s v="Profit-focused 3rdgeneration circuit"/>
    <n v="9700"/>
    <n v="1146"/>
    <n v="11.814432989690722"/>
    <x v="0"/>
    <n v="49.826086956521742"/>
    <n v="23"/>
    <x v="7"/>
    <s v="photography books"/>
    <s v="CA"/>
    <s v="CAD"/>
    <n v="1533877200"/>
    <d v="2018-08-10T05:00:00"/>
    <d v="2018-08-10T05:00:00"/>
    <n v="2018"/>
    <x v="9"/>
    <s v="Aug"/>
    <x v="1"/>
    <n v="1534136400"/>
    <d v="2018-08-13T05:00:00"/>
    <b v="1"/>
    <b v="0"/>
    <s v="photography/photography books"/>
  </r>
  <r>
    <n v="359"/>
    <s v="Salazar-Moon"/>
    <s v="Compatible needs-based architecture"/>
    <n v="4000"/>
    <n v="11948"/>
    <n v="298.7"/>
    <x v="1"/>
    <n v="63.893048128342244"/>
    <n v="187"/>
    <x v="4"/>
    <s v="animation"/>
    <s v="US"/>
    <s v="USD"/>
    <n v="1314421200"/>
    <d v="2011-08-27T05:00:00"/>
    <d v="2011-08-27T05:00:00"/>
    <n v="2011"/>
    <x v="8"/>
    <s v="Aug"/>
    <x v="1"/>
    <n v="1315026000"/>
    <d v="2011-09-03T05:00:00"/>
    <b v="0"/>
    <b v="0"/>
    <s v="film &amp; video/animation"/>
  </r>
  <r>
    <n v="360"/>
    <s v="Larsen-Chung"/>
    <s v="Right-sized zero tolerance migration"/>
    <n v="59700"/>
    <n v="135132"/>
    <n v="226.35175879396985"/>
    <x v="1"/>
    <n v="47.002434782608695"/>
    <n v="2875"/>
    <x v="3"/>
    <s v="plays"/>
    <s v="GB"/>
    <s v="GBP"/>
    <n v="1293861600"/>
    <d v="2011-01-01T06:00:00"/>
    <d v="2011-01-01T06:00:00"/>
    <n v="2011"/>
    <x v="8"/>
    <s v="Jan"/>
    <x v="2"/>
    <n v="1295071200"/>
    <d v="2011-01-15T06:00:00"/>
    <b v="0"/>
    <b v="1"/>
    <s v="theater/plays"/>
  </r>
  <r>
    <n v="361"/>
    <s v="Anderson and Sons"/>
    <s v="Quality-focused reciprocal structure"/>
    <n v="5500"/>
    <n v="9546"/>
    <n v="173.56363636363636"/>
    <x v="1"/>
    <n v="108.47727272727273"/>
    <n v="88"/>
    <x v="3"/>
    <s v="plays"/>
    <s v="US"/>
    <s v="USD"/>
    <n v="1507352400"/>
    <d v="2017-10-07T05:00:00"/>
    <d v="2017-10-07T05:00:00"/>
    <n v="2017"/>
    <x v="5"/>
    <s v="Oct"/>
    <x v="4"/>
    <n v="1509426000"/>
    <d v="2017-10-31T05:00:00"/>
    <b v="0"/>
    <b v="0"/>
    <s v="theater/plays"/>
  </r>
  <r>
    <n v="362"/>
    <s v="Lawrence Group"/>
    <s v="Automated actuating conglomeration"/>
    <n v="3700"/>
    <n v="13755"/>
    <n v="371.75675675675677"/>
    <x v="1"/>
    <n v="72.015706806282722"/>
    <n v="191"/>
    <x v="1"/>
    <s v="rock"/>
    <s v="US"/>
    <s v="USD"/>
    <n v="1296108000"/>
    <d v="2011-01-27T06:00:00"/>
    <d v="2011-01-27T06:00:00"/>
    <n v="2011"/>
    <x v="8"/>
    <s v="Jan"/>
    <x v="2"/>
    <n v="1299391200"/>
    <d v="2011-03-06T06:00:00"/>
    <b v="0"/>
    <b v="0"/>
    <s v="music/rock"/>
  </r>
  <r>
    <n v="363"/>
    <s v="Gray-Davis"/>
    <s v="Re-contextualized local initiative"/>
    <n v="5200"/>
    <n v="8330"/>
    <n v="160.19230769230771"/>
    <x v="1"/>
    <n v="59.928057553956833"/>
    <n v="139"/>
    <x v="1"/>
    <s v="rock"/>
    <s v="US"/>
    <s v="USD"/>
    <n v="1324965600"/>
    <d v="2011-12-27T06:00:00"/>
    <d v="2011-12-27T06:00:00"/>
    <n v="2011"/>
    <x v="8"/>
    <s v="Dec"/>
    <x v="7"/>
    <n v="1325052000"/>
    <d v="2011-12-28T06:00:00"/>
    <b v="0"/>
    <b v="0"/>
    <s v="music/rock"/>
  </r>
  <r>
    <n v="364"/>
    <s v="Ramirez-Myers"/>
    <s v="Switchable intangible definition"/>
    <n v="900"/>
    <n v="14547"/>
    <n v="1616.3333333333335"/>
    <x v="1"/>
    <n v="78.209677419354833"/>
    <n v="186"/>
    <x v="1"/>
    <s v="indie rock"/>
    <s v="US"/>
    <s v="USD"/>
    <n v="1520229600"/>
    <d v="2018-03-05T06:00:00"/>
    <d v="2018-03-05T06:00:00"/>
    <n v="2018"/>
    <x v="9"/>
    <s v="Mar"/>
    <x v="6"/>
    <n v="1522818000"/>
    <d v="2018-04-04T05:00:00"/>
    <b v="0"/>
    <b v="0"/>
    <s v="music/indie rock"/>
  </r>
  <r>
    <n v="365"/>
    <s v="Lucas, Hall and Bonilla"/>
    <s v="Networked bottom-line initiative"/>
    <n v="1600"/>
    <n v="11735"/>
    <n v="733.4375"/>
    <x v="1"/>
    <n v="104.77678571428571"/>
    <n v="112"/>
    <x v="3"/>
    <s v="plays"/>
    <s v="AU"/>
    <s v="AUD"/>
    <n v="1482991200"/>
    <d v="2016-12-29T06:00:00"/>
    <d v="2016-12-29T06:00:00"/>
    <n v="2016"/>
    <x v="7"/>
    <s v="Dec"/>
    <x v="7"/>
    <n v="1485324000"/>
    <d v="2017-01-25T06:00:00"/>
    <b v="0"/>
    <b v="0"/>
    <s v="theater/plays"/>
  </r>
  <r>
    <n v="366"/>
    <s v="Williams, Perez and Villegas"/>
    <s v="Robust directional system engine"/>
    <n v="1800"/>
    <n v="10658"/>
    <n v="592.11111111111109"/>
    <x v="1"/>
    <n v="105.52475247524752"/>
    <n v="101"/>
    <x v="3"/>
    <s v="plays"/>
    <s v="US"/>
    <s v="USD"/>
    <n v="1294034400"/>
    <d v="2011-01-03T06:00:00"/>
    <d v="2011-01-03T06:00:00"/>
    <n v="2011"/>
    <x v="8"/>
    <s v="Jan"/>
    <x v="2"/>
    <n v="1294120800"/>
    <d v="2011-01-04T06:00:00"/>
    <b v="0"/>
    <b v="1"/>
    <s v="theater/plays"/>
  </r>
  <r>
    <n v="367"/>
    <s v="Brooks, Jones and Ingram"/>
    <s v="Triple-buffered explicit methodology"/>
    <n v="9900"/>
    <n v="1870"/>
    <n v="18.888888888888889"/>
    <x v="0"/>
    <n v="24.933333333333334"/>
    <n v="75"/>
    <x v="3"/>
    <s v="plays"/>
    <s v="US"/>
    <s v="USD"/>
    <n v="1413608400"/>
    <d v="2014-10-18T05:00:00"/>
    <d v="2014-10-18T05:00:00"/>
    <n v="2014"/>
    <x v="1"/>
    <s v="Oct"/>
    <x v="4"/>
    <n v="1415685600"/>
    <d v="2014-11-11T06:00:00"/>
    <b v="0"/>
    <b v="1"/>
    <s v="theater/plays"/>
  </r>
  <r>
    <n v="368"/>
    <s v="Whitaker, Wallace and Daniels"/>
    <s v="Reactive directional capacity"/>
    <n v="5200"/>
    <n v="14394"/>
    <n v="276.80769230769232"/>
    <x v="1"/>
    <n v="69.873786407766985"/>
    <n v="206"/>
    <x v="4"/>
    <s v="documentary"/>
    <s v="GB"/>
    <s v="GBP"/>
    <n v="1286946000"/>
    <d v="2010-10-13T05:00:00"/>
    <d v="2010-10-13T05:00:00"/>
    <n v="2010"/>
    <x v="6"/>
    <s v="Oct"/>
    <x v="4"/>
    <n v="1288933200"/>
    <d v="2010-11-05T05:00:00"/>
    <b v="0"/>
    <b v="1"/>
    <s v="film &amp; video/documentary"/>
  </r>
  <r>
    <n v="369"/>
    <s v="Smith-Gonzalez"/>
    <s v="Polarized needs-based approach"/>
    <n v="5400"/>
    <n v="14743"/>
    <n v="273.01851851851848"/>
    <x v="1"/>
    <n v="95.733766233766232"/>
    <n v="154"/>
    <x v="4"/>
    <s v="television"/>
    <s v="US"/>
    <s v="USD"/>
    <n v="1359871200"/>
    <d v="2013-02-03T06:00:00"/>
    <d v="2013-02-03T06:00:00"/>
    <n v="2013"/>
    <x v="2"/>
    <s v="Feb"/>
    <x v="10"/>
    <n v="1363237200"/>
    <d v="2013-03-14T05:00:00"/>
    <b v="0"/>
    <b v="1"/>
    <s v="film &amp; video/television"/>
  </r>
  <r>
    <n v="370"/>
    <s v="Skinner PLC"/>
    <s v="Intuitive well-modulated middleware"/>
    <n v="112300"/>
    <n v="178965"/>
    <n v="159.36331255565449"/>
    <x v="1"/>
    <n v="29.997485752598056"/>
    <n v="5966"/>
    <x v="3"/>
    <s v="plays"/>
    <s v="US"/>
    <s v="USD"/>
    <n v="1555304400"/>
    <d v="2019-04-15T05:00:00"/>
    <d v="2019-04-15T05:00:00"/>
    <n v="2019"/>
    <x v="3"/>
    <s v="Apr"/>
    <x v="9"/>
    <n v="1555822800"/>
    <d v="2019-04-21T05:00:00"/>
    <b v="0"/>
    <b v="0"/>
    <s v="theater/plays"/>
  </r>
  <r>
    <n v="371"/>
    <s v="Nolan, Smith and Sanchez"/>
    <s v="Multi-channeled logistical matrices"/>
    <n v="189200"/>
    <n v="128410"/>
    <n v="67.869978858350947"/>
    <x v="0"/>
    <n v="59.011948529411768"/>
    <n v="2176"/>
    <x v="3"/>
    <s v="plays"/>
    <s v="US"/>
    <s v="USD"/>
    <n v="1423375200"/>
    <d v="2015-02-08T06:00:00"/>
    <d v="2015-02-08T06:00:00"/>
    <n v="2015"/>
    <x v="0"/>
    <s v="Feb"/>
    <x v="10"/>
    <n v="1427778000"/>
    <d v="2015-03-31T05:00:00"/>
    <b v="0"/>
    <b v="0"/>
    <s v="theater/plays"/>
  </r>
  <r>
    <n v="372"/>
    <s v="Green-Carr"/>
    <s v="Pre-emptive bifurcated artificial intelligence"/>
    <n v="900"/>
    <n v="14324"/>
    <n v="1591.5555555555554"/>
    <x v="1"/>
    <n v="84.757396449704146"/>
    <n v="169"/>
    <x v="4"/>
    <s v="documentary"/>
    <s v="US"/>
    <s v="USD"/>
    <n v="1420696800"/>
    <d v="2015-01-08T06:00:00"/>
    <d v="2015-01-08T06:00:00"/>
    <n v="2015"/>
    <x v="0"/>
    <s v="Jan"/>
    <x v="2"/>
    <n v="1422424800"/>
    <d v="2015-01-28T06:00:00"/>
    <b v="0"/>
    <b v="1"/>
    <s v="film &amp; video/documentary"/>
  </r>
  <r>
    <n v="373"/>
    <s v="Brown-Parker"/>
    <s v="Down-sized coherent toolset"/>
    <n v="22500"/>
    <n v="164291"/>
    <n v="730.18222222222221"/>
    <x v="1"/>
    <n v="78.010921177587846"/>
    <n v="2106"/>
    <x v="3"/>
    <s v="plays"/>
    <s v="US"/>
    <s v="USD"/>
    <n v="1502946000"/>
    <d v="2017-08-17T05:00:00"/>
    <d v="2017-08-17T05:00:00"/>
    <n v="2017"/>
    <x v="5"/>
    <s v="Aug"/>
    <x v="1"/>
    <n v="1503637200"/>
    <d v="2017-08-25T05:00:00"/>
    <b v="0"/>
    <b v="0"/>
    <s v="theater/plays"/>
  </r>
  <r>
    <n v="374"/>
    <s v="Marshall Inc"/>
    <s v="Open-source multi-tasking data-warehouse"/>
    <n v="167400"/>
    <n v="22073"/>
    <n v="13.185782556750297"/>
    <x v="0"/>
    <n v="50.05215419501134"/>
    <n v="441"/>
    <x v="4"/>
    <s v="documentary"/>
    <s v="US"/>
    <s v="USD"/>
    <n v="1547186400"/>
    <d v="2019-01-11T06:00:00"/>
    <d v="2019-01-11T06:00:00"/>
    <n v="2019"/>
    <x v="3"/>
    <s v="Jan"/>
    <x v="2"/>
    <n v="1547618400"/>
    <d v="2019-01-16T06:00:00"/>
    <b v="0"/>
    <b v="1"/>
    <s v="film &amp; video/documentary"/>
  </r>
  <r>
    <n v="375"/>
    <s v="Leblanc-Pineda"/>
    <s v="Future-proofed upward-trending contingency"/>
    <n v="2700"/>
    <n v="1479"/>
    <n v="54.777777777777779"/>
    <x v="0"/>
    <n v="59.16"/>
    <n v="25"/>
    <x v="1"/>
    <s v="indie rock"/>
    <s v="US"/>
    <s v="USD"/>
    <n v="1444971600"/>
    <d v="2015-10-16T05:00:00"/>
    <d v="2015-10-16T05:00:00"/>
    <n v="2015"/>
    <x v="0"/>
    <s v="Oct"/>
    <x v="4"/>
    <n v="1449900000"/>
    <d v="2015-12-12T06:00:00"/>
    <b v="0"/>
    <b v="0"/>
    <s v="music/indie rock"/>
  </r>
  <r>
    <n v="376"/>
    <s v="Perry PLC"/>
    <s v="Mandatory uniform matrix"/>
    <n v="3400"/>
    <n v="12275"/>
    <n v="361.02941176470591"/>
    <x v="1"/>
    <n v="93.702290076335885"/>
    <n v="131"/>
    <x v="1"/>
    <s v="rock"/>
    <s v="US"/>
    <s v="USD"/>
    <n v="1404622800"/>
    <d v="2014-07-06T05:00:00"/>
    <d v="2014-07-06T05:00:00"/>
    <n v="2014"/>
    <x v="1"/>
    <s v="Jul"/>
    <x v="8"/>
    <n v="1405141200"/>
    <d v="2014-07-12T05:00:00"/>
    <b v="0"/>
    <b v="0"/>
    <s v="music/rock"/>
  </r>
  <r>
    <n v="377"/>
    <s v="Klein, Stark and Livingston"/>
    <s v="Phased methodical initiative"/>
    <n v="49700"/>
    <n v="5098"/>
    <n v="10.257545271629779"/>
    <x v="0"/>
    <n v="40.14173228346457"/>
    <n v="127"/>
    <x v="3"/>
    <s v="plays"/>
    <s v="US"/>
    <s v="USD"/>
    <n v="1571720400"/>
    <d v="2019-10-22T05:00:00"/>
    <d v="2019-10-22T05:00:00"/>
    <n v="2019"/>
    <x v="3"/>
    <s v="Oct"/>
    <x v="4"/>
    <n v="1572933600"/>
    <d v="2019-11-05T06:00:00"/>
    <b v="0"/>
    <b v="0"/>
    <s v="theater/plays"/>
  </r>
  <r>
    <n v="378"/>
    <s v="Fleming-Oliver"/>
    <s v="Managed stable function"/>
    <n v="178200"/>
    <n v="24882"/>
    <n v="13.962962962962964"/>
    <x v="0"/>
    <n v="70.090140845070422"/>
    <n v="355"/>
    <x v="4"/>
    <s v="documentary"/>
    <s v="US"/>
    <s v="USD"/>
    <n v="1526878800"/>
    <d v="2018-05-21T05:00:00"/>
    <d v="2018-05-21T05:00:00"/>
    <n v="2018"/>
    <x v="9"/>
    <s v="May"/>
    <x v="11"/>
    <n v="1530162000"/>
    <d v="2018-06-28T05:00:00"/>
    <b v="0"/>
    <b v="0"/>
    <s v="film &amp; video/documentary"/>
  </r>
  <r>
    <n v="379"/>
    <s v="Reilly, Aguirre and Johnson"/>
    <s v="Realigned clear-thinking migration"/>
    <n v="7200"/>
    <n v="2912"/>
    <n v="40.444444444444443"/>
    <x v="0"/>
    <n v="66.181818181818187"/>
    <n v="44"/>
    <x v="3"/>
    <s v="plays"/>
    <s v="GB"/>
    <s v="GBP"/>
    <n v="1319691600"/>
    <d v="2011-10-27T05:00:00"/>
    <d v="2011-10-27T05:00:00"/>
    <n v="2011"/>
    <x v="8"/>
    <s v="Oct"/>
    <x v="4"/>
    <n v="1320904800"/>
    <d v="2011-11-10T06:00:00"/>
    <b v="0"/>
    <b v="0"/>
    <s v="theater/plays"/>
  </r>
  <r>
    <n v="380"/>
    <s v="Davidson, Wilcox and Lewis"/>
    <s v="Optional clear-thinking process improvement"/>
    <n v="2500"/>
    <n v="4008"/>
    <n v="160.32"/>
    <x v="1"/>
    <n v="47.714285714285715"/>
    <n v="84"/>
    <x v="3"/>
    <s v="plays"/>
    <s v="US"/>
    <s v="USD"/>
    <n v="1371963600"/>
    <d v="2013-06-23T05:00:00"/>
    <d v="2013-06-23T05:00:00"/>
    <n v="2013"/>
    <x v="2"/>
    <s v="Jun"/>
    <x v="5"/>
    <n v="1372395600"/>
    <d v="2013-06-28T05:00:00"/>
    <b v="0"/>
    <b v="0"/>
    <s v="theater/plays"/>
  </r>
  <r>
    <n v="381"/>
    <s v="Michael, Anderson and Vincent"/>
    <s v="Cross-group global moratorium"/>
    <n v="5300"/>
    <n v="9749"/>
    <n v="183.9433962264151"/>
    <x v="1"/>
    <n v="62.896774193548389"/>
    <n v="155"/>
    <x v="3"/>
    <s v="plays"/>
    <s v="US"/>
    <s v="USD"/>
    <n v="1433739600"/>
    <d v="2015-06-08T05:00:00"/>
    <d v="2015-06-08T05:00:00"/>
    <n v="2015"/>
    <x v="0"/>
    <s v="Jun"/>
    <x v="5"/>
    <n v="1437714000"/>
    <d v="2015-07-24T05:00:00"/>
    <b v="0"/>
    <b v="0"/>
    <s v="theater/plays"/>
  </r>
  <r>
    <n v="382"/>
    <s v="King Ltd"/>
    <s v="Visionary systemic process improvement"/>
    <n v="9100"/>
    <n v="5803"/>
    <n v="63.769230769230766"/>
    <x v="0"/>
    <n v="86.611940298507463"/>
    <n v="67"/>
    <x v="7"/>
    <s v="photography books"/>
    <s v="US"/>
    <s v="USD"/>
    <n v="1508130000"/>
    <d v="2017-10-16T05:00:00"/>
    <d v="2017-10-16T05:00:00"/>
    <n v="2017"/>
    <x v="5"/>
    <s v="Oct"/>
    <x v="4"/>
    <n v="1509771600"/>
    <d v="2017-11-04T05:00:00"/>
    <b v="0"/>
    <b v="0"/>
    <s v="photography/photography books"/>
  </r>
  <r>
    <n v="383"/>
    <s v="Baker Ltd"/>
    <s v="Progressive intangible flexibility"/>
    <n v="6300"/>
    <n v="14199"/>
    <n v="225.38095238095238"/>
    <x v="1"/>
    <n v="75.126984126984127"/>
    <n v="189"/>
    <x v="0"/>
    <s v="food trucks"/>
    <s v="US"/>
    <s v="USD"/>
    <n v="1550037600"/>
    <d v="2019-02-13T06:00:00"/>
    <d v="2019-02-13T06:00:00"/>
    <n v="2019"/>
    <x v="3"/>
    <s v="Feb"/>
    <x v="10"/>
    <n v="1550556000"/>
    <d v="2019-02-19T06:00:00"/>
    <b v="0"/>
    <b v="1"/>
    <s v="food/food trucks"/>
  </r>
  <r>
    <n v="384"/>
    <s v="Baker, Collins and Smith"/>
    <s v="Reactive real-time software"/>
    <n v="114400"/>
    <n v="196779"/>
    <n v="172.00961538461539"/>
    <x v="1"/>
    <n v="41.004167534903104"/>
    <n v="4799"/>
    <x v="4"/>
    <s v="documentary"/>
    <s v="US"/>
    <s v="USD"/>
    <n v="1486706400"/>
    <d v="2017-02-10T06:00:00"/>
    <d v="2017-02-10T06:00:00"/>
    <n v="2017"/>
    <x v="5"/>
    <s v="Feb"/>
    <x v="10"/>
    <n v="1489039200"/>
    <d v="2017-03-09T06:00:00"/>
    <b v="1"/>
    <b v="1"/>
    <s v="film &amp; video/documentary"/>
  </r>
  <r>
    <n v="385"/>
    <s v="Warren-Harrison"/>
    <s v="Programmable incremental knowledge user"/>
    <n v="38900"/>
    <n v="56859"/>
    <n v="146.16709511568124"/>
    <x v="1"/>
    <n v="50.007915567282325"/>
    <n v="1137"/>
    <x v="5"/>
    <s v="nonfiction"/>
    <s v="US"/>
    <s v="USD"/>
    <n v="1553835600"/>
    <d v="2019-03-29T05:00:00"/>
    <d v="2019-03-29T05:00:00"/>
    <n v="2019"/>
    <x v="3"/>
    <s v="Mar"/>
    <x v="6"/>
    <n v="1556600400"/>
    <d v="2019-04-30T05:00:00"/>
    <b v="0"/>
    <b v="0"/>
    <s v="publishing/nonfiction"/>
  </r>
  <r>
    <n v="386"/>
    <s v="Gardner Group"/>
    <s v="Progressive 5thgeneration customer loyalty"/>
    <n v="135500"/>
    <n v="103554"/>
    <n v="76.42361623616236"/>
    <x v="0"/>
    <n v="96.960674157303373"/>
    <n v="1068"/>
    <x v="3"/>
    <s v="plays"/>
    <s v="US"/>
    <s v="USD"/>
    <n v="1277528400"/>
    <d v="2010-06-26T05:00:00"/>
    <d v="2010-06-26T05:00:00"/>
    <n v="2010"/>
    <x v="6"/>
    <s v="Jun"/>
    <x v="5"/>
    <n v="1278565200"/>
    <d v="2010-07-08T05:00:00"/>
    <b v="0"/>
    <b v="0"/>
    <s v="theater/plays"/>
  </r>
  <r>
    <n v="387"/>
    <s v="Flores-Lambert"/>
    <s v="Triple-buffered logistical frame"/>
    <n v="109000"/>
    <n v="42795"/>
    <n v="39.261467889908261"/>
    <x v="0"/>
    <n v="100.93160377358491"/>
    <n v="424"/>
    <x v="2"/>
    <s v="wearables"/>
    <s v="US"/>
    <s v="USD"/>
    <n v="1339477200"/>
    <d v="2012-06-12T05:00:00"/>
    <d v="2012-06-12T05:00:00"/>
    <n v="2012"/>
    <x v="4"/>
    <s v="Jun"/>
    <x v="5"/>
    <n v="1339909200"/>
    <d v="2012-06-17T05:00:00"/>
    <b v="0"/>
    <b v="0"/>
    <s v="technology/wearables"/>
  </r>
  <r>
    <n v="388"/>
    <s v="Cruz Ltd"/>
    <s v="Exclusive dynamic adapter"/>
    <n v="114800"/>
    <n v="12938"/>
    <n v="11.270034843205574"/>
    <x v="3"/>
    <n v="89.227586206896547"/>
    <n v="145"/>
    <x v="1"/>
    <s v="indie rock"/>
    <s v="CH"/>
    <s v="CHF"/>
    <n v="1325656800"/>
    <d v="2012-01-04T06:00:00"/>
    <d v="2012-01-04T06:00:00"/>
    <n v="2012"/>
    <x v="4"/>
    <s v="Jan"/>
    <x v="2"/>
    <n v="1325829600"/>
    <d v="2012-01-06T06:00:00"/>
    <b v="0"/>
    <b v="0"/>
    <s v="music/indie rock"/>
  </r>
  <r>
    <n v="389"/>
    <s v="Knox-Garner"/>
    <s v="Automated systemic hierarchy"/>
    <n v="83000"/>
    <n v="101352"/>
    <n v="122.11084337349398"/>
    <x v="1"/>
    <n v="87.979166666666671"/>
    <n v="1152"/>
    <x v="3"/>
    <s v="plays"/>
    <s v="US"/>
    <s v="USD"/>
    <n v="1288242000"/>
    <d v="2010-10-28T05:00:00"/>
    <d v="2010-10-28T05:00:00"/>
    <n v="2010"/>
    <x v="6"/>
    <s v="Oct"/>
    <x v="4"/>
    <n v="1290578400"/>
    <d v="2010-11-24T06:00:00"/>
    <b v="0"/>
    <b v="0"/>
    <s v="theater/plays"/>
  </r>
  <r>
    <n v="390"/>
    <s v="Davis-Allen"/>
    <s v="Digitized eco-centric core"/>
    <n v="2400"/>
    <n v="4477"/>
    <n v="186.54166666666669"/>
    <x v="1"/>
    <n v="89.54"/>
    <n v="50"/>
    <x v="7"/>
    <s v="photography books"/>
    <s v="US"/>
    <s v="USD"/>
    <n v="1379048400"/>
    <d v="2013-09-13T05:00:00"/>
    <d v="2013-09-13T05:00:00"/>
    <n v="2013"/>
    <x v="2"/>
    <s v="Sep"/>
    <x v="3"/>
    <n v="1380344400"/>
    <d v="2013-09-28T05:00:00"/>
    <b v="0"/>
    <b v="0"/>
    <s v="photography/photography books"/>
  </r>
  <r>
    <n v="391"/>
    <s v="Miller-Patel"/>
    <s v="Mandatory uniform strategy"/>
    <n v="60400"/>
    <n v="4393"/>
    <n v="7.2731788079470201"/>
    <x v="0"/>
    <n v="29.09271523178808"/>
    <n v="151"/>
    <x v="5"/>
    <s v="nonfiction"/>
    <s v="US"/>
    <s v="USD"/>
    <n v="1389679200"/>
    <d v="2014-01-14T06:00:00"/>
    <d v="2014-01-14T06:00:00"/>
    <n v="2014"/>
    <x v="1"/>
    <s v="Jan"/>
    <x v="2"/>
    <n v="1389852000"/>
    <d v="2014-01-16T06:00:00"/>
    <b v="0"/>
    <b v="0"/>
    <s v="publishing/nonfiction"/>
  </r>
  <r>
    <n v="392"/>
    <s v="Hernandez-Grimes"/>
    <s v="Profit-focused zero administration forecast"/>
    <n v="102900"/>
    <n v="67546"/>
    <n v="65.642371234207957"/>
    <x v="0"/>
    <n v="42.006218905472636"/>
    <n v="1608"/>
    <x v="2"/>
    <s v="wearables"/>
    <s v="US"/>
    <s v="USD"/>
    <n v="1294293600"/>
    <d v="2011-01-06T06:00:00"/>
    <d v="2011-01-06T06:00:00"/>
    <n v="2011"/>
    <x v="8"/>
    <s v="Jan"/>
    <x v="2"/>
    <n v="1294466400"/>
    <d v="2011-01-08T06:00:00"/>
    <b v="0"/>
    <b v="0"/>
    <s v="technology/wearables"/>
  </r>
  <r>
    <n v="393"/>
    <s v="Owens, Hall and Gonzalez"/>
    <s v="De-engineered static orchestration"/>
    <n v="62800"/>
    <n v="143788"/>
    <n v="228.96178343949046"/>
    <x v="1"/>
    <n v="47.004903563255965"/>
    <n v="3059"/>
    <x v="1"/>
    <s v="jazz"/>
    <s v="CA"/>
    <s v="CAD"/>
    <n v="1500267600"/>
    <d v="2017-07-17T05:00:00"/>
    <d v="2017-07-17T05:00:00"/>
    <n v="2017"/>
    <x v="5"/>
    <s v="Jul"/>
    <x v="8"/>
    <n v="1500354000"/>
    <d v="2017-07-18T05:00:00"/>
    <b v="0"/>
    <b v="0"/>
    <s v="music/jazz"/>
  </r>
  <r>
    <n v="394"/>
    <s v="Noble-Bailey"/>
    <s v="Customizable dynamic info-mediaries"/>
    <n v="800"/>
    <n v="3755"/>
    <n v="469.37499999999994"/>
    <x v="1"/>
    <n v="110.44117647058823"/>
    <n v="34"/>
    <x v="4"/>
    <s v="documentary"/>
    <s v="US"/>
    <s v="USD"/>
    <n v="1375074000"/>
    <d v="2013-07-29T05:00:00"/>
    <d v="2013-07-29T05:00:00"/>
    <n v="2013"/>
    <x v="2"/>
    <s v="Jul"/>
    <x v="8"/>
    <n v="1375938000"/>
    <d v="2013-08-08T05:00:00"/>
    <b v="0"/>
    <b v="1"/>
    <s v="film &amp; video/documentary"/>
  </r>
  <r>
    <n v="395"/>
    <s v="Taylor PLC"/>
    <s v="Enhanced incremental budgetary management"/>
    <n v="7100"/>
    <n v="9238"/>
    <n v="130.11267605633802"/>
    <x v="1"/>
    <n v="41.990909090909092"/>
    <n v="220"/>
    <x v="3"/>
    <s v="plays"/>
    <s v="US"/>
    <s v="USD"/>
    <n v="1323324000"/>
    <d v="2011-12-08T06:00:00"/>
    <d v="2011-12-08T06:00:00"/>
    <n v="2011"/>
    <x v="8"/>
    <s v="Dec"/>
    <x v="7"/>
    <n v="1323410400"/>
    <d v="2011-12-09T06:00:00"/>
    <b v="1"/>
    <b v="0"/>
    <s v="theater/plays"/>
  </r>
  <r>
    <n v="396"/>
    <s v="Holmes PLC"/>
    <s v="Digitized local info-mediaries"/>
    <n v="46100"/>
    <n v="77012"/>
    <n v="167.05422993492408"/>
    <x v="1"/>
    <n v="48.012468827930178"/>
    <n v="1604"/>
    <x v="4"/>
    <s v="drama"/>
    <s v="AU"/>
    <s v="AUD"/>
    <n v="1538715600"/>
    <d v="2018-10-05T05:00:00"/>
    <d v="2018-10-05T05:00:00"/>
    <n v="2018"/>
    <x v="9"/>
    <s v="Oct"/>
    <x v="4"/>
    <n v="1539406800"/>
    <d v="2018-10-13T05:00:00"/>
    <b v="0"/>
    <b v="0"/>
    <s v="film &amp; video/drama"/>
  </r>
  <r>
    <n v="397"/>
    <s v="Jones-Martin"/>
    <s v="Virtual systematic monitoring"/>
    <n v="8100"/>
    <n v="14083"/>
    <n v="173.8641975308642"/>
    <x v="1"/>
    <n v="31.019823788546255"/>
    <n v="454"/>
    <x v="1"/>
    <s v="rock"/>
    <s v="US"/>
    <s v="USD"/>
    <n v="1369285200"/>
    <d v="2013-05-23T05:00:00"/>
    <d v="2013-05-23T05:00:00"/>
    <n v="2013"/>
    <x v="2"/>
    <s v="May"/>
    <x v="11"/>
    <n v="1369803600"/>
    <d v="2013-05-29T05:00:00"/>
    <b v="0"/>
    <b v="0"/>
    <s v="music/rock"/>
  </r>
  <r>
    <n v="398"/>
    <s v="Myers LLC"/>
    <s v="Reactive bottom-line open architecture"/>
    <n v="1700"/>
    <n v="12202"/>
    <n v="717.76470588235293"/>
    <x v="1"/>
    <n v="99.203252032520325"/>
    <n v="123"/>
    <x v="4"/>
    <s v="animation"/>
    <s v="IT"/>
    <s v="EUR"/>
    <n v="1525755600"/>
    <d v="2018-05-08T05:00:00"/>
    <d v="2018-05-08T05:00:00"/>
    <n v="2018"/>
    <x v="9"/>
    <s v="May"/>
    <x v="11"/>
    <n v="1525928400"/>
    <d v="2018-05-10T05:00:00"/>
    <b v="0"/>
    <b v="1"/>
    <s v="film &amp; video/animation"/>
  </r>
  <r>
    <n v="399"/>
    <s v="Acosta, Mullins and Morris"/>
    <s v="Pre-emptive interactive model"/>
    <n v="97300"/>
    <n v="62127"/>
    <n v="63.850976361767728"/>
    <x v="0"/>
    <n v="66.022316684378325"/>
    <n v="941"/>
    <x v="1"/>
    <s v="indie rock"/>
    <s v="US"/>
    <s v="USD"/>
    <n v="1296626400"/>
    <d v="2011-02-02T06:00:00"/>
    <d v="2011-02-02T06:00:00"/>
    <n v="2011"/>
    <x v="8"/>
    <s v="Feb"/>
    <x v="10"/>
    <n v="1297231200"/>
    <d v="2011-02-09T06:00:00"/>
    <b v="0"/>
    <b v="0"/>
    <s v="music/indie rock"/>
  </r>
  <r>
    <n v="400"/>
    <s v="Bell PLC"/>
    <s v="Ergonomic eco-centric open architecture"/>
    <n v="100"/>
    <n v="2"/>
    <n v="2"/>
    <x v="0"/>
    <n v="2"/>
    <n v="1"/>
    <x v="7"/>
    <s v="photography books"/>
    <s v="US"/>
    <s v="USD"/>
    <n v="1376629200"/>
    <d v="2013-08-16T05:00:00"/>
    <d v="2013-08-16T05:00:00"/>
    <n v="2013"/>
    <x v="2"/>
    <s v="Aug"/>
    <x v="1"/>
    <n v="1378530000"/>
    <d v="2013-09-07T05:00:00"/>
    <b v="0"/>
    <b v="1"/>
    <s v="photography/photography books"/>
  </r>
  <r>
    <n v="401"/>
    <s v="Smith-Schmidt"/>
    <s v="Inverse radical hierarchy"/>
    <n v="900"/>
    <n v="13772"/>
    <n v="1530.2222222222222"/>
    <x v="1"/>
    <n v="46.060200668896321"/>
    <n v="299"/>
    <x v="3"/>
    <s v="plays"/>
    <s v="US"/>
    <s v="USD"/>
    <n v="1572152400"/>
    <d v="2019-10-27T05:00:00"/>
    <d v="2019-10-27T05:00:00"/>
    <n v="2019"/>
    <x v="3"/>
    <s v="Oct"/>
    <x v="4"/>
    <n v="1572152400"/>
    <d v="2019-10-27T05:00:00"/>
    <b v="0"/>
    <b v="0"/>
    <s v="theater/plays"/>
  </r>
  <r>
    <n v="402"/>
    <s v="Ruiz, Richardson and Cole"/>
    <s v="Team-oriented static interface"/>
    <n v="7300"/>
    <n v="2946"/>
    <n v="40.356164383561641"/>
    <x v="0"/>
    <n v="73.650000000000006"/>
    <n v="40"/>
    <x v="4"/>
    <s v="shorts"/>
    <s v="US"/>
    <s v="USD"/>
    <n v="1325829600"/>
    <d v="2012-01-06T06:00:00"/>
    <d v="2012-01-06T06:00:00"/>
    <n v="2012"/>
    <x v="4"/>
    <s v="Jan"/>
    <x v="2"/>
    <n v="1329890400"/>
    <d v="2012-02-22T06:00:00"/>
    <b v="0"/>
    <b v="1"/>
    <s v="film &amp; video/shorts"/>
  </r>
  <r>
    <n v="403"/>
    <s v="Leonard-Mcclain"/>
    <s v="Virtual foreground throughput"/>
    <n v="195800"/>
    <n v="168820"/>
    <n v="86.220633299284984"/>
    <x v="0"/>
    <n v="55.99336650082919"/>
    <n v="3015"/>
    <x v="3"/>
    <s v="plays"/>
    <s v="CA"/>
    <s v="CAD"/>
    <n v="1273640400"/>
    <d v="2010-05-12T05:00:00"/>
    <d v="2010-05-12T05:00:00"/>
    <n v="2010"/>
    <x v="6"/>
    <s v="May"/>
    <x v="11"/>
    <n v="1276750800"/>
    <d v="2010-06-17T05:00:00"/>
    <b v="0"/>
    <b v="1"/>
    <s v="theater/plays"/>
  </r>
  <r>
    <n v="404"/>
    <s v="Bailey-Boyer"/>
    <s v="Visionary exuding Internet solution"/>
    <n v="48900"/>
    <n v="154321"/>
    <n v="315.58486707566465"/>
    <x v="1"/>
    <n v="68.985695127402778"/>
    <n v="2237"/>
    <x v="3"/>
    <s v="plays"/>
    <s v="US"/>
    <s v="USD"/>
    <n v="1510639200"/>
    <d v="2017-11-14T06:00:00"/>
    <d v="2017-11-14T06:00:00"/>
    <n v="2017"/>
    <x v="5"/>
    <s v="Nov"/>
    <x v="0"/>
    <n v="1510898400"/>
    <d v="2017-11-17T06:00:00"/>
    <b v="0"/>
    <b v="0"/>
    <s v="theater/plays"/>
  </r>
  <r>
    <n v="405"/>
    <s v="Lee LLC"/>
    <s v="Synchronized secondary analyzer"/>
    <n v="29600"/>
    <n v="26527"/>
    <n v="89.618243243243242"/>
    <x v="0"/>
    <n v="60.981609195402299"/>
    <n v="435"/>
    <x v="3"/>
    <s v="plays"/>
    <s v="US"/>
    <s v="USD"/>
    <n v="1528088400"/>
    <d v="2018-06-04T05:00:00"/>
    <d v="2018-06-04T05:00:00"/>
    <n v="2018"/>
    <x v="9"/>
    <s v="Jun"/>
    <x v="5"/>
    <n v="1532408400"/>
    <d v="2018-07-24T05:00:00"/>
    <b v="0"/>
    <b v="0"/>
    <s v="theater/plays"/>
  </r>
  <r>
    <n v="406"/>
    <s v="Lyons Inc"/>
    <s v="Balanced attitude-oriented parallelism"/>
    <n v="39300"/>
    <n v="71583"/>
    <n v="182.14503816793894"/>
    <x v="1"/>
    <n v="110.98139534883721"/>
    <n v="645"/>
    <x v="4"/>
    <s v="documentary"/>
    <s v="US"/>
    <s v="USD"/>
    <n v="1359525600"/>
    <d v="2013-01-30T06:00:00"/>
    <d v="2013-01-30T06:00:00"/>
    <n v="2013"/>
    <x v="2"/>
    <s v="Jan"/>
    <x v="2"/>
    <n v="1360562400"/>
    <d v="2013-02-11T06:00:00"/>
    <b v="1"/>
    <b v="0"/>
    <s v="film &amp; video/documentary"/>
  </r>
  <r>
    <n v="407"/>
    <s v="Herrera-Wilson"/>
    <s v="Organized bandwidth-monitored core"/>
    <n v="3400"/>
    <n v="12100"/>
    <n v="355.88235294117646"/>
    <x v="1"/>
    <n v="25"/>
    <n v="484"/>
    <x v="3"/>
    <s v="plays"/>
    <s v="DK"/>
    <s v="DKK"/>
    <n v="1570942800"/>
    <d v="2019-10-13T05:00:00"/>
    <d v="2019-10-13T05:00:00"/>
    <n v="2019"/>
    <x v="3"/>
    <s v="Oct"/>
    <x v="4"/>
    <n v="1571547600"/>
    <d v="2019-10-20T05:00:00"/>
    <b v="0"/>
    <b v="0"/>
    <s v="theater/plays"/>
  </r>
  <r>
    <n v="408"/>
    <s v="Mahoney, Adams and Lucas"/>
    <s v="Cloned leadingedge utilization"/>
    <n v="9200"/>
    <n v="12129"/>
    <n v="131.83695652173913"/>
    <x v="1"/>
    <n v="78.759740259740255"/>
    <n v="154"/>
    <x v="4"/>
    <s v="documentary"/>
    <s v="CA"/>
    <s v="CAD"/>
    <n v="1466398800"/>
    <d v="2016-06-20T05:00:00"/>
    <d v="2016-06-20T05:00:00"/>
    <n v="2016"/>
    <x v="7"/>
    <s v="Jun"/>
    <x v="5"/>
    <n v="1468126800"/>
    <d v="2016-07-10T05:00:00"/>
    <b v="0"/>
    <b v="0"/>
    <s v="film &amp; video/documentary"/>
  </r>
  <r>
    <n v="409"/>
    <s v="Stewart LLC"/>
    <s v="Secured asymmetric projection"/>
    <n v="135600"/>
    <n v="62804"/>
    <n v="46.315634218289084"/>
    <x v="0"/>
    <n v="87.960784313725483"/>
    <n v="714"/>
    <x v="1"/>
    <s v="rock"/>
    <s v="US"/>
    <s v="USD"/>
    <n v="1492491600"/>
    <d v="2017-04-18T05:00:00"/>
    <d v="2017-04-18T05:00:00"/>
    <n v="2017"/>
    <x v="5"/>
    <s v="Apr"/>
    <x v="9"/>
    <n v="1492837200"/>
    <d v="2017-04-22T05:00:00"/>
    <b v="0"/>
    <b v="0"/>
    <s v="music/rock"/>
  </r>
  <r>
    <n v="410"/>
    <s v="Mcmillan Group"/>
    <s v="Advanced cohesive Graphic Interface"/>
    <n v="153700"/>
    <n v="55536"/>
    <n v="36.132726089785294"/>
    <x v="2"/>
    <n v="49.987398739873989"/>
    <n v="1111"/>
    <x v="6"/>
    <s v="mobile games"/>
    <s v="US"/>
    <s v="USD"/>
    <n v="1430197200"/>
    <d v="2015-04-28T05:00:00"/>
    <d v="2015-04-28T05:00:00"/>
    <n v="2015"/>
    <x v="0"/>
    <s v="Apr"/>
    <x v="9"/>
    <n v="1430197200"/>
    <d v="2015-04-28T05:00:00"/>
    <b v="0"/>
    <b v="0"/>
    <s v="games/mobile games"/>
  </r>
  <r>
    <n v="411"/>
    <s v="Beck, Thompson and Martinez"/>
    <s v="Down-sized maximized function"/>
    <n v="7800"/>
    <n v="8161"/>
    <n v="104.62820512820512"/>
    <x v="1"/>
    <n v="99.524390243902445"/>
    <n v="82"/>
    <x v="3"/>
    <s v="plays"/>
    <s v="US"/>
    <s v="USD"/>
    <n v="1496034000"/>
    <d v="2017-05-29T05:00:00"/>
    <d v="2017-05-29T05:00:00"/>
    <n v="2017"/>
    <x v="5"/>
    <s v="May"/>
    <x v="11"/>
    <n v="1496206800"/>
    <d v="2017-05-31T05:00:00"/>
    <b v="0"/>
    <b v="0"/>
    <s v="theater/plays"/>
  </r>
  <r>
    <n v="412"/>
    <s v="Rodriguez-Scott"/>
    <s v="Realigned zero tolerance software"/>
    <n v="2100"/>
    <n v="14046"/>
    <n v="668.85714285714289"/>
    <x v="1"/>
    <n v="104.82089552238806"/>
    <n v="134"/>
    <x v="5"/>
    <s v="fiction"/>
    <s v="US"/>
    <s v="USD"/>
    <n v="1388728800"/>
    <d v="2014-01-03T06:00:00"/>
    <d v="2014-01-03T06:00:00"/>
    <n v="2014"/>
    <x v="1"/>
    <s v="Jan"/>
    <x v="2"/>
    <n v="1389592800"/>
    <d v="2014-01-13T06:00:00"/>
    <b v="0"/>
    <b v="0"/>
    <s v="publishing/fiction"/>
  </r>
  <r>
    <n v="413"/>
    <s v="Rush-Bowers"/>
    <s v="Persevering analyzing extranet"/>
    <n v="189500"/>
    <n v="117628"/>
    <n v="62.072823218997364"/>
    <x v="2"/>
    <n v="108.01469237832875"/>
    <n v="1089"/>
    <x v="4"/>
    <s v="animation"/>
    <s v="US"/>
    <s v="USD"/>
    <n v="1543298400"/>
    <d v="2018-11-27T06:00:00"/>
    <d v="2018-11-27T06:00:00"/>
    <n v="2018"/>
    <x v="9"/>
    <s v="Nov"/>
    <x v="0"/>
    <n v="1545631200"/>
    <d v="2018-12-24T06:00:00"/>
    <b v="0"/>
    <b v="0"/>
    <s v="film &amp; video/animation"/>
  </r>
  <r>
    <n v="414"/>
    <s v="Davis and Sons"/>
    <s v="Innovative human-resource migration"/>
    <n v="188200"/>
    <n v="159405"/>
    <n v="84.699787460148784"/>
    <x v="0"/>
    <n v="28.998544660724033"/>
    <n v="5497"/>
    <x v="0"/>
    <s v="food trucks"/>
    <s v="US"/>
    <s v="USD"/>
    <n v="1271739600"/>
    <d v="2010-04-20T05:00:00"/>
    <d v="2010-04-20T05:00:00"/>
    <n v="2010"/>
    <x v="6"/>
    <s v="Apr"/>
    <x v="9"/>
    <n v="1272430800"/>
    <d v="2010-04-28T05:00:00"/>
    <b v="0"/>
    <b v="1"/>
    <s v="food/food trucks"/>
  </r>
  <r>
    <n v="415"/>
    <s v="Anderson-Pham"/>
    <s v="Intuitive needs-based monitoring"/>
    <n v="113500"/>
    <n v="12552"/>
    <n v="11.059030837004405"/>
    <x v="0"/>
    <n v="30.028708133971293"/>
    <n v="418"/>
    <x v="3"/>
    <s v="plays"/>
    <s v="US"/>
    <s v="USD"/>
    <n v="1326434400"/>
    <d v="2012-01-13T06:00:00"/>
    <d v="2012-01-13T06:00:00"/>
    <n v="2012"/>
    <x v="4"/>
    <s v="Jan"/>
    <x v="2"/>
    <n v="1327903200"/>
    <d v="2012-01-30T06:00:00"/>
    <b v="0"/>
    <b v="0"/>
    <s v="theater/plays"/>
  </r>
  <r>
    <n v="416"/>
    <s v="Stewart-Coleman"/>
    <s v="Customer-focused disintermediate toolset"/>
    <n v="134600"/>
    <n v="59007"/>
    <n v="43.838781575037146"/>
    <x v="0"/>
    <n v="41.005559416261292"/>
    <n v="1439"/>
    <x v="4"/>
    <s v="documentary"/>
    <s v="US"/>
    <s v="USD"/>
    <n v="1295244000"/>
    <d v="2011-01-17T06:00:00"/>
    <d v="2011-01-17T06:00:00"/>
    <n v="2011"/>
    <x v="8"/>
    <s v="Jan"/>
    <x v="2"/>
    <n v="1296021600"/>
    <d v="2011-01-26T06:00:00"/>
    <b v="0"/>
    <b v="1"/>
    <s v="film &amp; video/documentary"/>
  </r>
  <r>
    <n v="417"/>
    <s v="Bradshaw, Smith and Ryan"/>
    <s v="Upgradable 24/7 emulation"/>
    <n v="1700"/>
    <n v="943"/>
    <n v="55.470588235294116"/>
    <x v="0"/>
    <n v="62.866666666666667"/>
    <n v="15"/>
    <x v="3"/>
    <s v="plays"/>
    <s v="US"/>
    <s v="USD"/>
    <n v="1541221200"/>
    <d v="2018-11-03T05:00:00"/>
    <d v="2018-11-03T05:00:00"/>
    <n v="2018"/>
    <x v="9"/>
    <s v="Nov"/>
    <x v="0"/>
    <n v="1543298400"/>
    <d v="2018-11-27T06:00:00"/>
    <b v="0"/>
    <b v="0"/>
    <s v="theater/plays"/>
  </r>
  <r>
    <n v="418"/>
    <s v="Jackson PLC"/>
    <s v="Quality-focused client-server core"/>
    <n v="163700"/>
    <n v="93963"/>
    <n v="57.399511301160658"/>
    <x v="0"/>
    <n v="47.005002501250623"/>
    <n v="1999"/>
    <x v="4"/>
    <s v="documentary"/>
    <s v="CA"/>
    <s v="CAD"/>
    <n v="1336280400"/>
    <d v="2012-05-06T05:00:00"/>
    <d v="2012-05-06T05:00:00"/>
    <n v="2012"/>
    <x v="4"/>
    <s v="May"/>
    <x v="11"/>
    <n v="1336366800"/>
    <d v="2012-05-07T05:00:00"/>
    <b v="0"/>
    <b v="0"/>
    <s v="film &amp; video/documentary"/>
  </r>
  <r>
    <n v="419"/>
    <s v="Ware-Arias"/>
    <s v="Upgradable maximized protocol"/>
    <n v="113800"/>
    <n v="140469"/>
    <n v="123.43497363796135"/>
    <x v="1"/>
    <n v="26.997693638285604"/>
    <n v="5203"/>
    <x v="2"/>
    <s v="web"/>
    <s v="US"/>
    <s v="USD"/>
    <n v="1324533600"/>
    <d v="2011-12-22T06:00:00"/>
    <d v="2011-12-22T06:00:00"/>
    <n v="2011"/>
    <x v="8"/>
    <s v="Dec"/>
    <x v="7"/>
    <n v="1325052000"/>
    <d v="2011-12-28T06:00:00"/>
    <b v="0"/>
    <b v="0"/>
    <s v="technology/web"/>
  </r>
  <r>
    <n v="420"/>
    <s v="Blair, Reyes and Woods"/>
    <s v="Cross-platform interactive synergy"/>
    <n v="5000"/>
    <n v="6423"/>
    <n v="128.46"/>
    <x v="1"/>
    <n v="68.329787234042556"/>
    <n v="94"/>
    <x v="3"/>
    <s v="plays"/>
    <s v="US"/>
    <s v="USD"/>
    <n v="1498366800"/>
    <d v="2017-06-25T05:00:00"/>
    <d v="2017-06-25T05:00:00"/>
    <n v="2017"/>
    <x v="5"/>
    <s v="Jun"/>
    <x v="5"/>
    <n v="1499576400"/>
    <d v="2017-07-09T05:00:00"/>
    <b v="0"/>
    <b v="0"/>
    <s v="theater/plays"/>
  </r>
  <r>
    <n v="421"/>
    <s v="Thomas-Lopez"/>
    <s v="User-centric fault-tolerant archive"/>
    <n v="9400"/>
    <n v="6015"/>
    <n v="63.989361702127653"/>
    <x v="0"/>
    <n v="50.974576271186443"/>
    <n v="118"/>
    <x v="2"/>
    <s v="wearables"/>
    <s v="US"/>
    <s v="USD"/>
    <n v="1498712400"/>
    <d v="2017-06-29T05:00:00"/>
    <d v="2017-06-29T05:00:00"/>
    <n v="2017"/>
    <x v="5"/>
    <s v="Jun"/>
    <x v="5"/>
    <n v="1501304400"/>
    <d v="2017-07-29T05:00:00"/>
    <b v="0"/>
    <b v="1"/>
    <s v="technology/wearables"/>
  </r>
  <r>
    <n v="422"/>
    <s v="Brown, Davies and Pacheco"/>
    <s v="Reverse-engineered regional knowledge user"/>
    <n v="8700"/>
    <n v="11075"/>
    <n v="127.29885057471265"/>
    <x v="1"/>
    <n v="54.024390243902438"/>
    <n v="205"/>
    <x v="3"/>
    <s v="plays"/>
    <s v="US"/>
    <s v="USD"/>
    <n v="1271480400"/>
    <d v="2010-04-17T05:00:00"/>
    <d v="2010-04-17T05:00:00"/>
    <n v="2010"/>
    <x v="6"/>
    <s v="Apr"/>
    <x v="9"/>
    <n v="1273208400"/>
    <d v="2010-05-07T05:00:00"/>
    <b v="0"/>
    <b v="1"/>
    <s v="theater/plays"/>
  </r>
  <r>
    <n v="423"/>
    <s v="Jones-Riddle"/>
    <s v="Self-enabling real-time definition"/>
    <n v="147800"/>
    <n v="15723"/>
    <n v="10.638024357239512"/>
    <x v="0"/>
    <n v="97.055555555555557"/>
    <n v="162"/>
    <x v="0"/>
    <s v="food trucks"/>
    <s v="US"/>
    <s v="USD"/>
    <n v="1316667600"/>
    <d v="2011-09-22T05:00:00"/>
    <d v="2011-09-22T05:00:00"/>
    <n v="2011"/>
    <x v="8"/>
    <s v="Sep"/>
    <x v="3"/>
    <n v="1316840400"/>
    <d v="2011-09-24T05:00:00"/>
    <b v="0"/>
    <b v="1"/>
    <s v="food/food trucks"/>
  </r>
  <r>
    <n v="424"/>
    <s v="Schmidt-Gomez"/>
    <s v="User-centric impactful projection"/>
    <n v="5100"/>
    <n v="2064"/>
    <n v="40.470588235294116"/>
    <x v="0"/>
    <n v="24.867469879518072"/>
    <n v="83"/>
    <x v="1"/>
    <s v="indie rock"/>
    <s v="US"/>
    <s v="USD"/>
    <n v="1524027600"/>
    <d v="2018-04-18T05:00:00"/>
    <d v="2018-04-18T05:00:00"/>
    <n v="2018"/>
    <x v="9"/>
    <s v="Apr"/>
    <x v="9"/>
    <n v="1524546000"/>
    <d v="2018-04-24T05:00:00"/>
    <b v="0"/>
    <b v="0"/>
    <s v="music/indie rock"/>
  </r>
  <r>
    <n v="425"/>
    <s v="Sullivan, Davis and Booth"/>
    <s v="Vision-oriented actuating hardware"/>
    <n v="2700"/>
    <n v="7767"/>
    <n v="287.66666666666663"/>
    <x v="1"/>
    <n v="84.423913043478265"/>
    <n v="92"/>
    <x v="7"/>
    <s v="photography books"/>
    <s v="US"/>
    <s v="USD"/>
    <n v="1438059600"/>
    <d v="2015-07-28T05:00:00"/>
    <d v="2015-07-28T05:00:00"/>
    <n v="2015"/>
    <x v="0"/>
    <s v="Jul"/>
    <x v="8"/>
    <n v="1438578000"/>
    <d v="2015-08-03T05:00:00"/>
    <b v="0"/>
    <b v="0"/>
    <s v="photography/photography books"/>
  </r>
  <r>
    <n v="426"/>
    <s v="Edwards-Kane"/>
    <s v="Virtual leadingedge framework"/>
    <n v="1800"/>
    <n v="10313"/>
    <n v="572.94444444444446"/>
    <x v="1"/>
    <n v="47.091324200913242"/>
    <n v="219"/>
    <x v="3"/>
    <s v="plays"/>
    <s v="US"/>
    <s v="USD"/>
    <n v="1361944800"/>
    <d v="2013-02-27T06:00:00"/>
    <d v="2013-02-27T06:00:00"/>
    <n v="2013"/>
    <x v="2"/>
    <s v="Feb"/>
    <x v="10"/>
    <n v="1362549600"/>
    <d v="2013-03-06T06:00:00"/>
    <b v="0"/>
    <b v="0"/>
    <s v="theater/plays"/>
  </r>
  <r>
    <n v="427"/>
    <s v="Hicks, Wall and Webb"/>
    <s v="Managed discrete framework"/>
    <n v="174500"/>
    <n v="197018"/>
    <n v="112.90429799426933"/>
    <x v="1"/>
    <n v="77.996041171813147"/>
    <n v="2526"/>
    <x v="3"/>
    <s v="plays"/>
    <s v="US"/>
    <s v="USD"/>
    <n v="1410584400"/>
    <d v="2014-09-13T05:00:00"/>
    <d v="2014-09-13T05:00:00"/>
    <n v="2014"/>
    <x v="1"/>
    <s v="Sep"/>
    <x v="3"/>
    <n v="1413349200"/>
    <d v="2014-10-15T05:00:00"/>
    <b v="0"/>
    <b v="1"/>
    <s v="theater/plays"/>
  </r>
  <r>
    <n v="428"/>
    <s v="Mayer-Richmond"/>
    <s v="Progressive zero-defect capability"/>
    <n v="101400"/>
    <n v="47037"/>
    <n v="46.387573964497044"/>
    <x v="0"/>
    <n v="62.967871485943775"/>
    <n v="747"/>
    <x v="4"/>
    <s v="animation"/>
    <s v="US"/>
    <s v="USD"/>
    <n v="1297404000"/>
    <d v="2011-02-11T06:00:00"/>
    <d v="2011-02-11T06:00:00"/>
    <n v="2011"/>
    <x v="8"/>
    <s v="Feb"/>
    <x v="10"/>
    <n v="1298008800"/>
    <d v="2011-02-18T06:00:00"/>
    <b v="0"/>
    <b v="0"/>
    <s v="film &amp; video/animation"/>
  </r>
  <r>
    <n v="429"/>
    <s v="Robles Ltd"/>
    <s v="Right-sized demand-driven adapter"/>
    <n v="191000"/>
    <n v="173191"/>
    <n v="90.675916230366497"/>
    <x v="3"/>
    <n v="81.006080449017773"/>
    <n v="2138"/>
    <x v="7"/>
    <s v="photography books"/>
    <s v="US"/>
    <s v="USD"/>
    <n v="1392012000"/>
    <d v="2014-02-10T06:00:00"/>
    <d v="2014-02-10T06:00:00"/>
    <n v="2014"/>
    <x v="1"/>
    <s v="Feb"/>
    <x v="10"/>
    <n v="1394427600"/>
    <d v="2014-03-10T05:00:00"/>
    <b v="0"/>
    <b v="1"/>
    <s v="photography/photography books"/>
  </r>
  <r>
    <n v="430"/>
    <s v="Cochran Ltd"/>
    <s v="Re-engineered attitude-oriented frame"/>
    <n v="8100"/>
    <n v="5487"/>
    <n v="67.740740740740748"/>
    <x v="0"/>
    <n v="65.321428571428569"/>
    <n v="84"/>
    <x v="3"/>
    <s v="plays"/>
    <s v="US"/>
    <s v="USD"/>
    <n v="1569733200"/>
    <d v="2019-09-29T05:00:00"/>
    <d v="2019-09-29T05:00:00"/>
    <n v="2019"/>
    <x v="3"/>
    <s v="Sep"/>
    <x v="3"/>
    <n v="1572670800"/>
    <d v="2019-11-02T05:00:00"/>
    <b v="0"/>
    <b v="0"/>
    <s v="theater/plays"/>
  </r>
  <r>
    <n v="431"/>
    <s v="Rosales LLC"/>
    <s v="Compatible multimedia utilization"/>
    <n v="5100"/>
    <n v="9817"/>
    <n v="192.49019607843135"/>
    <x v="1"/>
    <n v="104.43617021276596"/>
    <n v="94"/>
    <x v="3"/>
    <s v="plays"/>
    <s v="US"/>
    <s v="USD"/>
    <n v="1529643600"/>
    <d v="2018-06-22T05:00:00"/>
    <d v="2018-06-22T05:00:00"/>
    <n v="2018"/>
    <x v="9"/>
    <s v="Jun"/>
    <x v="5"/>
    <n v="1531112400"/>
    <d v="2018-07-09T05:00:00"/>
    <b v="1"/>
    <b v="0"/>
    <s v="theater/plays"/>
  </r>
  <r>
    <n v="432"/>
    <s v="Harper-Bryan"/>
    <s v="Re-contextualized dedicated hardware"/>
    <n v="7700"/>
    <n v="6369"/>
    <n v="82.714285714285722"/>
    <x v="0"/>
    <n v="69.989010989010993"/>
    <n v="91"/>
    <x v="3"/>
    <s v="plays"/>
    <s v="US"/>
    <s v="USD"/>
    <n v="1399006800"/>
    <d v="2014-05-02T05:00:00"/>
    <d v="2014-05-02T05:00:00"/>
    <n v="2014"/>
    <x v="1"/>
    <s v="May"/>
    <x v="11"/>
    <n v="1400734800"/>
    <d v="2014-05-22T05:00:00"/>
    <b v="0"/>
    <b v="0"/>
    <s v="theater/plays"/>
  </r>
  <r>
    <n v="433"/>
    <s v="Potter, Harper and Everett"/>
    <s v="Decentralized composite paradigm"/>
    <n v="121400"/>
    <n v="65755"/>
    <n v="54.163920922570021"/>
    <x v="0"/>
    <n v="83.023989898989896"/>
    <n v="792"/>
    <x v="4"/>
    <s v="documentary"/>
    <s v="US"/>
    <s v="USD"/>
    <n v="1385359200"/>
    <d v="2013-11-25T06:00:00"/>
    <d v="2013-11-25T06:00:00"/>
    <n v="2013"/>
    <x v="2"/>
    <s v="Nov"/>
    <x v="0"/>
    <n v="1386741600"/>
    <d v="2013-12-11T06:00:00"/>
    <b v="0"/>
    <b v="1"/>
    <s v="film &amp; video/documentary"/>
  </r>
  <r>
    <n v="434"/>
    <s v="Floyd-Sims"/>
    <s v="Cloned transitional hierarchy"/>
    <n v="5400"/>
    <n v="903"/>
    <n v="16.722222222222221"/>
    <x v="3"/>
    <n v="90.3"/>
    <n v="10"/>
    <x v="3"/>
    <s v="plays"/>
    <s v="CA"/>
    <s v="CAD"/>
    <n v="1480572000"/>
    <d v="2016-12-01T06:00:00"/>
    <d v="2016-12-01T06:00:00"/>
    <n v="2016"/>
    <x v="7"/>
    <s v="Dec"/>
    <x v="7"/>
    <n v="1481781600"/>
    <d v="2016-12-15T06:00:00"/>
    <b v="1"/>
    <b v="0"/>
    <s v="theater/plays"/>
  </r>
  <r>
    <n v="435"/>
    <s v="Spence, Jackson and Kelly"/>
    <s v="Advanced discrete leverage"/>
    <n v="152400"/>
    <n v="178120"/>
    <n v="116.87664041994749"/>
    <x v="1"/>
    <n v="103.98131932282546"/>
    <n v="1713"/>
    <x v="3"/>
    <s v="plays"/>
    <s v="IT"/>
    <s v="EUR"/>
    <n v="1418623200"/>
    <d v="2014-12-15T06:00:00"/>
    <d v="2014-12-15T06:00:00"/>
    <n v="2014"/>
    <x v="1"/>
    <s v="Dec"/>
    <x v="7"/>
    <n v="1419660000"/>
    <d v="2014-12-27T06:00:00"/>
    <b v="0"/>
    <b v="1"/>
    <s v="theater/plays"/>
  </r>
  <r>
    <n v="436"/>
    <s v="King-Nguyen"/>
    <s v="Open-source incremental throughput"/>
    <n v="1300"/>
    <n v="13678"/>
    <n v="1052.1538461538462"/>
    <x v="1"/>
    <n v="54.931726907630519"/>
    <n v="249"/>
    <x v="1"/>
    <s v="jazz"/>
    <s v="US"/>
    <s v="USD"/>
    <n v="1555736400"/>
    <d v="2019-04-20T05:00:00"/>
    <d v="2019-04-20T05:00:00"/>
    <n v="2019"/>
    <x v="3"/>
    <s v="Apr"/>
    <x v="9"/>
    <n v="1555822800"/>
    <d v="2019-04-21T05:00:00"/>
    <b v="0"/>
    <b v="0"/>
    <s v="music/jazz"/>
  </r>
  <r>
    <n v="437"/>
    <s v="Hansen Group"/>
    <s v="Centralized regional interface"/>
    <n v="8100"/>
    <n v="9969"/>
    <n v="123.07407407407408"/>
    <x v="1"/>
    <n v="51.921875"/>
    <n v="192"/>
    <x v="4"/>
    <s v="animation"/>
    <s v="US"/>
    <s v="USD"/>
    <n v="1442120400"/>
    <d v="2015-09-13T05:00:00"/>
    <d v="2015-09-13T05:00:00"/>
    <n v="2015"/>
    <x v="0"/>
    <s v="Sep"/>
    <x v="3"/>
    <n v="1442379600"/>
    <d v="2015-09-16T05:00:00"/>
    <b v="0"/>
    <b v="1"/>
    <s v="film &amp; video/animation"/>
  </r>
  <r>
    <n v="438"/>
    <s v="Mathis, Hall and Hansen"/>
    <s v="Streamlined web-enabled knowledgebase"/>
    <n v="8300"/>
    <n v="14827"/>
    <n v="178.63855421686748"/>
    <x v="1"/>
    <n v="60.02834008097166"/>
    <n v="247"/>
    <x v="3"/>
    <s v="plays"/>
    <s v="US"/>
    <s v="USD"/>
    <n v="1362376800"/>
    <d v="2013-03-04T06:00:00"/>
    <d v="2013-03-04T06:00:00"/>
    <n v="2013"/>
    <x v="2"/>
    <s v="Mar"/>
    <x v="6"/>
    <n v="1364965200"/>
    <d v="2013-04-03T05:00:00"/>
    <b v="0"/>
    <b v="0"/>
    <s v="theater/plays"/>
  </r>
  <r>
    <n v="439"/>
    <s v="Cummings Inc"/>
    <s v="Digitized transitional monitoring"/>
    <n v="28400"/>
    <n v="100900"/>
    <n v="355.28169014084506"/>
    <x v="1"/>
    <n v="44.003488879197555"/>
    <n v="2293"/>
    <x v="4"/>
    <s v="science fiction"/>
    <s v="US"/>
    <s v="USD"/>
    <n v="1478408400"/>
    <d v="2016-11-06T05:00:00"/>
    <d v="2016-11-06T05:00:00"/>
    <n v="2016"/>
    <x v="7"/>
    <s v="Nov"/>
    <x v="0"/>
    <n v="1479016800"/>
    <d v="2016-11-13T06:00:00"/>
    <b v="0"/>
    <b v="0"/>
    <s v="film &amp; video/science fiction"/>
  </r>
  <r>
    <n v="440"/>
    <s v="Miller-Poole"/>
    <s v="Networked optimal adapter"/>
    <n v="102500"/>
    <n v="165954"/>
    <n v="161.90634146341463"/>
    <x v="1"/>
    <n v="53.003513254551258"/>
    <n v="3131"/>
    <x v="4"/>
    <s v="television"/>
    <s v="US"/>
    <s v="USD"/>
    <n v="1498798800"/>
    <d v="2017-06-30T05:00:00"/>
    <d v="2017-06-30T05:00:00"/>
    <n v="2017"/>
    <x v="5"/>
    <s v="Jun"/>
    <x v="5"/>
    <n v="1499662800"/>
    <d v="2017-07-10T05:00:00"/>
    <b v="0"/>
    <b v="0"/>
    <s v="film &amp; video/television"/>
  </r>
  <r>
    <n v="441"/>
    <s v="Rodriguez-West"/>
    <s v="Automated optimal function"/>
    <n v="7000"/>
    <n v="1744"/>
    <n v="24.914285714285715"/>
    <x v="0"/>
    <n v="54.5"/>
    <n v="32"/>
    <x v="2"/>
    <s v="wearables"/>
    <s v="US"/>
    <s v="USD"/>
    <n v="1335416400"/>
    <d v="2012-04-26T05:00:00"/>
    <d v="2012-04-26T05:00:00"/>
    <n v="2012"/>
    <x v="4"/>
    <s v="Apr"/>
    <x v="9"/>
    <n v="1337835600"/>
    <d v="2012-05-24T05:00:00"/>
    <b v="0"/>
    <b v="0"/>
    <s v="technology/wearables"/>
  </r>
  <r>
    <n v="442"/>
    <s v="Calderon, Bradford and Dean"/>
    <s v="Devolved system-worthy framework"/>
    <n v="5400"/>
    <n v="10731"/>
    <n v="198.72222222222223"/>
    <x v="1"/>
    <n v="75.04195804195804"/>
    <n v="143"/>
    <x v="3"/>
    <s v="plays"/>
    <s v="IT"/>
    <s v="EUR"/>
    <n v="1504328400"/>
    <d v="2017-09-02T05:00:00"/>
    <d v="2017-09-02T05:00:00"/>
    <n v="2017"/>
    <x v="5"/>
    <s v="Sep"/>
    <x v="3"/>
    <n v="1505710800"/>
    <d v="2017-09-18T05:00:00"/>
    <b v="0"/>
    <b v="0"/>
    <s v="theater/plays"/>
  </r>
  <r>
    <n v="443"/>
    <s v="Clark-Bowman"/>
    <s v="Stand-alone user-facing service-desk"/>
    <n v="9300"/>
    <n v="3232"/>
    <n v="34.752688172043008"/>
    <x v="3"/>
    <n v="35.911111111111111"/>
    <n v="90"/>
    <x v="3"/>
    <s v="plays"/>
    <s v="US"/>
    <s v="USD"/>
    <n v="1285822800"/>
    <d v="2010-09-30T05:00:00"/>
    <d v="2010-09-30T05:00:00"/>
    <n v="2010"/>
    <x v="6"/>
    <s v="Sep"/>
    <x v="3"/>
    <n v="1287464400"/>
    <d v="2010-10-19T05:00:00"/>
    <b v="0"/>
    <b v="0"/>
    <s v="theater/plays"/>
  </r>
  <r>
    <n v="444"/>
    <s v="Hensley Ltd"/>
    <s v="Versatile global attitude"/>
    <n v="6200"/>
    <n v="10938"/>
    <n v="176.41935483870967"/>
    <x v="1"/>
    <n v="36.952702702702702"/>
    <n v="296"/>
    <x v="1"/>
    <s v="indie rock"/>
    <s v="US"/>
    <s v="USD"/>
    <n v="1311483600"/>
    <d v="2011-07-24T05:00:00"/>
    <d v="2011-07-24T05:00:00"/>
    <n v="2011"/>
    <x v="8"/>
    <s v="Jul"/>
    <x v="8"/>
    <n v="1311656400"/>
    <d v="2011-07-26T05:00:00"/>
    <b v="0"/>
    <b v="1"/>
    <s v="music/indie rock"/>
  </r>
  <r>
    <n v="445"/>
    <s v="Anderson-Pearson"/>
    <s v="Intuitive demand-driven Local Area Network"/>
    <n v="2100"/>
    <n v="10739"/>
    <n v="511.38095238095235"/>
    <x v="1"/>
    <n v="63.170588235294119"/>
    <n v="170"/>
    <x v="3"/>
    <s v="plays"/>
    <s v="US"/>
    <s v="USD"/>
    <n v="1291356000"/>
    <d v="2010-12-03T06:00:00"/>
    <d v="2010-12-03T06:00:00"/>
    <n v="2010"/>
    <x v="6"/>
    <s v="Dec"/>
    <x v="7"/>
    <n v="1293170400"/>
    <d v="2010-12-24T06:00:00"/>
    <b v="0"/>
    <b v="1"/>
    <s v="theater/plays"/>
  </r>
  <r>
    <n v="446"/>
    <s v="Martin, Martin and Solis"/>
    <s v="Assimilated uniform methodology"/>
    <n v="6800"/>
    <n v="5579"/>
    <n v="82.044117647058826"/>
    <x v="0"/>
    <n v="29.99462365591398"/>
    <n v="186"/>
    <x v="2"/>
    <s v="wearables"/>
    <s v="US"/>
    <s v="USD"/>
    <n v="1355810400"/>
    <d v="2012-12-18T06:00:00"/>
    <d v="2012-12-18T06:00:00"/>
    <n v="2012"/>
    <x v="4"/>
    <s v="Dec"/>
    <x v="7"/>
    <n v="1355983200"/>
    <d v="2012-12-20T06:00:00"/>
    <b v="0"/>
    <b v="0"/>
    <s v="technology/wearables"/>
  </r>
  <r>
    <n v="447"/>
    <s v="Harrington-Harper"/>
    <s v="Self-enabling next generation algorithm"/>
    <n v="155200"/>
    <n v="37754"/>
    <n v="24.326030927835053"/>
    <x v="3"/>
    <n v="86"/>
    <n v="439"/>
    <x v="4"/>
    <s v="television"/>
    <s v="GB"/>
    <s v="GBP"/>
    <n v="1513663200"/>
    <d v="2017-12-19T06:00:00"/>
    <d v="2017-12-19T06:00:00"/>
    <n v="2017"/>
    <x v="5"/>
    <s v="Dec"/>
    <x v="7"/>
    <n v="1515045600"/>
    <d v="2018-01-04T06:00:00"/>
    <b v="0"/>
    <b v="0"/>
    <s v="film &amp; video/television"/>
  </r>
  <r>
    <n v="448"/>
    <s v="Price and Sons"/>
    <s v="Object-based demand-driven strategy"/>
    <n v="89900"/>
    <n v="45384"/>
    <n v="50.482758620689658"/>
    <x v="0"/>
    <n v="75.014876033057845"/>
    <n v="605"/>
    <x v="6"/>
    <s v="video games"/>
    <s v="US"/>
    <s v="USD"/>
    <n v="1365915600"/>
    <d v="2013-04-14T05:00:00"/>
    <d v="2013-04-14T05:00:00"/>
    <n v="2013"/>
    <x v="2"/>
    <s v="Apr"/>
    <x v="9"/>
    <n v="1366088400"/>
    <d v="2013-04-16T05:00:00"/>
    <b v="0"/>
    <b v="1"/>
    <s v="games/video games"/>
  </r>
  <r>
    <n v="449"/>
    <s v="Cuevas-Morales"/>
    <s v="Public-key coherent ability"/>
    <n v="900"/>
    <n v="8703"/>
    <n v="967"/>
    <x v="1"/>
    <n v="101.19767441860465"/>
    <n v="86"/>
    <x v="6"/>
    <s v="video games"/>
    <s v="DK"/>
    <s v="DKK"/>
    <n v="1551852000"/>
    <d v="2019-03-06T06:00:00"/>
    <d v="2019-03-06T06:00:00"/>
    <n v="2019"/>
    <x v="3"/>
    <s v="Mar"/>
    <x v="6"/>
    <n v="1553317200"/>
    <d v="2019-03-23T05:00:00"/>
    <b v="0"/>
    <b v="0"/>
    <s v="games/video games"/>
  </r>
  <r>
    <n v="450"/>
    <s v="Delgado-Hatfield"/>
    <s v="Up-sized composite success"/>
    <n v="100"/>
    <n v="4"/>
    <n v="4"/>
    <x v="0"/>
    <n v="4"/>
    <n v="1"/>
    <x v="4"/>
    <s v="animation"/>
    <s v="CA"/>
    <s v="CAD"/>
    <n v="1540098000"/>
    <d v="2018-10-21T05:00:00"/>
    <d v="2018-10-21T05:00:00"/>
    <n v="2018"/>
    <x v="9"/>
    <s v="Oct"/>
    <x v="4"/>
    <n v="1542088800"/>
    <d v="2018-11-13T06:00:00"/>
    <b v="0"/>
    <b v="0"/>
    <s v="film &amp; video/animation"/>
  </r>
  <r>
    <n v="451"/>
    <s v="Padilla-Porter"/>
    <s v="Innovative exuding matrix"/>
    <n v="148400"/>
    <n v="182302"/>
    <n v="122.84501347708894"/>
    <x v="1"/>
    <n v="29.001272669424118"/>
    <n v="6286"/>
    <x v="1"/>
    <s v="rock"/>
    <s v="US"/>
    <s v="USD"/>
    <n v="1500440400"/>
    <d v="2017-07-19T05:00:00"/>
    <d v="2017-07-19T05:00:00"/>
    <n v="2017"/>
    <x v="5"/>
    <s v="Jul"/>
    <x v="8"/>
    <n v="1503118800"/>
    <d v="2017-08-19T05:00:00"/>
    <b v="0"/>
    <b v="0"/>
    <s v="music/rock"/>
  </r>
  <r>
    <n v="452"/>
    <s v="Morris Group"/>
    <s v="Realigned impactful artificial intelligence"/>
    <n v="4800"/>
    <n v="3045"/>
    <n v="63.4375"/>
    <x v="0"/>
    <n v="98.225806451612897"/>
    <n v="31"/>
    <x v="4"/>
    <s v="drama"/>
    <s v="US"/>
    <s v="USD"/>
    <n v="1278392400"/>
    <d v="2010-07-06T05:00:00"/>
    <d v="2010-07-06T05:00:00"/>
    <n v="2010"/>
    <x v="6"/>
    <s v="Jul"/>
    <x v="8"/>
    <n v="1278478800"/>
    <d v="2010-07-07T05:00:00"/>
    <b v="0"/>
    <b v="0"/>
    <s v="film &amp; video/drama"/>
  </r>
  <r>
    <n v="453"/>
    <s v="Saunders Ltd"/>
    <s v="Multi-layered multi-tasking secured line"/>
    <n v="182400"/>
    <n v="102749"/>
    <n v="56.331688596491226"/>
    <x v="0"/>
    <n v="87.001693480101608"/>
    <n v="1181"/>
    <x v="4"/>
    <s v="science fiction"/>
    <s v="US"/>
    <s v="USD"/>
    <n v="1480572000"/>
    <d v="2016-12-01T06:00:00"/>
    <d v="2016-12-01T06:00:00"/>
    <n v="2016"/>
    <x v="7"/>
    <s v="Dec"/>
    <x v="7"/>
    <n v="1484114400"/>
    <d v="2017-01-11T06:00:00"/>
    <b v="0"/>
    <b v="0"/>
    <s v="film &amp; video/science fiction"/>
  </r>
  <r>
    <n v="454"/>
    <s v="Woods Inc"/>
    <s v="Upgradable upward-trending portal"/>
    <n v="4000"/>
    <n v="1763"/>
    <n v="44.074999999999996"/>
    <x v="0"/>
    <n v="45.205128205128204"/>
    <n v="39"/>
    <x v="4"/>
    <s v="drama"/>
    <s v="US"/>
    <s v="USD"/>
    <n v="1382331600"/>
    <d v="2013-10-21T05:00:00"/>
    <d v="2013-10-21T05:00:00"/>
    <n v="2013"/>
    <x v="2"/>
    <s v="Oct"/>
    <x v="4"/>
    <n v="1385445600"/>
    <d v="2013-11-26T06:00:00"/>
    <b v="0"/>
    <b v="1"/>
    <s v="film &amp; video/drama"/>
  </r>
  <r>
    <n v="455"/>
    <s v="Villanueva, Wright and Richardson"/>
    <s v="Profit-focused global product"/>
    <n v="116500"/>
    <n v="137904"/>
    <n v="118.37253218884121"/>
    <x v="1"/>
    <n v="37.001341561577675"/>
    <n v="3727"/>
    <x v="3"/>
    <s v="plays"/>
    <s v="US"/>
    <s v="USD"/>
    <n v="1316754000"/>
    <d v="2011-09-23T05:00:00"/>
    <d v="2011-09-23T05:00:00"/>
    <n v="2011"/>
    <x v="8"/>
    <s v="Sep"/>
    <x v="3"/>
    <n v="1318741200"/>
    <d v="2011-10-16T05:00:00"/>
    <b v="0"/>
    <b v="0"/>
    <s v="theater/plays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indie rock"/>
    <s v="US"/>
    <s v="USD"/>
    <n v="1518242400"/>
    <d v="2018-02-10T06:00:00"/>
    <d v="2018-02-10T06:00:00"/>
    <n v="2018"/>
    <x v="9"/>
    <s v="Feb"/>
    <x v="10"/>
    <n v="1518242400"/>
    <d v="2018-02-10T06:00:00"/>
    <b v="0"/>
    <b v="1"/>
    <s v="music/indie rock"/>
  </r>
  <r>
    <n v="457"/>
    <s v="Sheppard, Smith and Spence"/>
    <s v="Cloned asymmetric functionalities"/>
    <n v="5000"/>
    <n v="1332"/>
    <n v="26.640000000000004"/>
    <x v="0"/>
    <n v="28.956521739130434"/>
    <n v="46"/>
    <x v="3"/>
    <s v="plays"/>
    <s v="US"/>
    <s v="USD"/>
    <n v="1476421200"/>
    <d v="2016-10-14T05:00:00"/>
    <d v="2016-10-14T05:00:00"/>
    <n v="2016"/>
    <x v="7"/>
    <s v="Oct"/>
    <x v="4"/>
    <n v="1476594000"/>
    <d v="2016-10-16T05:00:00"/>
    <b v="0"/>
    <b v="0"/>
    <s v="theater/plays"/>
  </r>
  <r>
    <n v="458"/>
    <s v="Wise, Thompson and Allen"/>
    <s v="Pre-emptive neutral portal"/>
    <n v="33800"/>
    <n v="118706"/>
    <n v="351.20118343195264"/>
    <x v="1"/>
    <n v="55.993396226415094"/>
    <n v="2120"/>
    <x v="3"/>
    <s v="plays"/>
    <s v="US"/>
    <s v="USD"/>
    <n v="1269752400"/>
    <d v="2010-03-28T05:00:00"/>
    <d v="2010-03-28T05:00:00"/>
    <n v="2010"/>
    <x v="6"/>
    <s v="Mar"/>
    <x v="6"/>
    <n v="1273554000"/>
    <d v="2010-05-11T05:00:00"/>
    <b v="0"/>
    <b v="0"/>
    <s v="theater/plays"/>
  </r>
  <r>
    <n v="459"/>
    <s v="Lane, Ryan and Chapman"/>
    <s v="Switchable demand-driven help-desk"/>
    <n v="6300"/>
    <n v="5674"/>
    <n v="90.063492063492063"/>
    <x v="0"/>
    <n v="54.038095238095238"/>
    <n v="105"/>
    <x v="4"/>
    <s v="documentary"/>
    <s v="US"/>
    <s v="USD"/>
    <n v="1419746400"/>
    <d v="2014-12-28T06:00:00"/>
    <d v="2014-12-28T06:00:00"/>
    <n v="2014"/>
    <x v="1"/>
    <s v="Dec"/>
    <x v="7"/>
    <n v="1421906400"/>
    <d v="2015-01-22T06:00:00"/>
    <b v="0"/>
    <b v="0"/>
    <s v="film &amp; video/documentary"/>
  </r>
  <r>
    <n v="460"/>
    <s v="Rich, Alvarez and King"/>
    <s v="Business-focused static ability"/>
    <n v="2400"/>
    <n v="4119"/>
    <n v="171.625"/>
    <x v="1"/>
    <n v="82.38"/>
    <n v="50"/>
    <x v="3"/>
    <s v="plays"/>
    <s v="US"/>
    <s v="USD"/>
    <n v="1281330000"/>
    <d v="2010-08-09T05:00:00"/>
    <d v="2010-08-09T05:00:00"/>
    <n v="2010"/>
    <x v="6"/>
    <s v="Aug"/>
    <x v="1"/>
    <n v="1281589200"/>
    <d v="2010-08-12T05:00:00"/>
    <b v="0"/>
    <b v="0"/>
    <s v="theater/plays"/>
  </r>
  <r>
    <n v="461"/>
    <s v="Terry-Salinas"/>
    <s v="Networked secondary structure"/>
    <n v="98800"/>
    <n v="139354"/>
    <n v="141.04655870445345"/>
    <x v="1"/>
    <n v="66.997115384615384"/>
    <n v="2080"/>
    <x v="4"/>
    <s v="drama"/>
    <s v="US"/>
    <s v="USD"/>
    <n v="1398661200"/>
    <d v="2014-04-28T05:00:00"/>
    <d v="2014-04-28T05:00:00"/>
    <n v="2014"/>
    <x v="1"/>
    <s v="Apr"/>
    <x v="9"/>
    <n v="1400389200"/>
    <d v="2014-05-18T05:00:00"/>
    <b v="0"/>
    <b v="0"/>
    <s v="film &amp; video/drama"/>
  </r>
  <r>
    <n v="462"/>
    <s v="Wang-Rodriguez"/>
    <s v="Total multimedia website"/>
    <n v="188800"/>
    <n v="57734"/>
    <n v="30.57944915254237"/>
    <x v="0"/>
    <n v="107.91401869158878"/>
    <n v="535"/>
    <x v="6"/>
    <s v="mobile games"/>
    <s v="US"/>
    <s v="USD"/>
    <n v="1359525600"/>
    <d v="2013-01-30T06:00:00"/>
    <d v="2013-01-30T06:00:00"/>
    <n v="2013"/>
    <x v="2"/>
    <s v="Jan"/>
    <x v="2"/>
    <n v="1362808800"/>
    <d v="2013-03-09T06:00:00"/>
    <b v="0"/>
    <b v="0"/>
    <s v="games/mobile games"/>
  </r>
  <r>
    <n v="463"/>
    <s v="Mckee-Hill"/>
    <s v="Cross-platform upward-trending parallelism"/>
    <n v="134300"/>
    <n v="145265"/>
    <n v="108.16455696202532"/>
    <x v="1"/>
    <n v="69.009501187648453"/>
    <n v="2105"/>
    <x v="4"/>
    <s v="animation"/>
    <s v="US"/>
    <s v="USD"/>
    <n v="1388469600"/>
    <d v="2013-12-31T06:00:00"/>
    <d v="2013-12-31T06:00:00"/>
    <n v="2013"/>
    <x v="2"/>
    <s v="Dec"/>
    <x v="7"/>
    <n v="1388815200"/>
    <d v="2014-01-04T06:00:00"/>
    <b v="0"/>
    <b v="0"/>
    <s v="film &amp; video/animation"/>
  </r>
  <r>
    <n v="464"/>
    <s v="Gomez LLC"/>
    <s v="Pre-emptive mission-critical hardware"/>
    <n v="71200"/>
    <n v="95020"/>
    <n v="133.45505617977528"/>
    <x v="1"/>
    <n v="39.006568144499177"/>
    <n v="2436"/>
    <x v="3"/>
    <s v="plays"/>
    <s v="US"/>
    <s v="USD"/>
    <n v="1518328800"/>
    <d v="2018-02-11T06:00:00"/>
    <d v="2018-02-11T06:00:00"/>
    <n v="2018"/>
    <x v="9"/>
    <s v="Feb"/>
    <x v="10"/>
    <n v="1519538400"/>
    <d v="2018-02-25T06:00:00"/>
    <b v="0"/>
    <b v="0"/>
    <s v="theater/plays"/>
  </r>
  <r>
    <n v="465"/>
    <s v="Gonzalez-Robbins"/>
    <s v="Up-sized responsive protocol"/>
    <n v="4700"/>
    <n v="8829"/>
    <n v="187.85106382978722"/>
    <x v="1"/>
    <n v="110.3625"/>
    <n v="80"/>
    <x v="5"/>
    <s v="translations"/>
    <s v="US"/>
    <s v="USD"/>
    <n v="1517032800"/>
    <d v="2018-01-27T06:00:00"/>
    <d v="2018-01-27T06:00:00"/>
    <n v="2018"/>
    <x v="9"/>
    <s v="Jan"/>
    <x v="2"/>
    <n v="1517810400"/>
    <d v="2018-02-05T06:00:00"/>
    <b v="0"/>
    <b v="0"/>
    <s v="publishing/translations"/>
  </r>
  <r>
    <n v="466"/>
    <s v="Obrien and Sons"/>
    <s v="Pre-emptive transitional frame"/>
    <n v="1200"/>
    <n v="3984"/>
    <n v="332"/>
    <x v="1"/>
    <n v="94.857142857142861"/>
    <n v="42"/>
    <x v="2"/>
    <s v="wearables"/>
    <s v="US"/>
    <s v="USD"/>
    <n v="1368594000"/>
    <d v="2013-05-15T05:00:00"/>
    <d v="2013-05-15T05:00:00"/>
    <n v="2013"/>
    <x v="2"/>
    <s v="May"/>
    <x v="11"/>
    <n v="1370581200"/>
    <d v="2013-06-07T05:00:00"/>
    <b v="0"/>
    <b v="1"/>
    <s v="technology/wearables"/>
  </r>
  <r>
    <n v="467"/>
    <s v="Shaw Ltd"/>
    <s v="Profit-focused content-based application"/>
    <n v="1400"/>
    <n v="8053"/>
    <n v="575.21428571428578"/>
    <x v="1"/>
    <n v="57.935251798561154"/>
    <n v="139"/>
    <x v="2"/>
    <s v="web"/>
    <s v="CA"/>
    <s v="CAD"/>
    <n v="1448258400"/>
    <d v="2015-11-23T06:00:00"/>
    <d v="2015-11-23T06:00:00"/>
    <n v="2015"/>
    <x v="0"/>
    <s v="Nov"/>
    <x v="0"/>
    <n v="1448863200"/>
    <d v="2015-11-30T06:00:00"/>
    <b v="0"/>
    <b v="1"/>
    <s v="technology/web"/>
  </r>
  <r>
    <n v="468"/>
    <s v="Hughes Inc"/>
    <s v="Streamlined neutral analyzer"/>
    <n v="4000"/>
    <n v="1620"/>
    <n v="40.5"/>
    <x v="0"/>
    <n v="101.25"/>
    <n v="16"/>
    <x v="3"/>
    <s v="plays"/>
    <s v="US"/>
    <s v="USD"/>
    <n v="1555218000"/>
    <d v="2019-04-14T05:00:00"/>
    <d v="2019-04-14T05:00:00"/>
    <n v="2019"/>
    <x v="3"/>
    <s v="Apr"/>
    <x v="9"/>
    <n v="1556600400"/>
    <d v="2019-04-30T05:00:00"/>
    <b v="0"/>
    <b v="0"/>
    <s v="theater/plays"/>
  </r>
  <r>
    <n v="469"/>
    <s v="Olsen-Ryan"/>
    <s v="Assimilated neutral utilization"/>
    <n v="5600"/>
    <n v="10328"/>
    <n v="184.42857142857144"/>
    <x v="1"/>
    <n v="64.95597484276729"/>
    <n v="159"/>
    <x v="4"/>
    <s v="drama"/>
    <s v="US"/>
    <s v="USD"/>
    <n v="1431925200"/>
    <d v="2015-05-18T05:00:00"/>
    <d v="2015-05-18T05:00:00"/>
    <n v="2015"/>
    <x v="0"/>
    <s v="May"/>
    <x v="11"/>
    <n v="1432098000"/>
    <d v="2015-05-20T05:00:00"/>
    <b v="0"/>
    <b v="0"/>
    <s v="film &amp; video/drama"/>
  </r>
  <r>
    <n v="470"/>
    <s v="Grimes, Holland and Sloan"/>
    <s v="Extended dedicated archive"/>
    <n v="3600"/>
    <n v="10289"/>
    <n v="285.80555555555554"/>
    <x v="1"/>
    <n v="27.00524934383202"/>
    <n v="381"/>
    <x v="2"/>
    <s v="wearables"/>
    <s v="US"/>
    <s v="USD"/>
    <n v="1481522400"/>
    <d v="2016-12-12T06:00:00"/>
    <d v="2016-12-12T06:00:00"/>
    <n v="2016"/>
    <x v="7"/>
    <s v="Dec"/>
    <x v="7"/>
    <n v="1482127200"/>
    <d v="2016-12-19T06:00:00"/>
    <b v="0"/>
    <b v="0"/>
    <s v="technology/wearables"/>
  </r>
  <r>
    <n v="471"/>
    <s v="Perry and Sons"/>
    <s v="Configurable static help-desk"/>
    <n v="3100"/>
    <n v="9889"/>
    <n v="319"/>
    <x v="1"/>
    <n v="50.97422680412371"/>
    <n v="194"/>
    <x v="0"/>
    <s v="food trucks"/>
    <s v="GB"/>
    <s v="GBP"/>
    <n v="1335934800"/>
    <d v="2012-05-02T05:00:00"/>
    <d v="2012-05-02T05:00:00"/>
    <n v="2012"/>
    <x v="4"/>
    <s v="May"/>
    <x v="11"/>
    <n v="1335934800"/>
    <d v="2012-05-02T05:00:00"/>
    <b v="0"/>
    <b v="1"/>
    <s v="food/food trucks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rock"/>
    <s v="US"/>
    <s v="USD"/>
    <n v="1552280400"/>
    <d v="2019-03-11T05:00:00"/>
    <d v="2019-03-11T05:00:00"/>
    <n v="2019"/>
    <x v="3"/>
    <s v="Mar"/>
    <x v="6"/>
    <n v="1556946000"/>
    <d v="2019-05-04T05:00:00"/>
    <b v="0"/>
    <b v="0"/>
    <s v="music/rock"/>
  </r>
  <r>
    <n v="473"/>
    <s v="Richardson Inc"/>
    <s v="Assimilated fault-tolerant capacity"/>
    <n v="5000"/>
    <n v="8907"/>
    <n v="178.14000000000001"/>
    <x v="1"/>
    <n v="84.028301886792448"/>
    <n v="106"/>
    <x v="1"/>
    <s v="electric music"/>
    <s v="US"/>
    <s v="USD"/>
    <n v="1529989200"/>
    <d v="2018-06-26T05:00:00"/>
    <d v="2018-06-26T05:00:00"/>
    <n v="2018"/>
    <x v="9"/>
    <s v="Jun"/>
    <x v="5"/>
    <n v="1530075600"/>
    <d v="2018-06-27T05:00:00"/>
    <b v="0"/>
    <b v="0"/>
    <s v="music/electric music"/>
  </r>
  <r>
    <n v="474"/>
    <s v="Santos-Young"/>
    <s v="Enhanced neutral ability"/>
    <n v="4000"/>
    <n v="14606"/>
    <n v="365.15"/>
    <x v="1"/>
    <n v="102.85915492957747"/>
    <n v="142"/>
    <x v="4"/>
    <s v="television"/>
    <s v="US"/>
    <s v="USD"/>
    <n v="1418709600"/>
    <d v="2014-12-16T06:00:00"/>
    <d v="2014-12-16T06:00:00"/>
    <n v="2014"/>
    <x v="1"/>
    <s v="Dec"/>
    <x v="7"/>
    <n v="1418796000"/>
    <d v="2014-12-17T06:00:00"/>
    <b v="0"/>
    <b v="0"/>
    <s v="film &amp; video/television"/>
  </r>
  <r>
    <n v="475"/>
    <s v="Nichols Ltd"/>
    <s v="Function-based attitude-oriented groupware"/>
    <n v="7400"/>
    <n v="8432"/>
    <n v="113.94594594594594"/>
    <x v="1"/>
    <n v="39.962085308056871"/>
    <n v="211"/>
    <x v="5"/>
    <s v="translations"/>
    <s v="US"/>
    <s v="USD"/>
    <n v="1372136400"/>
    <d v="2013-06-25T05:00:00"/>
    <d v="2013-06-25T05:00:00"/>
    <n v="2013"/>
    <x v="2"/>
    <s v="Jun"/>
    <x v="5"/>
    <n v="1372482000"/>
    <d v="2013-06-29T05:00:00"/>
    <b v="0"/>
    <b v="1"/>
    <s v="publishing/translations"/>
  </r>
  <r>
    <n v="476"/>
    <s v="Murphy PLC"/>
    <s v="Optional solution-oriented instruction set"/>
    <n v="191500"/>
    <n v="57122"/>
    <n v="29.828720626631856"/>
    <x v="0"/>
    <n v="51.001785714285717"/>
    <n v="1120"/>
    <x v="5"/>
    <s v="fiction"/>
    <s v="US"/>
    <s v="USD"/>
    <n v="1533877200"/>
    <d v="2018-08-10T05:00:00"/>
    <d v="2018-08-10T05:00:00"/>
    <n v="2018"/>
    <x v="9"/>
    <s v="Aug"/>
    <x v="1"/>
    <n v="1534395600"/>
    <d v="2018-08-16T05:00:00"/>
    <b v="0"/>
    <b v="0"/>
    <s v="publishing/fiction"/>
  </r>
  <r>
    <n v="477"/>
    <s v="Hogan, Porter and Rivera"/>
    <s v="Organic object-oriented core"/>
    <n v="8500"/>
    <n v="4613"/>
    <n v="54.270588235294113"/>
    <x v="0"/>
    <n v="40.823008849557525"/>
    <n v="113"/>
    <x v="4"/>
    <s v="science fiction"/>
    <s v="US"/>
    <s v="USD"/>
    <n v="1309064400"/>
    <d v="2011-06-26T05:00:00"/>
    <d v="2011-06-26T05:00:00"/>
    <n v="2011"/>
    <x v="8"/>
    <s v="Jun"/>
    <x v="5"/>
    <n v="1311397200"/>
    <d v="2011-07-23T05:00:00"/>
    <b v="0"/>
    <b v="0"/>
    <s v="film &amp; video/science fiction"/>
  </r>
  <r>
    <n v="478"/>
    <s v="Lyons LLC"/>
    <s v="Balanced impactful circuit"/>
    <n v="68800"/>
    <n v="162603"/>
    <n v="236.34156976744185"/>
    <x v="1"/>
    <n v="58.999637155297535"/>
    <n v="2756"/>
    <x v="2"/>
    <s v="wearables"/>
    <s v="US"/>
    <s v="USD"/>
    <n v="1425877200"/>
    <d v="2015-03-09T05:00:00"/>
    <d v="2015-03-09T05:00:00"/>
    <n v="2015"/>
    <x v="0"/>
    <s v="Mar"/>
    <x v="6"/>
    <n v="1426914000"/>
    <d v="2015-03-21T05:00:00"/>
    <b v="0"/>
    <b v="0"/>
    <s v="technology/wearables"/>
  </r>
  <r>
    <n v="479"/>
    <s v="Long-Greene"/>
    <s v="Future-proofed heuristic encryption"/>
    <n v="2400"/>
    <n v="12310"/>
    <n v="512.91666666666663"/>
    <x v="1"/>
    <n v="71.156069364161851"/>
    <n v="173"/>
    <x v="0"/>
    <s v="food trucks"/>
    <s v="GB"/>
    <s v="GBP"/>
    <n v="1501304400"/>
    <d v="2017-07-29T05:00:00"/>
    <d v="2017-07-29T05:00:00"/>
    <n v="2017"/>
    <x v="5"/>
    <s v="Jul"/>
    <x v="8"/>
    <n v="1501477200"/>
    <d v="2017-07-31T05:00:00"/>
    <b v="0"/>
    <b v="0"/>
    <s v="food/food trucks"/>
  </r>
  <r>
    <n v="480"/>
    <s v="Robles-Hudson"/>
    <s v="Balanced bifurcated leverage"/>
    <n v="8600"/>
    <n v="8656"/>
    <n v="100.65116279069768"/>
    <x v="1"/>
    <n v="99.494252873563212"/>
    <n v="87"/>
    <x v="7"/>
    <s v="photography books"/>
    <s v="US"/>
    <s v="USD"/>
    <n v="1268287200"/>
    <d v="2010-03-11T06:00:00"/>
    <d v="2010-03-11T06:00:00"/>
    <n v="2010"/>
    <x v="6"/>
    <s v="Mar"/>
    <x v="6"/>
    <n v="1269061200"/>
    <d v="2010-03-20T05:00:00"/>
    <b v="0"/>
    <b v="1"/>
    <s v="photography/photography books"/>
  </r>
  <r>
    <n v="481"/>
    <s v="Mcclure LLC"/>
    <s v="Sharable discrete budgetary management"/>
    <n v="196600"/>
    <n v="159931"/>
    <n v="81.348423194303152"/>
    <x v="0"/>
    <n v="103.98634590377114"/>
    <n v="1538"/>
    <x v="3"/>
    <s v="plays"/>
    <s v="US"/>
    <s v="USD"/>
    <n v="1412139600"/>
    <d v="2014-10-01T05:00:00"/>
    <d v="2014-10-01T05:00:00"/>
    <n v="2014"/>
    <x v="1"/>
    <s v="Oct"/>
    <x v="4"/>
    <n v="1415772000"/>
    <d v="2014-11-12T06:00:00"/>
    <b v="0"/>
    <b v="1"/>
    <s v="theater/plays"/>
  </r>
  <r>
    <n v="482"/>
    <s v="Martin, Russell and Baker"/>
    <s v="Focused solution-oriented instruction set"/>
    <n v="4200"/>
    <n v="689"/>
    <n v="16.404761904761905"/>
    <x v="0"/>
    <n v="76.555555555555557"/>
    <n v="9"/>
    <x v="5"/>
    <s v="fiction"/>
    <s v="US"/>
    <s v="USD"/>
    <n v="1330063200"/>
    <d v="2012-02-24T06:00:00"/>
    <d v="2012-02-24T06:00:00"/>
    <n v="2012"/>
    <x v="4"/>
    <s v="Feb"/>
    <x v="10"/>
    <n v="1331013600"/>
    <d v="2012-03-06T06:00:00"/>
    <b v="0"/>
    <b v="1"/>
    <s v="publishing/fiction"/>
  </r>
  <r>
    <n v="483"/>
    <s v="Rice-Parker"/>
    <s v="Down-sized actuating infrastructure"/>
    <n v="91400"/>
    <n v="48236"/>
    <n v="52.774617067833695"/>
    <x v="0"/>
    <n v="87.068592057761734"/>
    <n v="554"/>
    <x v="3"/>
    <s v="plays"/>
    <s v="US"/>
    <s v="USD"/>
    <n v="1576130400"/>
    <d v="2019-12-12T06:00:00"/>
    <d v="2019-12-12T06:00:00"/>
    <n v="2019"/>
    <x v="3"/>
    <s v="Dec"/>
    <x v="7"/>
    <n v="1576735200"/>
    <d v="2019-12-19T06:00:00"/>
    <b v="0"/>
    <b v="0"/>
    <s v="theater/plays"/>
  </r>
  <r>
    <n v="484"/>
    <s v="Landry Inc"/>
    <s v="Synergistic cohesive adapter"/>
    <n v="29600"/>
    <n v="77021"/>
    <n v="260.20608108108109"/>
    <x v="1"/>
    <n v="48.99554707379135"/>
    <n v="1572"/>
    <x v="0"/>
    <s v="food trucks"/>
    <s v="GB"/>
    <s v="GBP"/>
    <n v="1407128400"/>
    <d v="2014-08-04T05:00:00"/>
    <d v="2014-08-04T05:00:00"/>
    <n v="2014"/>
    <x v="1"/>
    <s v="Aug"/>
    <x v="1"/>
    <n v="1411362000"/>
    <d v="2014-09-22T05:00:00"/>
    <b v="0"/>
    <b v="1"/>
    <s v="food/food trucks"/>
  </r>
  <r>
    <n v="485"/>
    <s v="Richards-Davis"/>
    <s v="Quality-focused mission-critical structure"/>
    <n v="90600"/>
    <n v="27844"/>
    <n v="30.73289183222958"/>
    <x v="0"/>
    <n v="42.969135802469133"/>
    <n v="648"/>
    <x v="3"/>
    <s v="plays"/>
    <s v="GB"/>
    <s v="GBP"/>
    <n v="1560142800"/>
    <d v="2019-06-10T05:00:00"/>
    <d v="2019-06-10T05:00:00"/>
    <n v="2019"/>
    <x v="3"/>
    <s v="Jun"/>
    <x v="5"/>
    <n v="1563685200"/>
    <d v="2019-07-21T05:00:00"/>
    <b v="0"/>
    <b v="0"/>
    <s v="theater/plays"/>
  </r>
  <r>
    <n v="486"/>
    <s v="Davis, Cox and Fox"/>
    <s v="Compatible exuding Graphical User Interface"/>
    <n v="5200"/>
    <n v="702"/>
    <n v="13.5"/>
    <x v="0"/>
    <n v="33.428571428571431"/>
    <n v="21"/>
    <x v="5"/>
    <s v="translations"/>
    <s v="GB"/>
    <s v="GBP"/>
    <n v="1520575200"/>
    <d v="2018-03-09T06:00:00"/>
    <d v="2018-03-09T06:00:00"/>
    <n v="2018"/>
    <x v="9"/>
    <s v="Mar"/>
    <x v="6"/>
    <n v="1521867600"/>
    <d v="2018-03-24T05:00:00"/>
    <b v="0"/>
    <b v="1"/>
    <s v="publishing/translations"/>
  </r>
  <r>
    <n v="487"/>
    <s v="Smith-Wallace"/>
    <s v="Monitored 24/7 time-frame"/>
    <n v="110300"/>
    <n v="197024"/>
    <n v="178.62556663644605"/>
    <x v="1"/>
    <n v="83.982949701619773"/>
    <n v="2346"/>
    <x v="3"/>
    <s v="plays"/>
    <s v="US"/>
    <s v="USD"/>
    <n v="1492664400"/>
    <d v="2017-04-20T05:00:00"/>
    <d v="2017-04-20T05:00:00"/>
    <n v="2017"/>
    <x v="5"/>
    <s v="Apr"/>
    <x v="9"/>
    <n v="1495515600"/>
    <d v="2017-05-23T05:00:00"/>
    <b v="0"/>
    <b v="0"/>
    <s v="theater/plays"/>
  </r>
  <r>
    <n v="488"/>
    <s v="Cordova, Shaw and Wang"/>
    <s v="Virtual secondary open architecture"/>
    <n v="5300"/>
    <n v="11663"/>
    <n v="220.0566037735849"/>
    <x v="1"/>
    <n v="101.41739130434783"/>
    <n v="115"/>
    <x v="3"/>
    <s v="plays"/>
    <s v="US"/>
    <s v="USD"/>
    <n v="1454479200"/>
    <d v="2016-02-03T06:00:00"/>
    <d v="2016-02-03T06:00:00"/>
    <n v="2016"/>
    <x v="7"/>
    <s v="Feb"/>
    <x v="10"/>
    <n v="1455948000"/>
    <d v="2016-02-20T06:00:00"/>
    <b v="0"/>
    <b v="0"/>
    <s v="theater/plays"/>
  </r>
  <r>
    <n v="489"/>
    <s v="Clark Inc"/>
    <s v="Down-sized mobile time-frame"/>
    <n v="9200"/>
    <n v="9339"/>
    <n v="101.5108695652174"/>
    <x v="1"/>
    <n v="109.87058823529412"/>
    <n v="85"/>
    <x v="2"/>
    <s v="wearables"/>
    <s v="IT"/>
    <s v="EUR"/>
    <n v="1281934800"/>
    <d v="2010-08-16T05:00:00"/>
    <d v="2010-08-16T05:00:00"/>
    <n v="2010"/>
    <x v="6"/>
    <s v="Aug"/>
    <x v="1"/>
    <n v="1282366800"/>
    <d v="2010-08-21T05:00:00"/>
    <b v="0"/>
    <b v="0"/>
    <s v="technology/wearables"/>
  </r>
  <r>
    <n v="490"/>
    <s v="Young and Sons"/>
    <s v="Innovative disintermediate encryption"/>
    <n v="2400"/>
    <n v="4596"/>
    <n v="191.5"/>
    <x v="1"/>
    <n v="31.916666666666668"/>
    <n v="144"/>
    <x v="8"/>
    <s v="audio"/>
    <s v="US"/>
    <s v="USD"/>
    <n v="1573970400"/>
    <d v="2019-11-17T06:00:00"/>
    <d v="2019-11-17T06:00:00"/>
    <n v="2019"/>
    <x v="3"/>
    <s v="Nov"/>
    <x v="0"/>
    <n v="1574575200"/>
    <d v="2019-11-24T06:00:00"/>
    <b v="0"/>
    <b v="0"/>
    <s v="journalism/audio"/>
  </r>
  <r>
    <n v="491"/>
    <s v="Henson PLC"/>
    <s v="Universal contextually-based knowledgebase"/>
    <n v="56800"/>
    <n v="173437"/>
    <n v="305.34683098591546"/>
    <x v="1"/>
    <n v="70.993450675399103"/>
    <n v="2443"/>
    <x v="0"/>
    <s v="food trucks"/>
    <s v="US"/>
    <s v="USD"/>
    <n v="1372654800"/>
    <d v="2013-07-01T05:00:00"/>
    <d v="2013-07-01T05:00:00"/>
    <n v="2013"/>
    <x v="2"/>
    <s v="Jul"/>
    <x v="8"/>
    <n v="1374901200"/>
    <d v="2013-07-27T05:00:00"/>
    <b v="0"/>
    <b v="1"/>
    <s v="food/food trucks"/>
  </r>
  <r>
    <n v="492"/>
    <s v="Garcia Group"/>
    <s v="Persevering interactive matrix"/>
    <n v="191000"/>
    <n v="45831"/>
    <n v="23.995287958115181"/>
    <x v="3"/>
    <n v="77.026890756302521"/>
    <n v="595"/>
    <x v="4"/>
    <s v="shorts"/>
    <s v="US"/>
    <s v="USD"/>
    <n v="1275886800"/>
    <d v="2010-06-07T05:00:00"/>
    <d v="2010-06-07T05:00:00"/>
    <n v="2010"/>
    <x v="6"/>
    <s v="Jun"/>
    <x v="5"/>
    <n v="1278910800"/>
    <d v="2010-07-12T05:00:00"/>
    <b v="1"/>
    <b v="1"/>
    <s v="film &amp; video/shorts"/>
  </r>
  <r>
    <n v="493"/>
    <s v="Adams, Walker and Wong"/>
    <s v="Seamless background framework"/>
    <n v="900"/>
    <n v="6514"/>
    <n v="723.77777777777771"/>
    <x v="1"/>
    <n v="101.78125"/>
    <n v="64"/>
    <x v="7"/>
    <s v="photography books"/>
    <s v="US"/>
    <s v="USD"/>
    <n v="1561784400"/>
    <d v="2019-06-29T05:00:00"/>
    <d v="2019-06-29T05:00:00"/>
    <n v="2019"/>
    <x v="3"/>
    <s v="Jun"/>
    <x v="5"/>
    <n v="1562907600"/>
    <d v="2019-07-12T05:00:00"/>
    <b v="0"/>
    <b v="0"/>
    <s v="photography/photography books"/>
  </r>
  <r>
    <n v="494"/>
    <s v="Hopkins-Browning"/>
    <s v="Balanced upward-trending productivity"/>
    <n v="2500"/>
    <n v="13684"/>
    <n v="547.36"/>
    <x v="1"/>
    <n v="51.059701492537314"/>
    <n v="268"/>
    <x v="2"/>
    <s v="wearables"/>
    <s v="US"/>
    <s v="USD"/>
    <n v="1332392400"/>
    <d v="2012-03-22T05:00:00"/>
    <d v="2012-03-22T05:00:00"/>
    <n v="2012"/>
    <x v="4"/>
    <s v="Mar"/>
    <x v="6"/>
    <n v="1332478800"/>
    <d v="2012-03-23T05:00:00"/>
    <b v="0"/>
    <b v="0"/>
    <s v="technology/wearables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plays"/>
    <s v="DK"/>
    <s v="DKK"/>
    <n v="1402376400"/>
    <d v="2014-06-10T05:00:00"/>
    <d v="2014-06-10T05:00:00"/>
    <n v="2014"/>
    <x v="1"/>
    <s v="Jun"/>
    <x v="5"/>
    <n v="1402722000"/>
    <d v="2014-06-14T05:00:00"/>
    <b v="0"/>
    <b v="0"/>
    <s v="theater/plays"/>
  </r>
  <r>
    <n v="496"/>
    <s v="Morales Group"/>
    <s v="Optimized bi-directional extranet"/>
    <n v="183800"/>
    <n v="1667"/>
    <n v="0.90696409140369971"/>
    <x v="0"/>
    <n v="30.87037037037037"/>
    <n v="54"/>
    <x v="4"/>
    <s v="animation"/>
    <s v="US"/>
    <s v="USD"/>
    <n v="1495342800"/>
    <d v="2017-05-21T05:00:00"/>
    <d v="2017-05-21T05:00:00"/>
    <n v="2017"/>
    <x v="5"/>
    <s v="May"/>
    <x v="11"/>
    <n v="1496811600"/>
    <d v="2017-06-07T05:00:00"/>
    <b v="0"/>
    <b v="0"/>
    <s v="film &amp; video/animation"/>
  </r>
  <r>
    <n v="497"/>
    <s v="Lucero Group"/>
    <s v="Intuitive actuating benchmark"/>
    <n v="9800"/>
    <n v="3349"/>
    <n v="34.173469387755098"/>
    <x v="0"/>
    <n v="27.908333333333335"/>
    <n v="120"/>
    <x v="2"/>
    <s v="wearables"/>
    <s v="US"/>
    <s v="USD"/>
    <n v="1482213600"/>
    <d v="2016-12-20T06:00:00"/>
    <d v="2016-12-20T06:00:00"/>
    <n v="2016"/>
    <x v="7"/>
    <s v="Dec"/>
    <x v="7"/>
    <n v="1482213600"/>
    <d v="2016-12-20T06:00:00"/>
    <b v="0"/>
    <b v="1"/>
    <s v="technology/wearables"/>
  </r>
  <r>
    <n v="498"/>
    <s v="Smith, Brown and Davis"/>
    <s v="Devolved background project"/>
    <n v="193400"/>
    <n v="46317"/>
    <n v="23.948810754912099"/>
    <x v="0"/>
    <n v="79.994818652849744"/>
    <n v="579"/>
    <x v="2"/>
    <s v="web"/>
    <s v="DK"/>
    <s v="DKK"/>
    <n v="1420092000"/>
    <d v="2015-01-01T06:00:00"/>
    <d v="2015-01-01T06:00:00"/>
    <n v="2015"/>
    <x v="0"/>
    <s v="Jan"/>
    <x v="2"/>
    <n v="1420264800"/>
    <d v="2015-01-03T06:00:00"/>
    <b v="0"/>
    <b v="0"/>
    <s v="technology/web"/>
  </r>
  <r>
    <n v="499"/>
    <s v="Hunt Group"/>
    <s v="Reverse-engineered executive emulation"/>
    <n v="163800"/>
    <n v="78743"/>
    <n v="48.072649572649574"/>
    <x v="0"/>
    <n v="38.003378378378379"/>
    <n v="2072"/>
    <x v="4"/>
    <s v="documentary"/>
    <s v="US"/>
    <s v="USD"/>
    <n v="1458018000"/>
    <d v="2016-03-15T05:00:00"/>
    <d v="2016-03-15T05:00:00"/>
    <n v="2016"/>
    <x v="7"/>
    <s v="Mar"/>
    <x v="6"/>
    <n v="1458450000"/>
    <d v="2016-03-20T05:00:00"/>
    <b v="0"/>
    <b v="1"/>
    <s v="film &amp; video/documentary"/>
  </r>
  <r>
    <n v="500"/>
    <s v="Valdez Ltd"/>
    <s v="Team-oriented clear-thinking matrix"/>
    <n v="100"/>
    <n v="0"/>
    <n v="0"/>
    <x v="0"/>
    <e v="#DIV/0!"/>
    <n v="0"/>
    <x v="3"/>
    <s v="plays"/>
    <s v="US"/>
    <s v="USD"/>
    <n v="1367384400"/>
    <d v="2013-05-01T05:00:00"/>
    <d v="2013-05-01T05:00:00"/>
    <n v="2013"/>
    <x v="2"/>
    <s v="May"/>
    <x v="11"/>
    <n v="1369803600"/>
    <d v="2013-05-29T05:00:00"/>
    <b v="0"/>
    <b v="1"/>
    <s v="theater/plays"/>
  </r>
  <r>
    <n v="501"/>
    <s v="Mccann-Le"/>
    <s v="Focused coherent methodology"/>
    <n v="153600"/>
    <n v="107743"/>
    <n v="70.145182291666657"/>
    <x v="0"/>
    <n v="59.990534521158132"/>
    <n v="1796"/>
    <x v="4"/>
    <s v="documentary"/>
    <s v="US"/>
    <s v="USD"/>
    <n v="1363064400"/>
    <d v="2013-03-12T05:00:00"/>
    <d v="2013-03-12T05:00:00"/>
    <n v="2013"/>
    <x v="2"/>
    <s v="Mar"/>
    <x v="6"/>
    <n v="1363237200"/>
    <d v="2013-03-14T05:00:00"/>
    <b v="0"/>
    <b v="0"/>
    <s v="film &amp; video/documentary"/>
  </r>
  <r>
    <n v="502"/>
    <s v="Johnson Inc"/>
    <s v="Reduced context-sensitive complexity"/>
    <n v="1300"/>
    <n v="6889"/>
    <n v="529.92307692307691"/>
    <x v="1"/>
    <n v="37.037634408602152"/>
    <n v="186"/>
    <x v="6"/>
    <s v="video games"/>
    <s v="AU"/>
    <s v="AUD"/>
    <n v="1343365200"/>
    <d v="2012-07-27T05:00:00"/>
    <d v="2012-07-27T05:00:00"/>
    <n v="2012"/>
    <x v="4"/>
    <s v="Jul"/>
    <x v="8"/>
    <n v="1345870800"/>
    <d v="2012-08-25T05:00:00"/>
    <b v="0"/>
    <b v="1"/>
    <s v="games/video games"/>
  </r>
  <r>
    <n v="503"/>
    <s v="Collins LLC"/>
    <s v="Decentralized 4thgeneration time-frame"/>
    <n v="25500"/>
    <n v="45983"/>
    <n v="180.32549019607845"/>
    <x v="1"/>
    <n v="99.963043478260872"/>
    <n v="460"/>
    <x v="4"/>
    <s v="drama"/>
    <s v="US"/>
    <s v="USD"/>
    <n v="1435726800"/>
    <d v="2015-07-01T05:00:00"/>
    <d v="2015-07-01T05:00:00"/>
    <n v="2015"/>
    <x v="0"/>
    <s v="Jul"/>
    <x v="8"/>
    <n v="1437454800"/>
    <d v="2015-07-21T05:00:00"/>
    <b v="0"/>
    <b v="0"/>
    <s v="film &amp; video/drama"/>
  </r>
  <r>
    <n v="504"/>
    <s v="Smith-Miller"/>
    <s v="De-engineered cohesive moderator"/>
    <n v="7500"/>
    <n v="6924"/>
    <n v="92.320000000000007"/>
    <x v="0"/>
    <n v="111.6774193548387"/>
    <n v="62"/>
    <x v="1"/>
    <s v="rock"/>
    <s v="IT"/>
    <s v="EUR"/>
    <n v="1431925200"/>
    <d v="2015-05-18T05:00:00"/>
    <d v="2015-05-18T05:00:00"/>
    <n v="2015"/>
    <x v="0"/>
    <s v="May"/>
    <x v="11"/>
    <n v="1432011600"/>
    <d v="2015-05-19T05:00:00"/>
    <b v="0"/>
    <b v="0"/>
    <s v="music/rock"/>
  </r>
  <r>
    <n v="505"/>
    <s v="Jensen-Vargas"/>
    <s v="Ameliorated explicit parallelism"/>
    <n v="89900"/>
    <n v="12497"/>
    <n v="13.901001112347053"/>
    <x v="0"/>
    <n v="36.014409221902014"/>
    <n v="347"/>
    <x v="5"/>
    <s v="radio &amp; podcasts"/>
    <s v="US"/>
    <s v="USD"/>
    <n v="1362722400"/>
    <d v="2013-03-08T06:00:00"/>
    <d v="2013-03-08T06:00:00"/>
    <n v="2013"/>
    <x v="2"/>
    <s v="Mar"/>
    <x v="6"/>
    <n v="1366347600"/>
    <d v="2013-04-19T05:00:00"/>
    <b v="0"/>
    <b v="1"/>
    <s v="publishing/radio &amp; podcasts"/>
  </r>
  <r>
    <n v="506"/>
    <s v="Robles, Bell and Gonzalez"/>
    <s v="Customizable background monitoring"/>
    <n v="18000"/>
    <n v="166874"/>
    <n v="927.07777777777767"/>
    <x v="1"/>
    <n v="66.010284810126578"/>
    <n v="2528"/>
    <x v="3"/>
    <s v="plays"/>
    <s v="US"/>
    <s v="USD"/>
    <n v="1511416800"/>
    <d v="2017-11-23T06:00:00"/>
    <d v="2017-11-23T06:00:00"/>
    <n v="2017"/>
    <x v="5"/>
    <s v="Nov"/>
    <x v="0"/>
    <n v="1512885600"/>
    <d v="2017-12-10T06:00:00"/>
    <b v="0"/>
    <b v="1"/>
    <s v="theater/plays"/>
  </r>
  <r>
    <n v="507"/>
    <s v="Turner, Miller and Francis"/>
    <s v="Compatible well-modulated budgetary management"/>
    <n v="2100"/>
    <n v="837"/>
    <n v="39.857142857142861"/>
    <x v="0"/>
    <n v="44.05263157894737"/>
    <n v="19"/>
    <x v="2"/>
    <s v="web"/>
    <s v="US"/>
    <s v="USD"/>
    <n v="1365483600"/>
    <d v="2013-04-09T05:00:00"/>
    <d v="2013-04-09T05:00:00"/>
    <n v="2013"/>
    <x v="2"/>
    <s v="Apr"/>
    <x v="9"/>
    <n v="1369717200"/>
    <d v="2013-05-28T05:00:00"/>
    <b v="0"/>
    <b v="1"/>
    <s v="technology/web"/>
  </r>
  <r>
    <n v="508"/>
    <s v="Roberts Group"/>
    <s v="Up-sized radical pricing structure"/>
    <n v="172700"/>
    <n v="193820"/>
    <n v="112.22929936305732"/>
    <x v="1"/>
    <n v="52.999726551818434"/>
    <n v="3657"/>
    <x v="3"/>
    <s v="plays"/>
    <s v="US"/>
    <s v="USD"/>
    <n v="1532840400"/>
    <d v="2018-07-29T05:00:00"/>
    <d v="2018-07-29T05:00:00"/>
    <n v="2018"/>
    <x v="9"/>
    <s v="Jul"/>
    <x v="8"/>
    <n v="1534654800"/>
    <d v="2018-08-19T05:00:00"/>
    <b v="0"/>
    <b v="0"/>
    <s v="theater/plays"/>
  </r>
  <r>
    <n v="509"/>
    <s v="White LLC"/>
    <s v="Robust zero-defect project"/>
    <n v="168500"/>
    <n v="119510"/>
    <n v="70.925816023738875"/>
    <x v="0"/>
    <n v="95"/>
    <n v="1258"/>
    <x v="3"/>
    <s v="plays"/>
    <s v="US"/>
    <s v="USD"/>
    <n v="1336194000"/>
    <d v="2012-05-05T05:00:00"/>
    <d v="2012-05-05T05:00:00"/>
    <n v="2012"/>
    <x v="4"/>
    <s v="May"/>
    <x v="11"/>
    <n v="1337058000"/>
    <d v="2012-05-15T05:00:00"/>
    <b v="0"/>
    <b v="0"/>
    <s v="theater/plays"/>
  </r>
  <r>
    <n v="510"/>
    <s v="Best, Miller and Thomas"/>
    <s v="Re-engineered mobile task-force"/>
    <n v="7800"/>
    <n v="9289"/>
    <n v="119.08974358974358"/>
    <x v="1"/>
    <n v="70.908396946564892"/>
    <n v="131"/>
    <x v="4"/>
    <s v="drama"/>
    <s v="AU"/>
    <s v="AUD"/>
    <n v="1527742800"/>
    <d v="2018-05-31T05:00:00"/>
    <d v="2018-05-31T05:00:00"/>
    <n v="2018"/>
    <x v="9"/>
    <s v="May"/>
    <x v="11"/>
    <n v="1529816400"/>
    <d v="2018-06-24T05:00:00"/>
    <b v="0"/>
    <b v="0"/>
    <s v="film &amp; video/drama"/>
  </r>
  <r>
    <n v="511"/>
    <s v="Smith-Mullins"/>
    <s v="User-centric intangible neural-net"/>
    <n v="147800"/>
    <n v="35498"/>
    <n v="24.017591339648174"/>
    <x v="0"/>
    <n v="98.060773480662988"/>
    <n v="362"/>
    <x v="3"/>
    <s v="plays"/>
    <s v="US"/>
    <s v="USD"/>
    <n v="1564030800"/>
    <d v="2019-07-25T05:00:00"/>
    <d v="2019-07-25T05:00:00"/>
    <n v="2019"/>
    <x v="3"/>
    <s v="Jul"/>
    <x v="8"/>
    <n v="1564894800"/>
    <d v="2019-08-04T05:00:00"/>
    <b v="0"/>
    <b v="0"/>
    <s v="theater/plays"/>
  </r>
  <r>
    <n v="512"/>
    <s v="Williams-Walsh"/>
    <s v="Organized explicit core"/>
    <n v="9100"/>
    <n v="12678"/>
    <n v="139.31868131868131"/>
    <x v="1"/>
    <n v="53.046025104602514"/>
    <n v="239"/>
    <x v="6"/>
    <s v="video games"/>
    <s v="US"/>
    <s v="USD"/>
    <n v="1404536400"/>
    <d v="2014-07-05T05:00:00"/>
    <d v="2014-07-05T05:00:00"/>
    <n v="2014"/>
    <x v="1"/>
    <s v="Jul"/>
    <x v="8"/>
    <n v="1404622800"/>
    <d v="2014-07-06T05:00:00"/>
    <b v="0"/>
    <b v="1"/>
    <s v="games/video games"/>
  </r>
  <r>
    <n v="513"/>
    <s v="Harrison, Blackwell and Mendez"/>
    <s v="Synchronized 6thgeneration adapter"/>
    <n v="8300"/>
    <n v="3260"/>
    <n v="39.277108433734945"/>
    <x v="3"/>
    <n v="93.142857142857139"/>
    <n v="35"/>
    <x v="4"/>
    <s v="television"/>
    <s v="US"/>
    <s v="USD"/>
    <n v="1284008400"/>
    <d v="2010-09-09T05:00:00"/>
    <d v="2010-09-09T05:00:00"/>
    <n v="2010"/>
    <x v="6"/>
    <s v="Sep"/>
    <x v="3"/>
    <n v="1284181200"/>
    <d v="2010-09-11T05:00:00"/>
    <b v="0"/>
    <b v="0"/>
    <s v="film &amp; video/television"/>
  </r>
  <r>
    <n v="514"/>
    <s v="Sanchez, Bradley and Flores"/>
    <s v="Centralized motivating capacity"/>
    <n v="138700"/>
    <n v="31123"/>
    <n v="22.439077144917089"/>
    <x v="3"/>
    <n v="58.945075757575758"/>
    <n v="528"/>
    <x v="1"/>
    <s v="rock"/>
    <s v="CH"/>
    <s v="CHF"/>
    <n v="1386309600"/>
    <d v="2013-12-06T06:00:00"/>
    <d v="2013-12-06T06:00:00"/>
    <n v="2013"/>
    <x v="2"/>
    <s v="Dec"/>
    <x v="7"/>
    <n v="1386741600"/>
    <d v="2013-12-11T06:00:00"/>
    <b v="0"/>
    <b v="1"/>
    <s v="music/rock"/>
  </r>
  <r>
    <n v="515"/>
    <s v="Cox LLC"/>
    <s v="Phased 24hour flexibility"/>
    <n v="8600"/>
    <n v="4797"/>
    <n v="55.779069767441861"/>
    <x v="0"/>
    <n v="36.067669172932334"/>
    <n v="133"/>
    <x v="3"/>
    <s v="plays"/>
    <s v="CA"/>
    <s v="CAD"/>
    <n v="1324620000"/>
    <d v="2011-12-23T06:00:00"/>
    <d v="2011-12-23T06:00:00"/>
    <n v="2011"/>
    <x v="8"/>
    <s v="Dec"/>
    <x v="7"/>
    <n v="1324792800"/>
    <d v="2011-12-25T06:00:00"/>
    <b v="0"/>
    <b v="1"/>
    <s v="theater/plays"/>
  </r>
  <r>
    <n v="516"/>
    <s v="Morales-Odonnell"/>
    <s v="Exclusive 5thgeneration structure"/>
    <n v="125400"/>
    <n v="53324"/>
    <n v="42.523125996810208"/>
    <x v="0"/>
    <n v="63.030732860520096"/>
    <n v="846"/>
    <x v="5"/>
    <s v="nonfiction"/>
    <s v="US"/>
    <s v="USD"/>
    <n v="1281070800"/>
    <d v="2010-08-06T05:00:00"/>
    <d v="2010-08-06T05:00:00"/>
    <n v="2010"/>
    <x v="6"/>
    <s v="Aug"/>
    <x v="1"/>
    <n v="1284354000"/>
    <d v="2010-09-13T05:00:00"/>
    <b v="0"/>
    <b v="0"/>
    <s v="publishing/nonfiction"/>
  </r>
  <r>
    <n v="517"/>
    <s v="Ramirez LLC"/>
    <s v="Multi-tiered maximized orchestration"/>
    <n v="5900"/>
    <n v="6608"/>
    <n v="112.00000000000001"/>
    <x v="1"/>
    <n v="84.717948717948715"/>
    <n v="78"/>
    <x v="0"/>
    <s v="food trucks"/>
    <s v="US"/>
    <s v="USD"/>
    <n v="1493960400"/>
    <d v="2017-05-05T05:00:00"/>
    <d v="2017-05-05T05:00:00"/>
    <n v="2017"/>
    <x v="5"/>
    <s v="May"/>
    <x v="11"/>
    <n v="1494392400"/>
    <d v="2017-05-10T05:00:00"/>
    <b v="0"/>
    <b v="0"/>
    <s v="food/food trucks"/>
  </r>
  <r>
    <n v="518"/>
    <s v="Ramirez Group"/>
    <s v="Open-architected uniform instruction set"/>
    <n v="8800"/>
    <n v="622"/>
    <n v="7.0681818181818183"/>
    <x v="0"/>
    <n v="62.2"/>
    <n v="10"/>
    <x v="4"/>
    <s v="animation"/>
    <s v="US"/>
    <s v="USD"/>
    <n v="1519365600"/>
    <d v="2018-02-23T06:00:00"/>
    <d v="2018-02-23T06:00:00"/>
    <n v="2018"/>
    <x v="9"/>
    <s v="Feb"/>
    <x v="10"/>
    <n v="1519538400"/>
    <d v="2018-02-25T06:00:00"/>
    <b v="0"/>
    <b v="1"/>
    <s v="film &amp; video/animation"/>
  </r>
  <r>
    <n v="519"/>
    <s v="Marsh-Coleman"/>
    <s v="Exclusive asymmetric analyzer"/>
    <n v="177700"/>
    <n v="180802"/>
    <n v="101.74563871693867"/>
    <x v="1"/>
    <n v="101.97518330513255"/>
    <n v="1773"/>
    <x v="1"/>
    <s v="rock"/>
    <s v="US"/>
    <s v="USD"/>
    <n v="1420696800"/>
    <d v="2015-01-08T06:00:00"/>
    <d v="2015-01-08T06:00:00"/>
    <n v="2015"/>
    <x v="0"/>
    <s v="Jan"/>
    <x v="2"/>
    <n v="1421906400"/>
    <d v="2015-01-22T06:00:00"/>
    <b v="0"/>
    <b v="1"/>
    <s v="music/rock"/>
  </r>
  <r>
    <n v="520"/>
    <s v="Frederick, Jenkins and Collins"/>
    <s v="Organic radical collaboration"/>
    <n v="800"/>
    <n v="3406"/>
    <n v="425.75"/>
    <x v="1"/>
    <n v="106.4375"/>
    <n v="32"/>
    <x v="3"/>
    <s v="plays"/>
    <s v="US"/>
    <s v="USD"/>
    <n v="1555650000"/>
    <d v="2019-04-19T05:00:00"/>
    <d v="2019-04-19T05:00:00"/>
    <n v="2019"/>
    <x v="3"/>
    <s v="Apr"/>
    <x v="9"/>
    <n v="1555909200"/>
    <d v="2019-04-22T05:00:00"/>
    <b v="0"/>
    <b v="0"/>
    <s v="theater/plays"/>
  </r>
  <r>
    <n v="521"/>
    <s v="Wilson Ltd"/>
    <s v="Function-based multi-state software"/>
    <n v="7600"/>
    <n v="11061"/>
    <n v="145.53947368421052"/>
    <x v="1"/>
    <n v="29.975609756097562"/>
    <n v="369"/>
    <x v="4"/>
    <s v="drama"/>
    <s v="US"/>
    <s v="USD"/>
    <n v="1471928400"/>
    <d v="2016-08-23T05:00:00"/>
    <d v="2016-08-23T05:00:00"/>
    <n v="2016"/>
    <x v="7"/>
    <s v="Aug"/>
    <x v="1"/>
    <n v="1472446800"/>
    <d v="2016-08-29T05:00:00"/>
    <b v="0"/>
    <b v="1"/>
    <s v="film &amp; video/drama"/>
  </r>
  <r>
    <n v="522"/>
    <s v="Cline, Peterson and Lowery"/>
    <s v="Innovative static budgetary management"/>
    <n v="50500"/>
    <n v="16389"/>
    <n v="32.453465346534657"/>
    <x v="0"/>
    <n v="85.806282722513089"/>
    <n v="191"/>
    <x v="4"/>
    <s v="shorts"/>
    <s v="US"/>
    <s v="USD"/>
    <n v="1341291600"/>
    <d v="2012-07-03T05:00:00"/>
    <d v="2012-07-03T05:00:00"/>
    <n v="2012"/>
    <x v="4"/>
    <s v="Jul"/>
    <x v="8"/>
    <n v="1342328400"/>
    <d v="2012-07-15T05:00:00"/>
    <b v="0"/>
    <b v="0"/>
    <s v="film &amp; video/shorts"/>
  </r>
  <r>
    <n v="523"/>
    <s v="Underwood, James and Jones"/>
    <s v="Triple-buffered holistic ability"/>
    <n v="900"/>
    <n v="6303"/>
    <n v="700.33333333333326"/>
    <x v="1"/>
    <n v="70.82022471910112"/>
    <n v="89"/>
    <x v="4"/>
    <s v="shorts"/>
    <s v="US"/>
    <s v="USD"/>
    <n v="1267682400"/>
    <d v="2010-03-04T06:00:00"/>
    <d v="2010-03-04T06:00:00"/>
    <n v="2010"/>
    <x v="6"/>
    <s v="Mar"/>
    <x v="6"/>
    <n v="1268114400"/>
    <d v="2010-03-09T06:00:00"/>
    <b v="0"/>
    <b v="0"/>
    <s v="film &amp; video/shorts"/>
  </r>
  <r>
    <n v="524"/>
    <s v="Johnson-Contreras"/>
    <s v="Diverse scalable superstructure"/>
    <n v="96700"/>
    <n v="81136"/>
    <n v="83.904860392967933"/>
    <x v="0"/>
    <n v="40.998484082870135"/>
    <n v="1979"/>
    <x v="3"/>
    <s v="plays"/>
    <s v="US"/>
    <s v="USD"/>
    <n v="1272258000"/>
    <d v="2010-04-26T05:00:00"/>
    <d v="2010-04-26T05:00:00"/>
    <n v="2010"/>
    <x v="6"/>
    <s v="Apr"/>
    <x v="9"/>
    <n v="1273381200"/>
    <d v="2010-05-09T05:00:00"/>
    <b v="0"/>
    <b v="0"/>
    <s v="theater/plays"/>
  </r>
  <r>
    <n v="525"/>
    <s v="Greene, Lloyd and Sims"/>
    <s v="Balanced leadingedge data-warehouse"/>
    <n v="2100"/>
    <n v="1768"/>
    <n v="84.19047619047619"/>
    <x v="0"/>
    <n v="28.063492063492063"/>
    <n v="63"/>
    <x v="2"/>
    <s v="wearables"/>
    <s v="US"/>
    <s v="USD"/>
    <n v="1290492000"/>
    <d v="2010-11-23T06:00:00"/>
    <d v="2010-11-23T06:00:00"/>
    <n v="2010"/>
    <x v="6"/>
    <s v="Nov"/>
    <x v="0"/>
    <n v="1290837600"/>
    <d v="2010-11-27T06:00:00"/>
    <b v="0"/>
    <b v="0"/>
    <s v="technology/wearables"/>
  </r>
  <r>
    <n v="526"/>
    <s v="Smith-Sparks"/>
    <s v="Digitized bandwidth-monitored open architecture"/>
    <n v="8300"/>
    <n v="12944"/>
    <n v="155.95180722891567"/>
    <x v="1"/>
    <n v="88.054421768707485"/>
    <n v="147"/>
    <x v="3"/>
    <s v="plays"/>
    <s v="US"/>
    <s v="USD"/>
    <n v="1451109600"/>
    <d v="2015-12-26T06:00:00"/>
    <d v="2015-12-26T06:00:00"/>
    <n v="2015"/>
    <x v="0"/>
    <s v="Dec"/>
    <x v="7"/>
    <n v="1454306400"/>
    <d v="2016-02-01T06:00:00"/>
    <b v="0"/>
    <b v="1"/>
    <s v="theater/plays"/>
  </r>
  <r>
    <n v="527"/>
    <s v="Rosario-Smith"/>
    <s v="Enterprise-wide intermediate portal"/>
    <n v="189200"/>
    <n v="188480"/>
    <n v="99.619450317124731"/>
    <x v="0"/>
    <n v="31"/>
    <n v="6080"/>
    <x v="4"/>
    <s v="animation"/>
    <s v="CA"/>
    <s v="CAD"/>
    <n v="1454652000"/>
    <d v="2016-02-05T06:00:00"/>
    <d v="2016-02-05T06:00:00"/>
    <n v="2016"/>
    <x v="7"/>
    <s v="Feb"/>
    <x v="10"/>
    <n v="1457762400"/>
    <d v="2016-03-12T06:00:00"/>
    <b v="0"/>
    <b v="0"/>
    <s v="film &amp; video/animation"/>
  </r>
  <r>
    <n v="528"/>
    <s v="Avila, Ford and Welch"/>
    <s v="Focused leadingedge matrix"/>
    <n v="9000"/>
    <n v="7227"/>
    <n v="80.300000000000011"/>
    <x v="0"/>
    <n v="90.337500000000006"/>
    <n v="80"/>
    <x v="1"/>
    <s v="indie rock"/>
    <s v="GB"/>
    <s v="GBP"/>
    <n v="1385186400"/>
    <d v="2013-11-23T06:00:00"/>
    <d v="2013-11-23T06:00:00"/>
    <n v="2013"/>
    <x v="2"/>
    <s v="Nov"/>
    <x v="0"/>
    <n v="1389074400"/>
    <d v="2014-01-07T06:00:00"/>
    <b v="0"/>
    <b v="0"/>
    <s v="music/indie rock"/>
  </r>
  <r>
    <n v="529"/>
    <s v="Gallegos Inc"/>
    <s v="Seamless logistical encryption"/>
    <n v="5100"/>
    <n v="574"/>
    <n v="11.254901960784313"/>
    <x v="0"/>
    <n v="63.777777777777779"/>
    <n v="9"/>
    <x v="6"/>
    <s v="video games"/>
    <s v="US"/>
    <s v="USD"/>
    <n v="1399698000"/>
    <d v="2014-05-10T05:00:00"/>
    <d v="2014-05-10T05:00:00"/>
    <n v="2014"/>
    <x v="1"/>
    <s v="May"/>
    <x v="11"/>
    <n v="1402117200"/>
    <d v="2014-06-07T05:00:00"/>
    <b v="0"/>
    <b v="0"/>
    <s v="games/video games"/>
  </r>
  <r>
    <n v="530"/>
    <s v="Morrow, Santiago and Soto"/>
    <s v="Stand-alone human-resource workforce"/>
    <n v="105000"/>
    <n v="96328"/>
    <n v="91.740952380952379"/>
    <x v="0"/>
    <n v="53.995515695067262"/>
    <n v="1784"/>
    <x v="5"/>
    <s v="fiction"/>
    <s v="US"/>
    <s v="USD"/>
    <n v="1283230800"/>
    <d v="2010-08-31T05:00:00"/>
    <d v="2010-08-31T05:00:00"/>
    <n v="2010"/>
    <x v="6"/>
    <s v="Aug"/>
    <x v="1"/>
    <n v="1284440400"/>
    <d v="2010-09-14T05:00:00"/>
    <b v="0"/>
    <b v="1"/>
    <s v="publishing/fiction"/>
  </r>
  <r>
    <n v="531"/>
    <s v="Berry-Richardson"/>
    <s v="Automated zero tolerance implementation"/>
    <n v="186700"/>
    <n v="178338"/>
    <n v="95.521156936261391"/>
    <x v="2"/>
    <n v="48.993956043956047"/>
    <n v="3640"/>
    <x v="6"/>
    <s v="video games"/>
    <s v="CH"/>
    <s v="CHF"/>
    <n v="1384149600"/>
    <d v="2013-11-11T06:00:00"/>
    <d v="2013-11-11T06:00:00"/>
    <n v="2013"/>
    <x v="2"/>
    <s v="Nov"/>
    <x v="0"/>
    <n v="1388988000"/>
    <d v="2014-01-06T06:00:00"/>
    <b v="0"/>
    <b v="0"/>
    <s v="games/video games"/>
  </r>
  <r>
    <n v="532"/>
    <s v="Cordova-Torres"/>
    <s v="Pre-emptive grid-enabled contingency"/>
    <n v="1600"/>
    <n v="8046"/>
    <n v="502.87499999999994"/>
    <x v="1"/>
    <n v="63.857142857142854"/>
    <n v="126"/>
    <x v="3"/>
    <s v="plays"/>
    <s v="CA"/>
    <s v="CAD"/>
    <n v="1516860000"/>
    <d v="2018-01-25T06:00:00"/>
    <d v="2018-01-25T06:00:00"/>
    <n v="2018"/>
    <x v="9"/>
    <s v="Jan"/>
    <x v="2"/>
    <n v="1516946400"/>
    <d v="2018-01-26T06:00:00"/>
    <b v="0"/>
    <b v="0"/>
    <s v="theater/plays"/>
  </r>
  <r>
    <n v="533"/>
    <s v="Holt, Bernard and Johnson"/>
    <s v="Multi-lateral didactic encoding"/>
    <n v="115600"/>
    <n v="184086"/>
    <n v="159.24394463667818"/>
    <x v="1"/>
    <n v="82.996393146979258"/>
    <n v="2218"/>
    <x v="1"/>
    <s v="indie rock"/>
    <s v="GB"/>
    <s v="GBP"/>
    <n v="1374642000"/>
    <d v="2013-07-24T05:00:00"/>
    <d v="2013-07-24T05:00:00"/>
    <n v="2013"/>
    <x v="2"/>
    <s v="Jul"/>
    <x v="8"/>
    <n v="1377752400"/>
    <d v="2013-08-29T05:00:00"/>
    <b v="0"/>
    <b v="0"/>
    <s v="music/indie rock"/>
  </r>
  <r>
    <n v="534"/>
    <s v="Clark, Mccormick and Mendoza"/>
    <s v="Self-enabling didactic orchestration"/>
    <n v="89100"/>
    <n v="13385"/>
    <n v="15.022446689113355"/>
    <x v="0"/>
    <n v="55.08230452674897"/>
    <n v="243"/>
    <x v="4"/>
    <s v="drama"/>
    <s v="US"/>
    <s v="USD"/>
    <n v="1534482000"/>
    <d v="2018-08-17T05:00:00"/>
    <d v="2018-08-17T05:00:00"/>
    <n v="2018"/>
    <x v="9"/>
    <s v="Aug"/>
    <x v="1"/>
    <n v="1534568400"/>
    <d v="2018-08-18T05:00:00"/>
    <b v="0"/>
    <b v="1"/>
    <s v="film &amp; video/drama"/>
  </r>
  <r>
    <n v="535"/>
    <s v="Garrison LLC"/>
    <s v="Profit-focused 24/7 data-warehouse"/>
    <n v="2600"/>
    <n v="12533"/>
    <n v="482.03846153846149"/>
    <x v="1"/>
    <n v="62.044554455445542"/>
    <n v="202"/>
    <x v="3"/>
    <s v="plays"/>
    <s v="IT"/>
    <s v="EUR"/>
    <n v="1528434000"/>
    <d v="2018-06-08T05:00:00"/>
    <d v="2018-06-08T05:00:00"/>
    <n v="2018"/>
    <x v="9"/>
    <s v="Jun"/>
    <x v="5"/>
    <n v="1528606800"/>
    <d v="2018-06-10T05:00:00"/>
    <b v="0"/>
    <b v="1"/>
    <s v="theater/plays"/>
  </r>
  <r>
    <n v="536"/>
    <s v="Shannon-Olson"/>
    <s v="Enhanced methodical middleware"/>
    <n v="9800"/>
    <n v="14697"/>
    <n v="149.96938775510205"/>
    <x v="1"/>
    <n v="104.97857142857143"/>
    <n v="140"/>
    <x v="5"/>
    <s v="fiction"/>
    <s v="IT"/>
    <s v="EUR"/>
    <n v="1282626000"/>
    <d v="2010-08-24T05:00:00"/>
    <d v="2010-08-24T05:00:00"/>
    <n v="2010"/>
    <x v="6"/>
    <s v="Aug"/>
    <x v="1"/>
    <n v="1284872400"/>
    <d v="2010-09-19T05:00:00"/>
    <b v="0"/>
    <b v="0"/>
    <s v="publishing/fiction"/>
  </r>
  <r>
    <n v="537"/>
    <s v="Murillo-Mcfarland"/>
    <s v="Synchronized client-driven projection"/>
    <n v="84400"/>
    <n v="98935"/>
    <n v="117.22156398104266"/>
    <x v="1"/>
    <n v="94.044676806083643"/>
    <n v="1052"/>
    <x v="4"/>
    <s v="documentary"/>
    <s v="DK"/>
    <s v="DKK"/>
    <n v="1535605200"/>
    <d v="2018-08-30T05:00:00"/>
    <d v="2018-08-30T05:00:00"/>
    <n v="2018"/>
    <x v="9"/>
    <s v="Aug"/>
    <x v="1"/>
    <n v="1537592400"/>
    <d v="2018-09-22T05:00:00"/>
    <b v="1"/>
    <b v="1"/>
    <s v="film &amp; video/documentary"/>
  </r>
  <r>
    <n v="538"/>
    <s v="Young, Gilbert and Escobar"/>
    <s v="Networked didactic time-frame"/>
    <n v="151300"/>
    <n v="57034"/>
    <n v="37.695968274950431"/>
    <x v="0"/>
    <n v="44.007716049382715"/>
    <n v="1296"/>
    <x v="6"/>
    <s v="mobile games"/>
    <s v="US"/>
    <s v="USD"/>
    <n v="1379826000"/>
    <d v="2013-09-22T05:00:00"/>
    <d v="2013-09-22T05:00:00"/>
    <n v="2013"/>
    <x v="2"/>
    <s v="Sep"/>
    <x v="3"/>
    <n v="1381208400"/>
    <d v="2013-10-08T05:00:00"/>
    <b v="0"/>
    <b v="0"/>
    <s v="games/mobile games"/>
  </r>
  <r>
    <n v="539"/>
    <s v="Thomas, Welch and Santana"/>
    <s v="Assimilated exuding toolset"/>
    <n v="9800"/>
    <n v="7120"/>
    <n v="72.653061224489804"/>
    <x v="0"/>
    <n v="92.467532467532465"/>
    <n v="77"/>
    <x v="0"/>
    <s v="food trucks"/>
    <s v="US"/>
    <s v="USD"/>
    <n v="1561957200"/>
    <d v="2019-07-01T05:00:00"/>
    <d v="2019-07-01T05:00:00"/>
    <n v="2019"/>
    <x v="3"/>
    <s v="Jul"/>
    <x v="8"/>
    <n v="1562475600"/>
    <d v="2019-07-07T05:00:00"/>
    <b v="0"/>
    <b v="1"/>
    <s v="food/food trucks"/>
  </r>
  <r>
    <n v="540"/>
    <s v="Brown-Pena"/>
    <s v="Front-line client-server secured line"/>
    <n v="5300"/>
    <n v="14097"/>
    <n v="265.98113207547169"/>
    <x v="1"/>
    <n v="57.072874493927124"/>
    <n v="247"/>
    <x v="7"/>
    <s v="photography books"/>
    <s v="US"/>
    <s v="USD"/>
    <n v="1525496400"/>
    <d v="2018-05-05T05:00:00"/>
    <d v="2018-05-05T05:00:00"/>
    <n v="2018"/>
    <x v="9"/>
    <s v="May"/>
    <x v="11"/>
    <n v="1527397200"/>
    <d v="2018-05-27T05:00:00"/>
    <b v="0"/>
    <b v="0"/>
    <s v="photography/photography books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mobile games"/>
    <s v="IT"/>
    <s v="EUR"/>
    <n v="1433912400"/>
    <d v="2015-06-10T05:00:00"/>
    <d v="2015-06-10T05:00:00"/>
    <n v="2015"/>
    <x v="0"/>
    <s v="Jun"/>
    <x v="5"/>
    <n v="1436158800"/>
    <d v="2015-07-06T05:00:00"/>
    <b v="0"/>
    <b v="0"/>
    <s v="games/mobile games"/>
  </r>
  <r>
    <n v="542"/>
    <s v="Harrison-Bridges"/>
    <s v="Profit-focused exuding moderator"/>
    <n v="77000"/>
    <n v="1930"/>
    <n v="2.5064935064935066"/>
    <x v="0"/>
    <n v="39.387755102040813"/>
    <n v="49"/>
    <x v="1"/>
    <s v="indie rock"/>
    <s v="GB"/>
    <s v="GBP"/>
    <n v="1453442400"/>
    <d v="2016-01-22T06:00:00"/>
    <d v="2016-01-22T06:00:00"/>
    <n v="2016"/>
    <x v="7"/>
    <s v="Jan"/>
    <x v="2"/>
    <n v="1456034400"/>
    <d v="2016-02-21T06:00:00"/>
    <b v="0"/>
    <b v="0"/>
    <s v="music/indie rock"/>
  </r>
  <r>
    <n v="543"/>
    <s v="Johnson, Murphy and Peterson"/>
    <s v="Cross-group high-level moderator"/>
    <n v="84900"/>
    <n v="13864"/>
    <n v="16.329799764428738"/>
    <x v="0"/>
    <n v="77.022222222222226"/>
    <n v="180"/>
    <x v="6"/>
    <s v="video games"/>
    <s v="US"/>
    <s v="USD"/>
    <n v="1378875600"/>
    <d v="2013-09-11T05:00:00"/>
    <d v="2013-09-11T05:00:00"/>
    <n v="2013"/>
    <x v="2"/>
    <s v="Sep"/>
    <x v="3"/>
    <n v="1380171600"/>
    <d v="2013-09-26T05:00:00"/>
    <b v="0"/>
    <b v="0"/>
    <s v="games/video games"/>
  </r>
  <r>
    <n v="544"/>
    <s v="Taylor Inc"/>
    <s v="Public-key 3rdgeneration system engine"/>
    <n v="2800"/>
    <n v="7742"/>
    <n v="276.5"/>
    <x v="1"/>
    <n v="92.166666666666671"/>
    <n v="84"/>
    <x v="1"/>
    <s v="rock"/>
    <s v="US"/>
    <s v="USD"/>
    <n v="1452232800"/>
    <d v="2016-01-08T06:00:00"/>
    <d v="2016-01-08T06:00:00"/>
    <n v="2016"/>
    <x v="7"/>
    <s v="Jan"/>
    <x v="2"/>
    <n v="1453356000"/>
    <d v="2016-01-21T06:00:00"/>
    <b v="0"/>
    <b v="0"/>
    <s v="music/rock"/>
  </r>
  <r>
    <n v="545"/>
    <s v="Deleon and Sons"/>
    <s v="Organized value-added access"/>
    <n v="184800"/>
    <n v="164109"/>
    <n v="88.803571428571431"/>
    <x v="0"/>
    <n v="61.007063197026021"/>
    <n v="2690"/>
    <x v="3"/>
    <s v="plays"/>
    <s v="US"/>
    <s v="USD"/>
    <n v="1577253600"/>
    <d v="2019-12-25T06:00:00"/>
    <d v="2019-12-25T06:00:00"/>
    <n v="2019"/>
    <x v="3"/>
    <s v="Dec"/>
    <x v="7"/>
    <n v="1578981600"/>
    <d v="2020-01-14T06:00:00"/>
    <b v="0"/>
    <b v="0"/>
    <s v="theater/plays"/>
  </r>
  <r>
    <n v="546"/>
    <s v="Benjamin, Paul and Ferguson"/>
    <s v="Cloned global Graphical User Interface"/>
    <n v="4200"/>
    <n v="6870"/>
    <n v="163.57142857142856"/>
    <x v="1"/>
    <n v="78.068181818181813"/>
    <n v="88"/>
    <x v="3"/>
    <s v="plays"/>
    <s v="US"/>
    <s v="USD"/>
    <n v="1537160400"/>
    <d v="2018-09-17T05:00:00"/>
    <d v="2018-09-17T05:00:00"/>
    <n v="2018"/>
    <x v="9"/>
    <s v="Sep"/>
    <x v="3"/>
    <n v="1537419600"/>
    <d v="2018-09-20T05:00:00"/>
    <b v="0"/>
    <b v="1"/>
    <s v="theater/plays"/>
  </r>
  <r>
    <n v="547"/>
    <s v="Hardin-Dixon"/>
    <s v="Focused solution-oriented matrix"/>
    <n v="1300"/>
    <n v="12597"/>
    <n v="969"/>
    <x v="1"/>
    <n v="80.75"/>
    <n v="156"/>
    <x v="4"/>
    <s v="drama"/>
    <s v="US"/>
    <s v="USD"/>
    <n v="1422165600"/>
    <d v="2015-01-25T06:00:00"/>
    <d v="2015-01-25T06:00:00"/>
    <n v="2015"/>
    <x v="0"/>
    <s v="Jan"/>
    <x v="2"/>
    <n v="1423202400"/>
    <d v="2015-02-06T06:00:00"/>
    <b v="0"/>
    <b v="0"/>
    <s v="film &amp; video/drama"/>
  </r>
  <r>
    <n v="548"/>
    <s v="York-Pitts"/>
    <s v="Monitored discrete toolset"/>
    <n v="66100"/>
    <n v="179074"/>
    <n v="270.91376701966715"/>
    <x v="1"/>
    <n v="59.991289782244557"/>
    <n v="2985"/>
    <x v="3"/>
    <s v="plays"/>
    <s v="US"/>
    <s v="USD"/>
    <n v="1459486800"/>
    <d v="2016-04-01T05:00:00"/>
    <d v="2016-04-01T05:00:00"/>
    <n v="2016"/>
    <x v="7"/>
    <s v="Apr"/>
    <x v="9"/>
    <n v="1460610000"/>
    <d v="2016-04-14T05:00:00"/>
    <b v="0"/>
    <b v="0"/>
    <s v="theater/plays"/>
  </r>
  <r>
    <n v="549"/>
    <s v="Jarvis and Sons"/>
    <s v="Business-focused intermediate system engine"/>
    <n v="29500"/>
    <n v="83843"/>
    <n v="284.21355932203392"/>
    <x v="1"/>
    <n v="110.03018372703411"/>
    <n v="762"/>
    <x v="2"/>
    <s v="wearables"/>
    <s v="US"/>
    <s v="USD"/>
    <n v="1369717200"/>
    <d v="2013-05-28T05:00:00"/>
    <d v="2013-05-28T05:00:00"/>
    <n v="2013"/>
    <x v="2"/>
    <s v="May"/>
    <x v="11"/>
    <n v="1370494800"/>
    <d v="2013-06-06T05:00:00"/>
    <b v="0"/>
    <b v="0"/>
    <s v="technology/wearables"/>
  </r>
  <r>
    <n v="550"/>
    <s v="Morrison-Henderson"/>
    <s v="De-engineered disintermediate encoding"/>
    <n v="100"/>
    <n v="4"/>
    <n v="4"/>
    <x v="3"/>
    <n v="4"/>
    <n v="1"/>
    <x v="1"/>
    <s v="indie rock"/>
    <s v="CH"/>
    <s v="CHF"/>
    <n v="1330495200"/>
    <d v="2012-02-29T06:00:00"/>
    <d v="2012-02-29T06:00:00"/>
    <n v="2012"/>
    <x v="4"/>
    <s v="Feb"/>
    <x v="10"/>
    <n v="1332306000"/>
    <d v="2012-03-21T05:00:00"/>
    <b v="0"/>
    <b v="0"/>
    <s v="music/indie rock"/>
  </r>
  <r>
    <n v="551"/>
    <s v="Martin-James"/>
    <s v="Streamlined upward-trending analyzer"/>
    <n v="180100"/>
    <n v="105598"/>
    <n v="58.6329816768462"/>
    <x v="0"/>
    <n v="37.99856063332134"/>
    <n v="2779"/>
    <x v="2"/>
    <s v="web"/>
    <s v="AU"/>
    <s v="AUD"/>
    <n v="1419055200"/>
    <d v="2014-12-20T06:00:00"/>
    <d v="2014-12-20T06:00:00"/>
    <n v="2014"/>
    <x v="1"/>
    <s v="Dec"/>
    <x v="7"/>
    <n v="1422511200"/>
    <d v="2015-01-29T06:00:00"/>
    <b v="0"/>
    <b v="1"/>
    <s v="technology/web"/>
  </r>
  <r>
    <n v="552"/>
    <s v="Mercer, Solomon and Singleton"/>
    <s v="Distributed human-resource policy"/>
    <n v="9000"/>
    <n v="8866"/>
    <n v="98.51111111111112"/>
    <x v="0"/>
    <n v="96.369565217391298"/>
    <n v="92"/>
    <x v="3"/>
    <s v="plays"/>
    <s v="US"/>
    <s v="USD"/>
    <n v="1480140000"/>
    <d v="2016-11-26T06:00:00"/>
    <d v="2016-11-26T06:00:00"/>
    <n v="2016"/>
    <x v="7"/>
    <s v="Nov"/>
    <x v="0"/>
    <n v="1480312800"/>
    <d v="2016-11-28T06:00:00"/>
    <b v="0"/>
    <b v="0"/>
    <s v="theater/plays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rock"/>
    <s v="US"/>
    <s v="USD"/>
    <n v="1293948000"/>
    <d v="2011-01-02T06:00:00"/>
    <d v="2011-01-02T06:00:00"/>
    <n v="2011"/>
    <x v="8"/>
    <s v="Jan"/>
    <x v="2"/>
    <n v="1294034400"/>
    <d v="2011-01-03T06:00:00"/>
    <b v="0"/>
    <b v="0"/>
    <s v="music/rock"/>
  </r>
  <r>
    <n v="554"/>
    <s v="Ritter PLC"/>
    <s v="Multi-channeled upward-trending application"/>
    <n v="9500"/>
    <n v="14408"/>
    <n v="151.66315789473683"/>
    <x v="1"/>
    <n v="26.007220216606498"/>
    <n v="554"/>
    <x v="1"/>
    <s v="indie rock"/>
    <s v="CA"/>
    <s v="CAD"/>
    <n v="1482127200"/>
    <d v="2016-12-19T06:00:00"/>
    <d v="2016-12-19T06:00:00"/>
    <n v="2016"/>
    <x v="7"/>
    <s v="Dec"/>
    <x v="7"/>
    <n v="1482645600"/>
    <d v="2016-12-25T06:00:00"/>
    <b v="0"/>
    <b v="0"/>
    <s v="music/indie rock"/>
  </r>
  <r>
    <n v="555"/>
    <s v="Anderson Group"/>
    <s v="Organic maximized database"/>
    <n v="6300"/>
    <n v="14089"/>
    <n v="223.63492063492063"/>
    <x v="1"/>
    <n v="104.36296296296297"/>
    <n v="135"/>
    <x v="1"/>
    <s v="rock"/>
    <s v="DK"/>
    <s v="DKK"/>
    <n v="1396414800"/>
    <d v="2014-04-02T05:00:00"/>
    <d v="2014-04-02T05:00:00"/>
    <n v="2014"/>
    <x v="1"/>
    <s v="Apr"/>
    <x v="9"/>
    <n v="1399093200"/>
    <d v="2014-05-03T05:00:00"/>
    <b v="0"/>
    <b v="0"/>
    <s v="music/rock"/>
  </r>
  <r>
    <n v="556"/>
    <s v="Smith and Sons"/>
    <s v="Grass-roots 24/7 attitude"/>
    <n v="5200"/>
    <n v="12467"/>
    <n v="239.75"/>
    <x v="1"/>
    <n v="102.18852459016394"/>
    <n v="122"/>
    <x v="5"/>
    <s v="translations"/>
    <s v="US"/>
    <s v="USD"/>
    <n v="1315285200"/>
    <d v="2011-09-06T05:00:00"/>
    <d v="2011-09-06T05:00:00"/>
    <n v="2011"/>
    <x v="8"/>
    <s v="Sep"/>
    <x v="3"/>
    <n v="1315890000"/>
    <d v="2011-09-13T05:00:00"/>
    <b v="0"/>
    <b v="1"/>
    <s v="publishing/translations"/>
  </r>
  <r>
    <n v="557"/>
    <s v="Lam-Hamilton"/>
    <s v="Team-oriented global strategy"/>
    <n v="6000"/>
    <n v="11960"/>
    <n v="199.33333333333334"/>
    <x v="1"/>
    <n v="54.117647058823529"/>
    <n v="221"/>
    <x v="4"/>
    <s v="science fiction"/>
    <s v="US"/>
    <s v="USD"/>
    <n v="1443762000"/>
    <d v="2015-10-02T05:00:00"/>
    <d v="2015-10-02T05:00:00"/>
    <n v="2015"/>
    <x v="0"/>
    <s v="Oct"/>
    <x v="4"/>
    <n v="1444021200"/>
    <d v="2015-10-05T05:00:00"/>
    <b v="0"/>
    <b v="1"/>
    <s v="film &amp; video/science fiction"/>
  </r>
  <r>
    <n v="558"/>
    <s v="Ho Ltd"/>
    <s v="Enhanced client-driven capacity"/>
    <n v="5800"/>
    <n v="7966"/>
    <n v="137.34482758620689"/>
    <x v="1"/>
    <n v="63.222222222222221"/>
    <n v="126"/>
    <x v="3"/>
    <s v="plays"/>
    <s v="US"/>
    <s v="USD"/>
    <n v="1456293600"/>
    <d v="2016-02-24T06:00:00"/>
    <d v="2016-02-24T06:00:00"/>
    <n v="2016"/>
    <x v="7"/>
    <s v="Feb"/>
    <x v="10"/>
    <n v="1460005200"/>
    <d v="2016-04-07T05:00:00"/>
    <b v="0"/>
    <b v="0"/>
    <s v="theater/plays"/>
  </r>
  <r>
    <n v="559"/>
    <s v="Brown, Estrada and Jensen"/>
    <s v="Exclusive systematic productivity"/>
    <n v="105300"/>
    <n v="106321"/>
    <n v="100.9696106362773"/>
    <x v="1"/>
    <n v="104.03228962818004"/>
    <n v="1022"/>
    <x v="3"/>
    <s v="plays"/>
    <s v="US"/>
    <s v="USD"/>
    <n v="1470114000"/>
    <d v="2016-08-02T05:00:00"/>
    <d v="2016-08-02T05:00:00"/>
    <n v="2016"/>
    <x v="7"/>
    <s v="Aug"/>
    <x v="1"/>
    <n v="1470718800"/>
    <d v="2016-08-09T05:00:00"/>
    <b v="0"/>
    <b v="0"/>
    <s v="theater/plays"/>
  </r>
  <r>
    <n v="560"/>
    <s v="Hunt LLC"/>
    <s v="Re-engineered radical policy"/>
    <n v="20000"/>
    <n v="158832"/>
    <n v="794.16"/>
    <x v="1"/>
    <n v="49.994334277620396"/>
    <n v="3177"/>
    <x v="4"/>
    <s v="animation"/>
    <s v="US"/>
    <s v="USD"/>
    <n v="1321596000"/>
    <d v="2011-11-18T06:00:00"/>
    <d v="2011-11-18T06:00:00"/>
    <n v="2011"/>
    <x v="8"/>
    <s v="Nov"/>
    <x v="0"/>
    <n v="1325052000"/>
    <d v="2011-12-28T06:00:00"/>
    <b v="0"/>
    <b v="0"/>
    <s v="film &amp; video/animation"/>
  </r>
  <r>
    <n v="561"/>
    <s v="Fowler-Smith"/>
    <s v="Down-sized logistical adapter"/>
    <n v="3000"/>
    <n v="11091"/>
    <n v="369.7"/>
    <x v="1"/>
    <n v="56.015151515151516"/>
    <n v="198"/>
    <x v="3"/>
    <s v="plays"/>
    <s v="CH"/>
    <s v="CHF"/>
    <n v="1318827600"/>
    <d v="2011-10-17T05:00:00"/>
    <d v="2011-10-17T05:00:00"/>
    <n v="2011"/>
    <x v="8"/>
    <s v="Oct"/>
    <x v="4"/>
    <n v="1319000400"/>
    <d v="2011-10-19T05:00:00"/>
    <b v="0"/>
    <b v="0"/>
    <s v="theater/plays"/>
  </r>
  <r>
    <n v="562"/>
    <s v="Blair Inc"/>
    <s v="Configurable bandwidth-monitored throughput"/>
    <n v="9900"/>
    <n v="1269"/>
    <n v="12.818181818181817"/>
    <x v="0"/>
    <n v="48.807692307692307"/>
    <n v="26"/>
    <x v="1"/>
    <s v="rock"/>
    <s v="CH"/>
    <s v="CHF"/>
    <n v="1552366800"/>
    <d v="2019-03-12T05:00:00"/>
    <d v="2019-03-12T05:00:00"/>
    <n v="2019"/>
    <x v="3"/>
    <s v="Mar"/>
    <x v="6"/>
    <n v="1552539600"/>
    <d v="2019-03-14T05:00:00"/>
    <b v="0"/>
    <b v="0"/>
    <s v="music/rock"/>
  </r>
  <r>
    <n v="563"/>
    <s v="Kelley, Stanton and Sanchez"/>
    <s v="Optional tangible pricing structure"/>
    <n v="3700"/>
    <n v="5107"/>
    <n v="138.02702702702703"/>
    <x v="1"/>
    <n v="60.082352941176474"/>
    <n v="85"/>
    <x v="4"/>
    <s v="documentary"/>
    <s v="AU"/>
    <s v="AUD"/>
    <n v="1542088800"/>
    <d v="2018-11-13T06:00:00"/>
    <d v="2018-11-13T06:00:00"/>
    <n v="2018"/>
    <x v="9"/>
    <s v="Nov"/>
    <x v="0"/>
    <n v="1543816800"/>
    <d v="2018-12-03T06:00:00"/>
    <b v="0"/>
    <b v="0"/>
    <s v="film &amp; video/documentary"/>
  </r>
  <r>
    <n v="564"/>
    <s v="Hernandez-Macdonald"/>
    <s v="Organic high-level implementation"/>
    <n v="168700"/>
    <n v="141393"/>
    <n v="83.813278008298752"/>
    <x v="0"/>
    <n v="78.990502793296088"/>
    <n v="1790"/>
    <x v="3"/>
    <s v="plays"/>
    <s v="US"/>
    <s v="USD"/>
    <n v="1426395600"/>
    <d v="2015-03-15T05:00:00"/>
    <d v="2015-03-15T05:00:00"/>
    <n v="2015"/>
    <x v="0"/>
    <s v="Mar"/>
    <x v="6"/>
    <n v="1427086800"/>
    <d v="2015-03-23T05:00:00"/>
    <b v="0"/>
    <b v="0"/>
    <s v="theater/plays"/>
  </r>
  <r>
    <n v="565"/>
    <s v="Joseph LLC"/>
    <s v="Decentralized logistical collaboration"/>
    <n v="94900"/>
    <n v="194166"/>
    <n v="204.60063224446787"/>
    <x v="1"/>
    <n v="53.99499443826474"/>
    <n v="3596"/>
    <x v="3"/>
    <s v="plays"/>
    <s v="US"/>
    <s v="USD"/>
    <n v="1321336800"/>
    <d v="2011-11-15T06:00:00"/>
    <d v="2011-11-15T06:00:00"/>
    <n v="2011"/>
    <x v="8"/>
    <s v="Nov"/>
    <x v="0"/>
    <n v="1323064800"/>
    <d v="2011-12-05T06:00:00"/>
    <b v="0"/>
    <b v="0"/>
    <s v="theater/plays"/>
  </r>
  <r>
    <n v="566"/>
    <s v="Webb-Smith"/>
    <s v="Advanced content-based installation"/>
    <n v="9300"/>
    <n v="4124"/>
    <n v="44.344086021505376"/>
    <x v="0"/>
    <n v="111.45945945945945"/>
    <n v="37"/>
    <x v="1"/>
    <s v="electric music"/>
    <s v="US"/>
    <s v="USD"/>
    <n v="1456293600"/>
    <d v="2016-02-24T06:00:00"/>
    <d v="2016-02-24T06:00:00"/>
    <n v="2016"/>
    <x v="7"/>
    <s v="Feb"/>
    <x v="10"/>
    <n v="1458277200"/>
    <d v="2016-03-18T05:00:00"/>
    <b v="0"/>
    <b v="1"/>
    <s v="music/electric music"/>
  </r>
  <r>
    <n v="567"/>
    <s v="Johns PLC"/>
    <s v="Distributed high-level open architecture"/>
    <n v="6800"/>
    <n v="14865"/>
    <n v="218.60294117647058"/>
    <x v="1"/>
    <n v="60.922131147540981"/>
    <n v="244"/>
    <x v="1"/>
    <s v="rock"/>
    <s v="US"/>
    <s v="USD"/>
    <n v="1404968400"/>
    <d v="2014-07-10T05:00:00"/>
    <d v="2014-07-10T05:00:00"/>
    <n v="2014"/>
    <x v="1"/>
    <s v="Jul"/>
    <x v="8"/>
    <n v="1405141200"/>
    <d v="2014-07-12T05:00:00"/>
    <b v="0"/>
    <b v="0"/>
    <s v="music/rock"/>
  </r>
  <r>
    <n v="568"/>
    <s v="Hardin-Foley"/>
    <s v="Synergized zero tolerance help-desk"/>
    <n v="72400"/>
    <n v="134688"/>
    <n v="186.03314917127071"/>
    <x v="1"/>
    <n v="26.0015444015444"/>
    <n v="5180"/>
    <x v="3"/>
    <s v="plays"/>
    <s v="US"/>
    <s v="USD"/>
    <n v="1279170000"/>
    <d v="2010-07-15T05:00:00"/>
    <d v="2010-07-15T05:00:00"/>
    <n v="2010"/>
    <x v="6"/>
    <s v="Jul"/>
    <x v="8"/>
    <n v="1283058000"/>
    <d v="2010-08-29T05:00:00"/>
    <b v="0"/>
    <b v="0"/>
    <s v="theater/plays"/>
  </r>
  <r>
    <n v="569"/>
    <s v="Fischer, Fowler and Arnold"/>
    <s v="Extended multi-tasking definition"/>
    <n v="20100"/>
    <n v="47705"/>
    <n v="237.33830845771143"/>
    <x v="1"/>
    <n v="80.993208828522924"/>
    <n v="589"/>
    <x v="4"/>
    <s v="animation"/>
    <s v="IT"/>
    <s v="EUR"/>
    <n v="1294725600"/>
    <d v="2011-01-11T06:00:00"/>
    <d v="2011-01-11T06:00:00"/>
    <n v="2011"/>
    <x v="8"/>
    <s v="Jan"/>
    <x v="2"/>
    <n v="1295762400"/>
    <d v="2011-01-23T06:00:00"/>
    <b v="0"/>
    <b v="0"/>
    <s v="film &amp; video/animation"/>
  </r>
  <r>
    <n v="570"/>
    <s v="Martinez-Juarez"/>
    <s v="Realigned uniform knowledge user"/>
    <n v="31200"/>
    <n v="95364"/>
    <n v="305.65384615384613"/>
    <x v="1"/>
    <n v="34.995963302752294"/>
    <n v="2725"/>
    <x v="1"/>
    <s v="rock"/>
    <s v="US"/>
    <s v="USD"/>
    <n v="1419055200"/>
    <d v="2014-12-20T06:00:00"/>
    <d v="2014-12-20T06:00:00"/>
    <n v="2014"/>
    <x v="1"/>
    <s v="Dec"/>
    <x v="7"/>
    <n v="1419573600"/>
    <d v="2014-12-26T06:00:00"/>
    <b v="0"/>
    <b v="1"/>
    <s v="music/rock"/>
  </r>
  <r>
    <n v="571"/>
    <s v="Wilson and Sons"/>
    <s v="Monitored grid-enabled model"/>
    <n v="3500"/>
    <n v="3295"/>
    <n v="94.142857142857139"/>
    <x v="0"/>
    <n v="94.142857142857139"/>
    <n v="35"/>
    <x v="4"/>
    <s v="shorts"/>
    <s v="IT"/>
    <s v="EUR"/>
    <n v="1434690000"/>
    <d v="2015-06-19T05:00:00"/>
    <d v="2015-06-19T05:00:00"/>
    <n v="2015"/>
    <x v="0"/>
    <s v="Jun"/>
    <x v="5"/>
    <n v="1438750800"/>
    <d v="2015-08-05T05:00:00"/>
    <b v="0"/>
    <b v="0"/>
    <s v="film &amp; video/shorts"/>
  </r>
  <r>
    <n v="572"/>
    <s v="Clements Group"/>
    <s v="Assimilated actuating policy"/>
    <n v="9000"/>
    <n v="4896"/>
    <n v="54.400000000000006"/>
    <x v="3"/>
    <n v="52.085106382978722"/>
    <n v="94"/>
    <x v="1"/>
    <s v="rock"/>
    <s v="US"/>
    <s v="USD"/>
    <n v="1443416400"/>
    <d v="2015-09-28T05:00:00"/>
    <d v="2015-09-28T05:00:00"/>
    <n v="2015"/>
    <x v="0"/>
    <s v="Sep"/>
    <x v="3"/>
    <n v="1444798800"/>
    <d v="2015-10-14T05:00:00"/>
    <b v="0"/>
    <b v="1"/>
    <s v="music/rock"/>
  </r>
  <r>
    <n v="573"/>
    <s v="Valenzuela-Cook"/>
    <s v="Total incremental productivity"/>
    <n v="6700"/>
    <n v="7496"/>
    <n v="111.88059701492537"/>
    <x v="1"/>
    <n v="24.986666666666668"/>
    <n v="300"/>
    <x v="8"/>
    <s v="audio"/>
    <s v="US"/>
    <s v="USD"/>
    <n v="1399006800"/>
    <d v="2014-05-02T05:00:00"/>
    <d v="2014-05-02T05:00:00"/>
    <n v="2014"/>
    <x v="1"/>
    <s v="May"/>
    <x v="11"/>
    <n v="1399179600"/>
    <d v="2014-05-04T05:00:00"/>
    <b v="0"/>
    <b v="0"/>
    <s v="journalism/audio"/>
  </r>
  <r>
    <n v="574"/>
    <s v="Parker, Haley and Foster"/>
    <s v="Adaptive local task-force"/>
    <n v="2700"/>
    <n v="9967"/>
    <n v="369.14814814814815"/>
    <x v="1"/>
    <n v="69.215277777777771"/>
    <n v="144"/>
    <x v="0"/>
    <s v="food trucks"/>
    <s v="US"/>
    <s v="USD"/>
    <n v="1575698400"/>
    <d v="2019-12-07T06:00:00"/>
    <d v="2019-12-07T06:00:00"/>
    <n v="2019"/>
    <x v="3"/>
    <s v="Dec"/>
    <x v="7"/>
    <n v="1576562400"/>
    <d v="2019-12-17T06:00:00"/>
    <b v="0"/>
    <b v="1"/>
    <s v="food/food trucks"/>
  </r>
  <r>
    <n v="575"/>
    <s v="Fuentes LLC"/>
    <s v="Universal zero-defect concept"/>
    <n v="83300"/>
    <n v="52421"/>
    <n v="62.930372148859547"/>
    <x v="0"/>
    <n v="93.944444444444443"/>
    <n v="558"/>
    <x v="3"/>
    <s v="plays"/>
    <s v="US"/>
    <s v="USD"/>
    <n v="1400562000"/>
    <d v="2014-05-20T05:00:00"/>
    <d v="2014-05-20T05:00:00"/>
    <n v="2014"/>
    <x v="1"/>
    <s v="May"/>
    <x v="11"/>
    <n v="1400821200"/>
    <d v="2014-05-23T05:00:00"/>
    <b v="0"/>
    <b v="1"/>
    <s v="theater/plays"/>
  </r>
  <r>
    <n v="576"/>
    <s v="Moran and Sons"/>
    <s v="Object-based bottom-line superstructure"/>
    <n v="9700"/>
    <n v="6298"/>
    <n v="64.927835051546396"/>
    <x v="0"/>
    <n v="98.40625"/>
    <n v="64"/>
    <x v="3"/>
    <s v="plays"/>
    <s v="US"/>
    <s v="USD"/>
    <n v="1509512400"/>
    <d v="2017-11-01T05:00:00"/>
    <d v="2017-11-01T05:00:00"/>
    <n v="2017"/>
    <x v="5"/>
    <s v="Nov"/>
    <x v="0"/>
    <n v="1510984800"/>
    <d v="2017-11-18T06:00:00"/>
    <b v="0"/>
    <b v="0"/>
    <s v="theater/plays"/>
  </r>
  <r>
    <n v="577"/>
    <s v="Stevens Inc"/>
    <s v="Adaptive 24hour projection"/>
    <n v="8200"/>
    <n v="1546"/>
    <n v="18.853658536585368"/>
    <x v="3"/>
    <n v="41.783783783783782"/>
    <n v="37"/>
    <x v="1"/>
    <s v="jazz"/>
    <s v="US"/>
    <s v="USD"/>
    <n v="1299823200"/>
    <d v="2011-03-11T06:00:00"/>
    <d v="2011-03-11T06:00:00"/>
    <n v="2011"/>
    <x v="8"/>
    <s v="Mar"/>
    <x v="6"/>
    <n v="1302066000"/>
    <d v="2011-04-06T05:00:00"/>
    <b v="0"/>
    <b v="0"/>
    <s v="music/jazz"/>
  </r>
  <r>
    <n v="578"/>
    <s v="Martinez-Johnson"/>
    <s v="Sharable radical toolset"/>
    <n v="96500"/>
    <n v="16168"/>
    <n v="16.754404145077721"/>
    <x v="0"/>
    <n v="65.991836734693877"/>
    <n v="245"/>
    <x v="4"/>
    <s v="science fiction"/>
    <s v="US"/>
    <s v="USD"/>
    <n v="1322719200"/>
    <d v="2011-12-01T06:00:00"/>
    <d v="2011-12-01T06:00:00"/>
    <n v="2011"/>
    <x v="8"/>
    <s v="Dec"/>
    <x v="7"/>
    <n v="1322978400"/>
    <d v="2011-12-04T06:00:00"/>
    <b v="0"/>
    <b v="0"/>
    <s v="film &amp; video/science fiction"/>
  </r>
  <r>
    <n v="579"/>
    <s v="Franklin Inc"/>
    <s v="Focused multimedia knowledgebase"/>
    <n v="6200"/>
    <n v="6269"/>
    <n v="101.11290322580646"/>
    <x v="1"/>
    <n v="72.05747126436782"/>
    <n v="87"/>
    <x v="1"/>
    <s v="jazz"/>
    <s v="US"/>
    <s v="USD"/>
    <n v="1312693200"/>
    <d v="2011-08-07T05:00:00"/>
    <d v="2011-08-07T05:00:00"/>
    <n v="2011"/>
    <x v="8"/>
    <s v="Aug"/>
    <x v="1"/>
    <n v="1313730000"/>
    <d v="2011-08-19T05:00:00"/>
    <b v="0"/>
    <b v="0"/>
    <s v="music/jazz"/>
  </r>
  <r>
    <n v="580"/>
    <s v="Perez PLC"/>
    <s v="Seamless 6thgeneration extranet"/>
    <n v="43800"/>
    <n v="149578"/>
    <n v="341.5022831050228"/>
    <x v="1"/>
    <n v="48.003209242618745"/>
    <n v="3116"/>
    <x v="3"/>
    <s v="plays"/>
    <s v="US"/>
    <s v="USD"/>
    <n v="1393394400"/>
    <d v="2014-02-26T06:00:00"/>
    <d v="2014-02-26T06:00:00"/>
    <n v="2014"/>
    <x v="1"/>
    <s v="Feb"/>
    <x v="10"/>
    <n v="1394085600"/>
    <d v="2014-03-06T06:00:00"/>
    <b v="0"/>
    <b v="0"/>
    <s v="theater/plays"/>
  </r>
  <r>
    <n v="581"/>
    <s v="Sanchez, Cross and Savage"/>
    <s v="Sharable mobile knowledgebase"/>
    <n v="6000"/>
    <n v="3841"/>
    <n v="64.016666666666666"/>
    <x v="0"/>
    <n v="54.098591549295776"/>
    <n v="71"/>
    <x v="2"/>
    <s v="web"/>
    <s v="US"/>
    <s v="USD"/>
    <n v="1304053200"/>
    <d v="2011-04-29T05:00:00"/>
    <d v="2011-04-29T05:00:00"/>
    <n v="2011"/>
    <x v="8"/>
    <s v="Apr"/>
    <x v="9"/>
    <n v="1305349200"/>
    <d v="2011-05-14T05:00:00"/>
    <b v="0"/>
    <b v="0"/>
    <s v="technology/web"/>
  </r>
  <r>
    <n v="582"/>
    <s v="Pineda Ltd"/>
    <s v="Cross-group global system engine"/>
    <n v="8700"/>
    <n v="4531"/>
    <n v="52.080459770114942"/>
    <x v="0"/>
    <n v="107.88095238095238"/>
    <n v="42"/>
    <x v="6"/>
    <s v="video games"/>
    <s v="US"/>
    <s v="USD"/>
    <n v="1433912400"/>
    <d v="2015-06-10T05:00:00"/>
    <d v="2015-06-10T05:00:00"/>
    <n v="2015"/>
    <x v="0"/>
    <s v="Jun"/>
    <x v="5"/>
    <n v="1434344400"/>
    <d v="2015-06-15T05:00:00"/>
    <b v="0"/>
    <b v="1"/>
    <s v="games/video games"/>
  </r>
  <r>
    <n v="583"/>
    <s v="Powell and Sons"/>
    <s v="Centralized clear-thinking conglomeration"/>
    <n v="18900"/>
    <n v="60934"/>
    <n v="322.40211640211641"/>
    <x v="1"/>
    <n v="67.034103410341032"/>
    <n v="909"/>
    <x v="4"/>
    <s v="documentary"/>
    <s v="US"/>
    <s v="USD"/>
    <n v="1329717600"/>
    <d v="2012-02-20T06:00:00"/>
    <d v="2012-02-20T06:00:00"/>
    <n v="2012"/>
    <x v="4"/>
    <s v="Feb"/>
    <x v="10"/>
    <n v="1331186400"/>
    <d v="2012-03-08T06:00:00"/>
    <b v="0"/>
    <b v="0"/>
    <s v="film &amp; video/documentary"/>
  </r>
  <r>
    <n v="584"/>
    <s v="Nunez-Richards"/>
    <s v="De-engineered cohesive system engine"/>
    <n v="86400"/>
    <n v="103255"/>
    <n v="119.50810185185186"/>
    <x v="1"/>
    <n v="64.01425914445133"/>
    <n v="1613"/>
    <x v="2"/>
    <s v="web"/>
    <s v="US"/>
    <s v="USD"/>
    <n v="1335330000"/>
    <d v="2012-04-25T05:00:00"/>
    <d v="2012-04-25T05:00:00"/>
    <n v="2012"/>
    <x v="4"/>
    <s v="Apr"/>
    <x v="9"/>
    <n v="1336539600"/>
    <d v="2012-05-09T05:00:00"/>
    <b v="0"/>
    <b v="0"/>
    <s v="technology/web"/>
  </r>
  <r>
    <n v="585"/>
    <s v="Pugh LLC"/>
    <s v="Reactive analyzing function"/>
    <n v="8900"/>
    <n v="13065"/>
    <n v="146.79775280898878"/>
    <x v="1"/>
    <n v="96.066176470588232"/>
    <n v="136"/>
    <x v="5"/>
    <s v="translations"/>
    <s v="US"/>
    <s v="USD"/>
    <n v="1268888400"/>
    <d v="2010-03-18T05:00:00"/>
    <d v="2010-03-18T05:00:00"/>
    <n v="2010"/>
    <x v="6"/>
    <s v="Mar"/>
    <x v="6"/>
    <n v="1269752400"/>
    <d v="2010-03-28T05:00:00"/>
    <b v="0"/>
    <b v="0"/>
    <s v="publishing/translations"/>
  </r>
  <r>
    <n v="586"/>
    <s v="Rowe-Wong"/>
    <s v="Robust hybrid budgetary management"/>
    <n v="700"/>
    <n v="6654"/>
    <n v="950.57142857142856"/>
    <x v="1"/>
    <n v="51.184615384615384"/>
    <n v="130"/>
    <x v="1"/>
    <s v="rock"/>
    <s v="US"/>
    <s v="USD"/>
    <n v="1289973600"/>
    <d v="2010-11-17T06:00:00"/>
    <d v="2010-11-17T06:00:00"/>
    <n v="2010"/>
    <x v="6"/>
    <s v="Nov"/>
    <x v="0"/>
    <n v="1291615200"/>
    <d v="2010-12-06T06:00:00"/>
    <b v="0"/>
    <b v="0"/>
    <s v="music/rock"/>
  </r>
  <r>
    <n v="587"/>
    <s v="Williams-Santos"/>
    <s v="Open-source analyzing monitoring"/>
    <n v="9400"/>
    <n v="6852"/>
    <n v="72.893617021276597"/>
    <x v="0"/>
    <n v="43.92307692307692"/>
    <n v="156"/>
    <x v="0"/>
    <s v="food trucks"/>
    <s v="CA"/>
    <s v="CAD"/>
    <n v="1547877600"/>
    <d v="2019-01-19T06:00:00"/>
    <d v="2019-01-19T06:00:00"/>
    <n v="2019"/>
    <x v="3"/>
    <s v="Jan"/>
    <x v="2"/>
    <n v="1552366800"/>
    <d v="2019-03-12T05:00:00"/>
    <b v="0"/>
    <b v="1"/>
    <s v="food/food trucks"/>
  </r>
  <r>
    <n v="588"/>
    <s v="Weber Inc"/>
    <s v="Up-sized discrete firmware"/>
    <n v="157600"/>
    <n v="124517"/>
    <n v="79.008248730964468"/>
    <x v="0"/>
    <n v="91.021198830409361"/>
    <n v="1368"/>
    <x v="3"/>
    <s v="plays"/>
    <s v="GB"/>
    <s v="GBP"/>
    <n v="1269493200"/>
    <d v="2010-03-25T05:00:00"/>
    <d v="2010-03-25T05:00:00"/>
    <n v="2010"/>
    <x v="6"/>
    <s v="Mar"/>
    <x v="6"/>
    <n v="1272171600"/>
    <d v="2010-04-25T05:00:00"/>
    <b v="0"/>
    <b v="0"/>
    <s v="theater/plays"/>
  </r>
  <r>
    <n v="589"/>
    <s v="Avery, Brown and Parker"/>
    <s v="Exclusive intangible extranet"/>
    <n v="7900"/>
    <n v="5113"/>
    <n v="64.721518987341781"/>
    <x v="0"/>
    <n v="50.127450980392155"/>
    <n v="102"/>
    <x v="4"/>
    <s v="documentary"/>
    <s v="US"/>
    <s v="USD"/>
    <n v="1436072400"/>
    <d v="2015-07-05T05:00:00"/>
    <d v="2015-07-05T05:00:00"/>
    <n v="2015"/>
    <x v="0"/>
    <s v="Jul"/>
    <x v="8"/>
    <n v="1436677200"/>
    <d v="2015-07-12T05:00:00"/>
    <b v="0"/>
    <b v="0"/>
    <s v="film &amp; video/documentary"/>
  </r>
  <r>
    <n v="590"/>
    <s v="Cox Group"/>
    <s v="Synergized analyzing process improvement"/>
    <n v="7100"/>
    <n v="5824"/>
    <n v="82.028169014084511"/>
    <x v="0"/>
    <n v="67.720930232558146"/>
    <n v="86"/>
    <x v="5"/>
    <s v="radio &amp; podcasts"/>
    <s v="AU"/>
    <s v="AUD"/>
    <n v="1419141600"/>
    <d v="2014-12-21T06:00:00"/>
    <d v="2014-12-21T06:00:00"/>
    <n v="2014"/>
    <x v="1"/>
    <s v="Dec"/>
    <x v="7"/>
    <n v="1420092000"/>
    <d v="2015-01-01T06:00:00"/>
    <b v="0"/>
    <b v="0"/>
    <s v="publishing/radio &amp; podcasts"/>
  </r>
  <r>
    <n v="591"/>
    <s v="Jensen LLC"/>
    <s v="Realigned dedicated system engine"/>
    <n v="600"/>
    <n v="6226"/>
    <n v="1037.6666666666667"/>
    <x v="1"/>
    <n v="61.03921568627451"/>
    <n v="102"/>
    <x v="6"/>
    <s v="video games"/>
    <s v="US"/>
    <s v="USD"/>
    <n v="1279083600"/>
    <d v="2010-07-14T05:00:00"/>
    <d v="2010-07-14T05:00:00"/>
    <n v="2010"/>
    <x v="6"/>
    <s v="Jul"/>
    <x v="8"/>
    <n v="1279947600"/>
    <d v="2010-07-24T05:00:00"/>
    <b v="0"/>
    <b v="0"/>
    <s v="games/video games"/>
  </r>
  <r>
    <n v="592"/>
    <s v="Brown Inc"/>
    <s v="Object-based bandwidth-monitored concept"/>
    <n v="156800"/>
    <n v="20243"/>
    <n v="12.910076530612244"/>
    <x v="0"/>
    <n v="80.011857707509876"/>
    <n v="253"/>
    <x v="3"/>
    <s v="plays"/>
    <s v="US"/>
    <s v="USD"/>
    <n v="1401426000"/>
    <d v="2014-05-30T05:00:00"/>
    <d v="2014-05-30T05:00:00"/>
    <n v="2014"/>
    <x v="1"/>
    <s v="May"/>
    <x v="11"/>
    <n v="1402203600"/>
    <d v="2014-06-08T05:00:00"/>
    <b v="0"/>
    <b v="0"/>
    <s v="theater/plays"/>
  </r>
  <r>
    <n v="593"/>
    <s v="Hale-Hayes"/>
    <s v="Ameliorated client-driven open system"/>
    <n v="121600"/>
    <n v="188288"/>
    <n v="154.84210526315789"/>
    <x v="1"/>
    <n v="47.001497753369947"/>
    <n v="4006"/>
    <x v="4"/>
    <s v="animation"/>
    <s v="US"/>
    <s v="USD"/>
    <n v="1395810000"/>
    <d v="2014-03-26T05:00:00"/>
    <d v="2014-03-26T05:00:00"/>
    <n v="2014"/>
    <x v="1"/>
    <s v="Mar"/>
    <x v="6"/>
    <n v="1396933200"/>
    <d v="2014-04-08T05:00:00"/>
    <b v="0"/>
    <b v="0"/>
    <s v="film &amp; video/animation"/>
  </r>
  <r>
    <n v="594"/>
    <s v="Mcbride PLC"/>
    <s v="Upgradable leadingedge Local Area Network"/>
    <n v="157300"/>
    <n v="11167"/>
    <n v="7.0991735537190088"/>
    <x v="0"/>
    <n v="71.127388535031841"/>
    <n v="157"/>
    <x v="3"/>
    <s v="plays"/>
    <s v="US"/>
    <s v="USD"/>
    <n v="1467003600"/>
    <d v="2016-06-27T05:00:00"/>
    <d v="2016-06-27T05:00:00"/>
    <n v="2016"/>
    <x v="7"/>
    <s v="Jun"/>
    <x v="5"/>
    <n v="1467262800"/>
    <d v="2016-06-30T05:00:00"/>
    <b v="0"/>
    <b v="1"/>
    <s v="theater/plays"/>
  </r>
  <r>
    <n v="595"/>
    <s v="Harris-Jennings"/>
    <s v="Customizable intermediate data-warehouse"/>
    <n v="70300"/>
    <n v="146595"/>
    <n v="208.52773826458036"/>
    <x v="1"/>
    <n v="89.99079189686924"/>
    <n v="1629"/>
    <x v="3"/>
    <s v="plays"/>
    <s v="US"/>
    <s v="USD"/>
    <n v="1268715600"/>
    <d v="2010-03-16T05:00:00"/>
    <d v="2010-03-16T05:00:00"/>
    <n v="2010"/>
    <x v="6"/>
    <s v="Mar"/>
    <x v="6"/>
    <n v="1270530000"/>
    <d v="2010-04-06T05:00:00"/>
    <b v="0"/>
    <b v="1"/>
    <s v="theater/plays"/>
  </r>
  <r>
    <n v="596"/>
    <s v="Becker-Scott"/>
    <s v="Managed optimizing archive"/>
    <n v="7900"/>
    <n v="7875"/>
    <n v="99.683544303797461"/>
    <x v="0"/>
    <n v="43.032786885245905"/>
    <n v="183"/>
    <x v="4"/>
    <s v="drama"/>
    <s v="US"/>
    <s v="USD"/>
    <n v="1457157600"/>
    <d v="2016-03-05T06:00:00"/>
    <d v="2016-03-05T06:00:00"/>
    <n v="2016"/>
    <x v="7"/>
    <s v="Mar"/>
    <x v="6"/>
    <n v="1457762400"/>
    <d v="2016-03-12T06:00:00"/>
    <b v="0"/>
    <b v="1"/>
    <s v="film &amp; video/drama"/>
  </r>
  <r>
    <n v="597"/>
    <s v="Todd, Freeman and Henry"/>
    <s v="Diverse systematic projection"/>
    <n v="73800"/>
    <n v="148779"/>
    <n v="201.59756097560978"/>
    <x v="1"/>
    <n v="67.997714808043881"/>
    <n v="2188"/>
    <x v="3"/>
    <s v="plays"/>
    <s v="US"/>
    <s v="USD"/>
    <n v="1573970400"/>
    <d v="2019-11-17T06:00:00"/>
    <d v="2019-11-17T06:00:00"/>
    <n v="2019"/>
    <x v="3"/>
    <s v="Nov"/>
    <x v="0"/>
    <n v="1575525600"/>
    <d v="2019-12-05T06:00:00"/>
    <b v="0"/>
    <b v="0"/>
    <s v="theater/plays"/>
  </r>
  <r>
    <n v="598"/>
    <s v="Martinez, Garza and Young"/>
    <s v="Up-sized web-enabled info-mediaries"/>
    <n v="108500"/>
    <n v="175868"/>
    <n v="162.09032258064516"/>
    <x v="1"/>
    <n v="73.004566210045667"/>
    <n v="2409"/>
    <x v="1"/>
    <s v="rock"/>
    <s v="IT"/>
    <s v="EUR"/>
    <n v="1276578000"/>
    <d v="2010-06-15T05:00:00"/>
    <d v="2010-06-15T05:00:00"/>
    <n v="2010"/>
    <x v="6"/>
    <s v="Jun"/>
    <x v="5"/>
    <n v="1279083600"/>
    <d v="2010-07-14T05:00:00"/>
    <b v="0"/>
    <b v="0"/>
    <s v="music/rock"/>
  </r>
  <r>
    <n v="599"/>
    <s v="Smith-Ramos"/>
    <s v="Persevering optimizing Graphical User Interface"/>
    <n v="140300"/>
    <n v="5112"/>
    <n v="3.6436208125445471"/>
    <x v="0"/>
    <n v="62.341463414634148"/>
    <n v="82"/>
    <x v="4"/>
    <s v="documentary"/>
    <s v="DK"/>
    <s v="DKK"/>
    <n v="1423720800"/>
    <d v="2015-02-12T06:00:00"/>
    <d v="2015-02-12T06:00:00"/>
    <n v="2015"/>
    <x v="0"/>
    <s v="Feb"/>
    <x v="10"/>
    <n v="1424412000"/>
    <d v="2015-02-20T06:00:00"/>
    <b v="0"/>
    <b v="0"/>
    <s v="film &amp; video/documentary"/>
  </r>
  <r>
    <n v="600"/>
    <s v="Brown-George"/>
    <s v="Cross-platform tertiary array"/>
    <n v="100"/>
    <n v="5"/>
    <n v="5"/>
    <x v="0"/>
    <n v="5"/>
    <n v="1"/>
    <x v="0"/>
    <s v="food trucks"/>
    <s v="GB"/>
    <s v="GBP"/>
    <n v="1375160400"/>
    <d v="2013-07-30T05:00:00"/>
    <d v="2013-07-30T05:00:00"/>
    <n v="2013"/>
    <x v="2"/>
    <s v="Jul"/>
    <x v="8"/>
    <n v="1376197200"/>
    <d v="2013-08-11T05:00:00"/>
    <b v="0"/>
    <b v="0"/>
    <s v="food/food trucks"/>
  </r>
  <r>
    <n v="601"/>
    <s v="Waters and Sons"/>
    <s v="Inverse neutral structure"/>
    <n v="6300"/>
    <n v="13018"/>
    <n v="206.63492063492063"/>
    <x v="1"/>
    <n v="67.103092783505161"/>
    <n v="194"/>
    <x v="2"/>
    <s v="wearables"/>
    <s v="US"/>
    <s v="USD"/>
    <n v="1401426000"/>
    <d v="2014-05-30T05:00:00"/>
    <d v="2014-05-30T05:00:00"/>
    <n v="2014"/>
    <x v="1"/>
    <s v="May"/>
    <x v="11"/>
    <n v="1402894800"/>
    <d v="2014-06-16T05:00:00"/>
    <b v="1"/>
    <b v="0"/>
    <s v="technology/wearables"/>
  </r>
  <r>
    <n v="602"/>
    <s v="Brown Ltd"/>
    <s v="Quality-focused system-worthy support"/>
    <n v="71100"/>
    <n v="91176"/>
    <n v="128.23628691983123"/>
    <x v="1"/>
    <n v="79.978947368421046"/>
    <n v="1140"/>
    <x v="3"/>
    <s v="plays"/>
    <s v="US"/>
    <s v="USD"/>
    <n v="1433480400"/>
    <d v="2015-06-05T05:00:00"/>
    <d v="2015-06-05T05:00:00"/>
    <n v="2015"/>
    <x v="0"/>
    <s v="Jun"/>
    <x v="5"/>
    <n v="1434430800"/>
    <d v="2015-06-16T05:00:00"/>
    <b v="0"/>
    <b v="0"/>
    <s v="theater/plays"/>
  </r>
  <r>
    <n v="603"/>
    <s v="Christian, Yates and Greer"/>
    <s v="Vision-oriented 5thgeneration array"/>
    <n v="5300"/>
    <n v="6342"/>
    <n v="119.66037735849055"/>
    <x v="1"/>
    <n v="62.176470588235297"/>
    <n v="102"/>
    <x v="3"/>
    <s v="plays"/>
    <s v="US"/>
    <s v="USD"/>
    <n v="1555563600"/>
    <d v="2019-04-18T05:00:00"/>
    <d v="2019-04-18T05:00:00"/>
    <n v="2019"/>
    <x v="3"/>
    <s v="Apr"/>
    <x v="9"/>
    <n v="1557896400"/>
    <d v="2019-05-15T05:00:00"/>
    <b v="0"/>
    <b v="0"/>
    <s v="theater/plays"/>
  </r>
  <r>
    <n v="604"/>
    <s v="Cole, Hernandez and Rodriguez"/>
    <s v="Cross-platform logistical circuit"/>
    <n v="88700"/>
    <n v="151438"/>
    <n v="170.73055242390078"/>
    <x v="1"/>
    <n v="53.005950297514879"/>
    <n v="2857"/>
    <x v="3"/>
    <s v="plays"/>
    <s v="US"/>
    <s v="USD"/>
    <n v="1295676000"/>
    <d v="2011-01-22T06:00:00"/>
    <d v="2011-01-22T06:00:00"/>
    <n v="2011"/>
    <x v="8"/>
    <s v="Jan"/>
    <x v="2"/>
    <n v="1297490400"/>
    <d v="2011-02-12T06:00:00"/>
    <b v="0"/>
    <b v="0"/>
    <s v="theater/plays"/>
  </r>
  <r>
    <n v="605"/>
    <s v="Ortiz, Valenzuela and Collins"/>
    <s v="Profound solution-oriented matrix"/>
    <n v="3300"/>
    <n v="6178"/>
    <n v="187.21212121212122"/>
    <x v="1"/>
    <n v="57.738317757009348"/>
    <n v="107"/>
    <x v="5"/>
    <s v="nonfiction"/>
    <s v="US"/>
    <s v="USD"/>
    <n v="1443848400"/>
    <d v="2015-10-03T05:00:00"/>
    <d v="2015-10-03T05:00:00"/>
    <n v="2015"/>
    <x v="0"/>
    <s v="Oct"/>
    <x v="4"/>
    <n v="1447394400"/>
    <d v="2015-11-13T06:00:00"/>
    <b v="0"/>
    <b v="0"/>
    <s v="publishing/nonfiction"/>
  </r>
  <r>
    <n v="606"/>
    <s v="Valencia PLC"/>
    <s v="Extended asynchronous initiative"/>
    <n v="3400"/>
    <n v="6405"/>
    <n v="188.38235294117646"/>
    <x v="1"/>
    <n v="40.03125"/>
    <n v="160"/>
    <x v="1"/>
    <s v="rock"/>
    <s v="GB"/>
    <s v="GBP"/>
    <n v="1457330400"/>
    <d v="2016-03-07T06:00:00"/>
    <d v="2016-03-07T06:00:00"/>
    <n v="2016"/>
    <x v="7"/>
    <s v="Mar"/>
    <x v="6"/>
    <n v="1458277200"/>
    <d v="2016-03-18T05:00:00"/>
    <b v="0"/>
    <b v="0"/>
    <s v="music/rock"/>
  </r>
  <r>
    <n v="607"/>
    <s v="Gordon, Mendez and Johnson"/>
    <s v="Fundamental needs-based frame"/>
    <n v="137600"/>
    <n v="180667"/>
    <n v="131.29869186046511"/>
    <x v="1"/>
    <n v="81.016591928251117"/>
    <n v="2230"/>
    <x v="0"/>
    <s v="food trucks"/>
    <s v="US"/>
    <s v="USD"/>
    <n v="1395550800"/>
    <d v="2014-03-23T05:00:00"/>
    <d v="2014-03-23T05:00:00"/>
    <n v="2014"/>
    <x v="1"/>
    <s v="Mar"/>
    <x v="6"/>
    <n v="1395723600"/>
    <d v="2014-03-25T05:00:00"/>
    <b v="0"/>
    <b v="0"/>
    <s v="food/food trucks"/>
  </r>
  <r>
    <n v="608"/>
    <s v="Johnson Group"/>
    <s v="Compatible full-range leverage"/>
    <n v="3900"/>
    <n v="11075"/>
    <n v="283.97435897435901"/>
    <x v="1"/>
    <n v="35.047468354430379"/>
    <n v="316"/>
    <x v="1"/>
    <s v="jazz"/>
    <s v="US"/>
    <s v="USD"/>
    <n v="1551852000"/>
    <d v="2019-03-06T06:00:00"/>
    <d v="2019-03-06T06:00:00"/>
    <n v="2019"/>
    <x v="3"/>
    <s v="Mar"/>
    <x v="6"/>
    <n v="1552197600"/>
    <d v="2019-03-10T06:00:00"/>
    <b v="0"/>
    <b v="1"/>
    <s v="music/jazz"/>
  </r>
  <r>
    <n v="609"/>
    <s v="Rose-Fuller"/>
    <s v="Upgradable holistic system engine"/>
    <n v="10000"/>
    <n v="12042"/>
    <n v="120.41999999999999"/>
    <x v="1"/>
    <n v="102.92307692307692"/>
    <n v="117"/>
    <x v="4"/>
    <s v="science fiction"/>
    <s v="US"/>
    <s v="USD"/>
    <n v="1547618400"/>
    <d v="2019-01-16T06:00:00"/>
    <d v="2019-01-16T06:00:00"/>
    <n v="2019"/>
    <x v="3"/>
    <s v="Jan"/>
    <x v="2"/>
    <n v="154908720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n v="419.0560747663551"/>
    <x v="1"/>
    <n v="27.998126756166094"/>
    <n v="6406"/>
    <x v="3"/>
    <s v="plays"/>
    <s v="US"/>
    <s v="USD"/>
    <n v="1355637600"/>
    <d v="2012-12-16T06:00:00"/>
    <d v="2012-12-16T06:00:00"/>
    <n v="2012"/>
    <x v="4"/>
    <s v="Dec"/>
    <x v="7"/>
    <n v="1356847200"/>
    <d v="2012-12-30T06:00:00"/>
    <b v="0"/>
    <b v="0"/>
    <s v="theater/plays"/>
  </r>
  <r>
    <n v="611"/>
    <s v="Brady, Cortez and Rodriguez"/>
    <s v="Multi-lateral maximized core"/>
    <n v="8200"/>
    <n v="1136"/>
    <n v="13.853658536585368"/>
    <x v="3"/>
    <n v="75.733333333333334"/>
    <n v="15"/>
    <x v="3"/>
    <s v="plays"/>
    <s v="US"/>
    <s v="USD"/>
    <n v="1374728400"/>
    <d v="2013-07-25T05:00:00"/>
    <d v="2013-07-25T05:00:00"/>
    <n v="2013"/>
    <x v="2"/>
    <s v="Jul"/>
    <x v="8"/>
    <n v="1375765200"/>
    <d v="2013-08-06T05:00:00"/>
    <b v="0"/>
    <b v="0"/>
    <s v="theater/plays"/>
  </r>
  <r>
    <n v="612"/>
    <s v="Wang, Nguyen and Horton"/>
    <s v="Innovative holistic hub"/>
    <n v="6200"/>
    <n v="8645"/>
    <n v="139.43548387096774"/>
    <x v="1"/>
    <n v="45.026041666666664"/>
    <n v="192"/>
    <x v="1"/>
    <s v="electric music"/>
    <s v="US"/>
    <s v="USD"/>
    <n v="1287810000"/>
    <d v="2010-10-23T05:00:00"/>
    <d v="2010-10-23T05:00:00"/>
    <n v="2010"/>
    <x v="6"/>
    <s v="Oct"/>
    <x v="4"/>
    <n v="1289800800"/>
    <d v="2010-11-15T06:00:00"/>
    <b v="0"/>
    <b v="0"/>
    <s v="music/electric music"/>
  </r>
  <r>
    <n v="613"/>
    <s v="Santos, Williams and Brown"/>
    <s v="Reverse-engineered 24/7 methodology"/>
    <n v="1100"/>
    <n v="1914"/>
    <n v="174"/>
    <x v="1"/>
    <n v="73.615384615384613"/>
    <n v="26"/>
    <x v="3"/>
    <s v="plays"/>
    <s v="CA"/>
    <s v="CAD"/>
    <n v="1503723600"/>
    <d v="2017-08-26T05:00:00"/>
    <d v="2017-08-26T05:00:00"/>
    <n v="2017"/>
    <x v="5"/>
    <s v="Aug"/>
    <x v="1"/>
    <n v="1504501200"/>
    <d v="2017-09-04T05:00:00"/>
    <b v="0"/>
    <b v="0"/>
    <s v="theater/plays"/>
  </r>
  <r>
    <n v="614"/>
    <s v="Barnett and Sons"/>
    <s v="Business-focused dynamic info-mediaries"/>
    <n v="26500"/>
    <n v="41205"/>
    <n v="155.49056603773585"/>
    <x v="1"/>
    <n v="56.991701244813278"/>
    <n v="723"/>
    <x v="3"/>
    <s v="plays"/>
    <s v="US"/>
    <s v="USD"/>
    <n v="1484114400"/>
    <d v="2017-01-11T06:00:00"/>
    <d v="2017-01-11T06:00:00"/>
    <n v="2017"/>
    <x v="5"/>
    <s v="Jan"/>
    <x v="2"/>
    <n v="1485669600"/>
    <d v="2017-01-29T06:00:00"/>
    <b v="0"/>
    <b v="0"/>
    <s v="theater/plays"/>
  </r>
  <r>
    <n v="615"/>
    <s v="Petersen-Rodriguez"/>
    <s v="Digitized clear-thinking installation"/>
    <n v="8500"/>
    <n v="14488"/>
    <n v="170.44705882352943"/>
    <x v="1"/>
    <n v="85.223529411764702"/>
    <n v="170"/>
    <x v="3"/>
    <s v="plays"/>
    <s v="IT"/>
    <s v="EUR"/>
    <n v="1461906000"/>
    <d v="2016-04-29T05:00:00"/>
    <d v="2016-04-29T05:00:00"/>
    <n v="2016"/>
    <x v="7"/>
    <s v="Apr"/>
    <x v="9"/>
    <n v="1462770000"/>
    <d v="2016-05-09T05:00:00"/>
    <b v="0"/>
    <b v="0"/>
    <s v="theater/plays"/>
  </r>
  <r>
    <n v="616"/>
    <s v="Burnett-Mora"/>
    <s v="Quality-focused 24/7 superstructure"/>
    <n v="6400"/>
    <n v="12129"/>
    <n v="189.515625"/>
    <x v="1"/>
    <n v="50.962184873949582"/>
    <n v="238"/>
    <x v="1"/>
    <s v="indie rock"/>
    <s v="GB"/>
    <s v="GBP"/>
    <n v="1379653200"/>
    <d v="2013-09-20T05:00:00"/>
    <d v="2013-09-20T05:00:00"/>
    <n v="2013"/>
    <x v="2"/>
    <s v="Sep"/>
    <x v="3"/>
    <n v="1379739600"/>
    <d v="2013-09-21T05:00:00"/>
    <b v="0"/>
    <b v="1"/>
    <s v="music/indie rock"/>
  </r>
  <r>
    <n v="617"/>
    <s v="King LLC"/>
    <s v="Multi-channeled local intranet"/>
    <n v="1400"/>
    <n v="3496"/>
    <n v="249.71428571428572"/>
    <x v="1"/>
    <n v="63.563636363636363"/>
    <n v="55"/>
    <x v="3"/>
    <s v="plays"/>
    <s v="US"/>
    <s v="USD"/>
    <n v="1401858000"/>
    <d v="2014-06-04T05:00:00"/>
    <d v="2014-06-04T05:00:00"/>
    <n v="2014"/>
    <x v="1"/>
    <s v="Jun"/>
    <x v="5"/>
    <n v="1402722000"/>
    <d v="2014-06-14T05:00:00"/>
    <b v="0"/>
    <b v="0"/>
    <s v="theater/plays"/>
  </r>
  <r>
    <n v="618"/>
    <s v="Miller Ltd"/>
    <s v="Open-architected mobile emulation"/>
    <n v="198600"/>
    <n v="97037"/>
    <n v="48.860523665659613"/>
    <x v="0"/>
    <n v="80.999165275459092"/>
    <n v="1198"/>
    <x v="5"/>
    <s v="nonfiction"/>
    <s v="US"/>
    <s v="USD"/>
    <n v="1367470800"/>
    <d v="2013-05-02T05:00:00"/>
    <d v="2013-05-02T05:00:00"/>
    <n v="2013"/>
    <x v="2"/>
    <s v="May"/>
    <x v="11"/>
    <n v="1369285200"/>
    <d v="2013-05-23T05:00:00"/>
    <b v="0"/>
    <b v="0"/>
    <s v="publishing/nonfiction"/>
  </r>
  <r>
    <n v="619"/>
    <s v="Case LLC"/>
    <s v="Ameliorated foreground methodology"/>
    <n v="195900"/>
    <n v="55757"/>
    <n v="28.461970393057683"/>
    <x v="0"/>
    <n v="86.044753086419746"/>
    <n v="648"/>
    <x v="3"/>
    <s v="plays"/>
    <s v="US"/>
    <s v="USD"/>
    <n v="1304658000"/>
    <d v="2011-05-06T05:00:00"/>
    <d v="2011-05-06T05:00:00"/>
    <n v="2011"/>
    <x v="8"/>
    <s v="May"/>
    <x v="11"/>
    <n v="1304744400"/>
    <d v="2011-05-07T05:00:00"/>
    <b v="1"/>
    <b v="1"/>
    <s v="theater/plays"/>
  </r>
  <r>
    <n v="620"/>
    <s v="Swanson, Wilson and Baker"/>
    <s v="Synergized well-modulated project"/>
    <n v="4300"/>
    <n v="11525"/>
    <n v="268.02325581395348"/>
    <x v="1"/>
    <n v="90.0390625"/>
    <n v="128"/>
    <x v="7"/>
    <s v="photography books"/>
    <s v="AU"/>
    <s v="AUD"/>
    <n v="1467954000"/>
    <d v="2016-07-08T05:00:00"/>
    <d v="2016-07-08T05:00:00"/>
    <n v="2016"/>
    <x v="7"/>
    <s v="Jul"/>
    <x v="8"/>
    <n v="1468299600"/>
    <d v="2016-07-12T05:00:00"/>
    <b v="0"/>
    <b v="0"/>
    <s v="photography/photography books"/>
  </r>
  <r>
    <n v="621"/>
    <s v="Dean, Fox and Phillips"/>
    <s v="Extended context-sensitive forecast"/>
    <n v="25600"/>
    <n v="158669"/>
    <n v="619.80078125"/>
    <x v="1"/>
    <n v="74.006063432835816"/>
    <n v="2144"/>
    <x v="3"/>
    <s v="plays"/>
    <s v="US"/>
    <s v="USD"/>
    <n v="1473742800"/>
    <d v="2016-09-13T05:00:00"/>
    <d v="2016-09-13T05:00:00"/>
    <n v="2016"/>
    <x v="7"/>
    <s v="Sep"/>
    <x v="3"/>
    <n v="1474174800"/>
    <d v="2016-09-18T05:00:00"/>
    <b v="0"/>
    <b v="0"/>
    <s v="theater/plays"/>
  </r>
  <r>
    <n v="622"/>
    <s v="Smith-Smith"/>
    <s v="Total leadingedge neural-net"/>
    <n v="189000"/>
    <n v="5916"/>
    <n v="3.1301587301587301"/>
    <x v="0"/>
    <n v="92.4375"/>
    <n v="64"/>
    <x v="1"/>
    <s v="indie rock"/>
    <s v="US"/>
    <s v="USD"/>
    <n v="1523768400"/>
    <d v="2018-04-15T05:00:00"/>
    <d v="2018-04-15T05:00:00"/>
    <n v="2018"/>
    <x v="9"/>
    <s v="Apr"/>
    <x v="9"/>
    <n v="1526014800"/>
    <d v="2018-05-11T05:00:00"/>
    <b v="0"/>
    <b v="0"/>
    <s v="music/indie rock"/>
  </r>
  <r>
    <n v="623"/>
    <s v="Smith, Scott and Rodriguez"/>
    <s v="Organic actuating protocol"/>
    <n v="94300"/>
    <n v="150806"/>
    <n v="159.92152704135739"/>
    <x v="1"/>
    <n v="55.999257333828446"/>
    <n v="2693"/>
    <x v="3"/>
    <s v="plays"/>
    <s v="GB"/>
    <s v="GBP"/>
    <n v="1437022800"/>
    <d v="2015-07-16T05:00:00"/>
    <d v="2015-07-16T05:00:00"/>
    <n v="2015"/>
    <x v="0"/>
    <s v="Jul"/>
    <x v="8"/>
    <n v="1437454800"/>
    <d v="2015-07-21T05:00:00"/>
    <b v="0"/>
    <b v="0"/>
    <s v="theater/plays"/>
  </r>
  <r>
    <n v="624"/>
    <s v="White, Robertson and Roberts"/>
    <s v="Down-sized national software"/>
    <n v="5100"/>
    <n v="14249"/>
    <n v="279.39215686274508"/>
    <x v="1"/>
    <n v="32.983796296296298"/>
    <n v="432"/>
    <x v="7"/>
    <s v="photography books"/>
    <s v="US"/>
    <s v="USD"/>
    <n v="1422165600"/>
    <d v="2015-01-25T06:00:00"/>
    <d v="2015-01-25T06:00:00"/>
    <n v="2015"/>
    <x v="0"/>
    <s v="Jan"/>
    <x v="2"/>
    <n v="1422684000"/>
    <d v="2015-01-31T06:00:00"/>
    <b v="0"/>
    <b v="0"/>
    <s v="photography/photography books"/>
  </r>
  <r>
    <n v="625"/>
    <s v="Martinez Inc"/>
    <s v="Organic upward-trending Graphical User Interface"/>
    <n v="7500"/>
    <n v="5803"/>
    <n v="77.373333333333335"/>
    <x v="0"/>
    <n v="93.596774193548384"/>
    <n v="62"/>
    <x v="3"/>
    <s v="plays"/>
    <s v="US"/>
    <s v="USD"/>
    <n v="1580104800"/>
    <d v="2020-01-27T06:00:00"/>
    <d v="2020-01-27T06:00:00"/>
    <n v="2020"/>
    <x v="10"/>
    <s v="Jan"/>
    <x v="2"/>
    <n v="1581314400"/>
    <d v="2020-02-10T06:00:00"/>
    <b v="0"/>
    <b v="0"/>
    <s v="theater/plays"/>
  </r>
  <r>
    <n v="626"/>
    <s v="Tucker, Mccoy and Marquez"/>
    <s v="Synergistic tertiary budgetary management"/>
    <n v="6400"/>
    <n v="13205"/>
    <n v="206.32812500000003"/>
    <x v="1"/>
    <n v="69.867724867724874"/>
    <n v="189"/>
    <x v="3"/>
    <s v="plays"/>
    <s v="US"/>
    <s v="USD"/>
    <n v="1285650000"/>
    <d v="2010-09-28T05:00:00"/>
    <d v="2010-09-28T05:00:00"/>
    <n v="2010"/>
    <x v="6"/>
    <s v="Sep"/>
    <x v="3"/>
    <n v="1286427600"/>
    <d v="2010-10-07T05:00:00"/>
    <b v="0"/>
    <b v="1"/>
    <s v="theater/plays"/>
  </r>
  <r>
    <n v="627"/>
    <s v="Martin, Lee and Armstrong"/>
    <s v="Open-architected incremental ability"/>
    <n v="1600"/>
    <n v="11108"/>
    <n v="694.25"/>
    <x v="1"/>
    <n v="72.129870129870127"/>
    <n v="154"/>
    <x v="0"/>
    <s v="food trucks"/>
    <s v="GB"/>
    <s v="GBP"/>
    <n v="1276664400"/>
    <d v="2010-06-16T05:00:00"/>
    <d v="2010-06-16T05:00:00"/>
    <n v="2010"/>
    <x v="6"/>
    <s v="Jun"/>
    <x v="5"/>
    <n v="1278738000"/>
    <d v="2010-07-10T05:00:00"/>
    <b v="1"/>
    <b v="0"/>
    <s v="food/food trucks"/>
  </r>
  <r>
    <n v="628"/>
    <s v="Dunn, Moreno and Green"/>
    <s v="Intuitive object-oriented task-force"/>
    <n v="1900"/>
    <n v="2884"/>
    <n v="151.78947368421052"/>
    <x v="1"/>
    <n v="30.041666666666668"/>
    <n v="96"/>
    <x v="1"/>
    <s v="indie rock"/>
    <s v="US"/>
    <s v="USD"/>
    <n v="1286168400"/>
    <d v="2010-10-04T05:00:00"/>
    <d v="2010-10-04T05:00:00"/>
    <n v="2010"/>
    <x v="6"/>
    <s v="Oct"/>
    <x v="4"/>
    <n v="1286427600"/>
    <d v="2010-10-07T05:00:00"/>
    <b v="0"/>
    <b v="0"/>
    <s v="music/indie rock"/>
  </r>
  <r>
    <n v="629"/>
    <s v="Jackson, Martinez and Ray"/>
    <s v="Multi-tiered executive toolset"/>
    <n v="85900"/>
    <n v="55476"/>
    <n v="64.58207217694995"/>
    <x v="0"/>
    <n v="73.968000000000004"/>
    <n v="750"/>
    <x v="3"/>
    <s v="plays"/>
    <s v="US"/>
    <s v="USD"/>
    <n v="1467781200"/>
    <d v="2016-07-06T05:00:00"/>
    <d v="2016-07-06T05:00:00"/>
    <n v="2016"/>
    <x v="7"/>
    <s v="Jul"/>
    <x v="8"/>
    <n v="1467954000"/>
    <d v="2016-07-08T05:00:00"/>
    <b v="0"/>
    <b v="1"/>
    <s v="theater/plays"/>
  </r>
  <r>
    <n v="630"/>
    <s v="Patterson-Johnson"/>
    <s v="Grass-roots directional workforce"/>
    <n v="9500"/>
    <n v="5973"/>
    <n v="62.873684210526314"/>
    <x v="3"/>
    <n v="68.65517241379311"/>
    <n v="87"/>
    <x v="3"/>
    <s v="plays"/>
    <s v="US"/>
    <s v="USD"/>
    <n v="1556686800"/>
    <d v="2019-05-01T05:00:00"/>
    <d v="2019-05-01T05:00:00"/>
    <n v="2019"/>
    <x v="3"/>
    <s v="May"/>
    <x v="11"/>
    <n v="1557637200"/>
    <d v="2019-05-12T05:00:00"/>
    <b v="0"/>
    <b v="1"/>
    <s v="theater/plays"/>
  </r>
  <r>
    <n v="631"/>
    <s v="Carlson-Hernandez"/>
    <s v="Quality-focused real-time solution"/>
    <n v="59200"/>
    <n v="183756"/>
    <n v="310.39864864864865"/>
    <x v="1"/>
    <n v="59.992164544564154"/>
    <n v="3063"/>
    <x v="3"/>
    <s v="plays"/>
    <s v="US"/>
    <s v="USD"/>
    <n v="1553576400"/>
    <d v="2019-03-26T05:00:00"/>
    <d v="2019-03-26T05:00:00"/>
    <n v="2019"/>
    <x v="3"/>
    <s v="Mar"/>
    <x v="6"/>
    <n v="1553922000"/>
    <d v="2019-03-30T05:00:00"/>
    <b v="0"/>
    <b v="0"/>
    <s v="theater/plays"/>
  </r>
  <r>
    <n v="632"/>
    <s v="Parker PLC"/>
    <s v="Reduced interactive matrix"/>
    <n v="72100"/>
    <n v="30902"/>
    <n v="42.859916782246884"/>
    <x v="2"/>
    <n v="111.15827338129496"/>
    <n v="278"/>
    <x v="3"/>
    <s v="plays"/>
    <s v="US"/>
    <s v="USD"/>
    <n v="1414904400"/>
    <d v="2014-11-02T05:00:00"/>
    <d v="2014-11-02T05:00:00"/>
    <n v="2014"/>
    <x v="1"/>
    <s v="Nov"/>
    <x v="0"/>
    <n v="1416463200"/>
    <d v="2014-11-20T06:00:00"/>
    <b v="0"/>
    <b v="0"/>
    <s v="theater/plays"/>
  </r>
  <r>
    <n v="633"/>
    <s v="Yu and Sons"/>
    <s v="Adaptive context-sensitive architecture"/>
    <n v="6700"/>
    <n v="5569"/>
    <n v="83.119402985074629"/>
    <x v="0"/>
    <n v="53.038095238095238"/>
    <n v="105"/>
    <x v="4"/>
    <s v="animation"/>
    <s v="US"/>
    <s v="USD"/>
    <n v="1446876000"/>
    <d v="2015-11-07T06:00:00"/>
    <d v="2015-11-07T06:00:00"/>
    <n v="2015"/>
    <x v="0"/>
    <s v="Nov"/>
    <x v="0"/>
    <n v="1447221600"/>
    <d v="2015-11-11T06:00:00"/>
    <b v="0"/>
    <b v="0"/>
    <s v="film &amp; video/animation"/>
  </r>
  <r>
    <n v="634"/>
    <s v="Taylor, Johnson and Hernandez"/>
    <s v="Polarized incremental portal"/>
    <n v="118200"/>
    <n v="92824"/>
    <n v="78.531302876480552"/>
    <x v="3"/>
    <n v="55.985524728588658"/>
    <n v="1658"/>
    <x v="4"/>
    <s v="television"/>
    <s v="US"/>
    <s v="USD"/>
    <n v="1490418000"/>
    <d v="2017-03-25T05:00:00"/>
    <d v="2017-03-25T05:00:00"/>
    <n v="2017"/>
    <x v="5"/>
    <s v="Mar"/>
    <x v="6"/>
    <n v="1491627600"/>
    <d v="2017-04-08T05:00:00"/>
    <b v="0"/>
    <b v="0"/>
    <s v="film &amp; video/television"/>
  </r>
  <r>
    <n v="635"/>
    <s v="Mack Ltd"/>
    <s v="Reactive regional access"/>
    <n v="139000"/>
    <n v="158590"/>
    <n v="114.09352517985612"/>
    <x v="1"/>
    <n v="69.986760812003524"/>
    <n v="2266"/>
    <x v="4"/>
    <s v="television"/>
    <s v="US"/>
    <s v="USD"/>
    <n v="1360389600"/>
    <d v="2013-02-09T06:00:00"/>
    <d v="2013-02-09T06:00:00"/>
    <n v="2013"/>
    <x v="2"/>
    <s v="Feb"/>
    <x v="10"/>
    <n v="1363150800"/>
    <d v="2013-03-13T05:00:00"/>
    <b v="0"/>
    <b v="0"/>
    <s v="film &amp; video/television"/>
  </r>
  <r>
    <n v="636"/>
    <s v="Lamb-Sanders"/>
    <s v="Stand-alone reciprocal frame"/>
    <n v="197700"/>
    <n v="127591"/>
    <n v="64.537683358624179"/>
    <x v="0"/>
    <n v="48.998079877112133"/>
    <n v="2604"/>
    <x v="4"/>
    <s v="animation"/>
    <s v="DK"/>
    <s v="DKK"/>
    <n v="1326866400"/>
    <d v="2012-01-18T06:00:00"/>
    <d v="2012-01-18T06:00:00"/>
    <n v="2012"/>
    <x v="4"/>
    <s v="Jan"/>
    <x v="2"/>
    <n v="1330754400"/>
    <d v="2012-03-03T06:00:00"/>
    <b v="0"/>
    <b v="1"/>
    <s v="film &amp; video/animation"/>
  </r>
  <r>
    <n v="637"/>
    <s v="Williams-Ramirez"/>
    <s v="Open-architected 24/7 throughput"/>
    <n v="8500"/>
    <n v="6750"/>
    <n v="79.411764705882348"/>
    <x v="0"/>
    <n v="103.84615384615384"/>
    <n v="65"/>
    <x v="3"/>
    <s v="plays"/>
    <s v="US"/>
    <s v="USD"/>
    <n v="1479103200"/>
    <d v="2016-11-14T06:00:00"/>
    <d v="2016-11-14T06:00:00"/>
    <n v="2016"/>
    <x v="7"/>
    <s v="Nov"/>
    <x v="0"/>
    <n v="1479794400"/>
    <d v="2016-11-22T06:00:00"/>
    <b v="0"/>
    <b v="0"/>
    <s v="theater/plays"/>
  </r>
  <r>
    <n v="638"/>
    <s v="Weaver Ltd"/>
    <s v="Monitored 24/7 approach"/>
    <n v="81600"/>
    <n v="9318"/>
    <n v="11.419117647058824"/>
    <x v="0"/>
    <n v="99.127659574468083"/>
    <n v="94"/>
    <x v="3"/>
    <s v="plays"/>
    <s v="US"/>
    <s v="USD"/>
    <n v="1280206800"/>
    <d v="2010-07-27T05:00:00"/>
    <d v="2010-07-27T05:00:00"/>
    <n v="2010"/>
    <x v="6"/>
    <s v="Jul"/>
    <x v="8"/>
    <n v="1281243600"/>
    <d v="2010-08-08T05:00:00"/>
    <b v="0"/>
    <b v="1"/>
    <s v="theater/plays"/>
  </r>
  <r>
    <n v="639"/>
    <s v="Barnes-Williams"/>
    <s v="Upgradable explicit forecast"/>
    <n v="8600"/>
    <n v="4832"/>
    <n v="56.186046511627907"/>
    <x v="2"/>
    <n v="107.37777777777778"/>
    <n v="45"/>
    <x v="4"/>
    <s v="drama"/>
    <s v="US"/>
    <s v="USD"/>
    <n v="1532754000"/>
    <d v="2018-07-28T05:00:00"/>
    <d v="2018-07-28T05:00:00"/>
    <n v="2018"/>
    <x v="9"/>
    <s v="Jul"/>
    <x v="8"/>
    <n v="1532754000"/>
    <d v="2018-07-28T05:00:00"/>
    <b v="0"/>
    <b v="1"/>
    <s v="film &amp; video/drama"/>
  </r>
  <r>
    <n v="640"/>
    <s v="Richardson, Woodward and Hansen"/>
    <s v="Pre-emptive context-sensitive support"/>
    <n v="119800"/>
    <n v="19769"/>
    <n v="16.501669449081803"/>
    <x v="0"/>
    <n v="76.922178988326849"/>
    <n v="257"/>
    <x v="3"/>
    <s v="plays"/>
    <s v="US"/>
    <s v="USD"/>
    <n v="1453096800"/>
    <d v="2016-01-18T06:00:00"/>
    <d v="2016-01-18T06:00:00"/>
    <n v="2016"/>
    <x v="7"/>
    <s v="Jan"/>
    <x v="2"/>
    <n v="1453356000"/>
    <d v="2016-01-21T06:00:00"/>
    <b v="0"/>
    <b v="0"/>
    <s v="theater/plays"/>
  </r>
  <r>
    <n v="641"/>
    <s v="Hunt, Barker and Baker"/>
    <s v="Business-focused leadingedge instruction set"/>
    <n v="9400"/>
    <n v="11277"/>
    <n v="119.96808510638297"/>
    <x v="1"/>
    <n v="58.128865979381445"/>
    <n v="194"/>
    <x v="3"/>
    <s v="plays"/>
    <s v="CH"/>
    <s v="CHF"/>
    <n v="1487570400"/>
    <d v="2017-02-20T06:00:00"/>
    <d v="2017-02-20T06:00:00"/>
    <n v="2017"/>
    <x v="5"/>
    <s v="Feb"/>
    <x v="10"/>
    <n v="1489986000"/>
    <d v="2017-03-20T05:00:00"/>
    <b v="0"/>
    <b v="0"/>
    <s v="theater/plays"/>
  </r>
  <r>
    <n v="642"/>
    <s v="Ramos, Moreno and Lewis"/>
    <s v="Extended multi-state knowledge user"/>
    <n v="9200"/>
    <n v="13382"/>
    <n v="145.45652173913044"/>
    <x v="1"/>
    <n v="103.73643410852713"/>
    <n v="129"/>
    <x v="2"/>
    <s v="wearables"/>
    <s v="CA"/>
    <s v="CAD"/>
    <n v="1545026400"/>
    <d v="2018-12-17T06:00:00"/>
    <d v="2018-12-17T06:00:00"/>
    <n v="2018"/>
    <x v="9"/>
    <s v="Dec"/>
    <x v="7"/>
    <n v="1545804000"/>
    <d v="2018-12-26T06:00:00"/>
    <b v="0"/>
    <b v="0"/>
    <s v="technology/wearables"/>
  </r>
  <r>
    <n v="643"/>
    <s v="Harris Inc"/>
    <s v="Future-proofed modular groupware"/>
    <n v="14900"/>
    <n v="32986"/>
    <n v="221.38255033557047"/>
    <x v="1"/>
    <n v="87.962666666666664"/>
    <n v="375"/>
    <x v="3"/>
    <s v="plays"/>
    <s v="US"/>
    <s v="USD"/>
    <n v="1488348000"/>
    <d v="2017-03-01T06:00:00"/>
    <d v="2017-03-01T06:00:00"/>
    <n v="2017"/>
    <x v="5"/>
    <s v="Mar"/>
    <x v="6"/>
    <n v="1489899600"/>
    <d v="2017-03-19T05:00:00"/>
    <b v="0"/>
    <b v="0"/>
    <s v="theater/plays"/>
  </r>
  <r>
    <n v="644"/>
    <s v="Peters-Nelson"/>
    <s v="Distributed real-time algorithm"/>
    <n v="169400"/>
    <n v="81984"/>
    <n v="48.396694214876035"/>
    <x v="0"/>
    <n v="28"/>
    <n v="2928"/>
    <x v="3"/>
    <s v="plays"/>
    <s v="CA"/>
    <s v="CAD"/>
    <n v="1545112800"/>
    <d v="2018-12-18T06:00:00"/>
    <d v="2018-12-18T06:00:00"/>
    <n v="2018"/>
    <x v="9"/>
    <s v="Dec"/>
    <x v="7"/>
    <n v="1546495200"/>
    <d v="2019-01-03T06:00:00"/>
    <b v="0"/>
    <b v="0"/>
    <s v="theater/plays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rock"/>
    <s v="US"/>
    <s v="USD"/>
    <n v="1537938000"/>
    <d v="2018-09-26T05:00:00"/>
    <d v="2018-09-26T05:00:00"/>
    <n v="2018"/>
    <x v="9"/>
    <s v="Sep"/>
    <x v="3"/>
    <n v="1539752400"/>
    <d v="2018-10-17T05:00:00"/>
    <b v="0"/>
    <b v="1"/>
    <s v="music/rock"/>
  </r>
  <r>
    <n v="646"/>
    <s v="Robinson Group"/>
    <s v="Switchable reciprocal middleware"/>
    <n v="98700"/>
    <n v="87448"/>
    <n v="88.599797365754824"/>
    <x v="0"/>
    <n v="29.999313893653515"/>
    <n v="2915"/>
    <x v="6"/>
    <s v="video games"/>
    <s v="US"/>
    <s v="USD"/>
    <n v="1363150800"/>
    <d v="2013-03-13T05:00:00"/>
    <d v="2013-03-13T05:00:00"/>
    <n v="2013"/>
    <x v="2"/>
    <s v="Mar"/>
    <x v="6"/>
    <n v="1364101200"/>
    <d v="2013-03-24T05:00:00"/>
    <b v="0"/>
    <b v="0"/>
    <s v="games/video games"/>
  </r>
  <r>
    <n v="647"/>
    <s v="Jordan-Wolfe"/>
    <s v="Inverse multimedia Graphic Interface"/>
    <n v="4500"/>
    <n v="1863"/>
    <n v="41.4"/>
    <x v="0"/>
    <n v="103.5"/>
    <n v="18"/>
    <x v="5"/>
    <s v="translations"/>
    <s v="US"/>
    <s v="USD"/>
    <n v="1523250000"/>
    <d v="2018-04-09T05:00:00"/>
    <d v="2018-04-09T05:00:00"/>
    <n v="2018"/>
    <x v="9"/>
    <s v="Apr"/>
    <x v="9"/>
    <n v="1525323600"/>
    <d v="2018-05-03T05:00:00"/>
    <b v="0"/>
    <b v="0"/>
    <s v="publishing/translations"/>
  </r>
  <r>
    <n v="648"/>
    <s v="Vargas-Cox"/>
    <s v="Vision-oriented local contingency"/>
    <n v="98600"/>
    <n v="62174"/>
    <n v="63.056795131845846"/>
    <x v="3"/>
    <n v="85.994467496542185"/>
    <n v="723"/>
    <x v="0"/>
    <s v="food trucks"/>
    <s v="US"/>
    <s v="USD"/>
    <n v="1499317200"/>
    <d v="2017-07-06T05:00:00"/>
    <d v="2017-07-06T05:00:00"/>
    <n v="2017"/>
    <x v="5"/>
    <s v="Jul"/>
    <x v="8"/>
    <n v="1500872400"/>
    <d v="2017-07-24T05:00:00"/>
    <b v="1"/>
    <b v="0"/>
    <s v="food/food trucks"/>
  </r>
  <r>
    <n v="649"/>
    <s v="Yang and Sons"/>
    <s v="Reactive 6thgeneration hub"/>
    <n v="121700"/>
    <n v="59003"/>
    <n v="48.482333607230892"/>
    <x v="0"/>
    <n v="98.011627906976742"/>
    <n v="602"/>
    <x v="3"/>
    <s v="plays"/>
    <s v="CH"/>
    <s v="CHF"/>
    <n v="1287550800"/>
    <d v="2010-10-20T05:00:00"/>
    <d v="2010-10-20T05:00:00"/>
    <n v="2010"/>
    <x v="6"/>
    <s v="Oct"/>
    <x v="4"/>
    <n v="1288501200"/>
    <d v="2010-10-31T05:00:00"/>
    <b v="1"/>
    <b v="1"/>
    <s v="theater/plays"/>
  </r>
  <r>
    <n v="650"/>
    <s v="Wilson, Wilson and Mathis"/>
    <s v="Optional asymmetric success"/>
    <n v="100"/>
    <n v="2"/>
    <n v="2"/>
    <x v="0"/>
    <n v="2"/>
    <n v="1"/>
    <x v="1"/>
    <s v="jazz"/>
    <s v="US"/>
    <s v="USD"/>
    <n v="1404795600"/>
    <d v="2014-07-08T05:00:00"/>
    <d v="2014-07-08T05:00:00"/>
    <n v="2014"/>
    <x v="1"/>
    <s v="Jul"/>
    <x v="8"/>
    <n v="1407128400"/>
    <d v="2014-08-04T05:00:00"/>
    <b v="0"/>
    <b v="0"/>
    <s v="music/jazz"/>
  </r>
  <r>
    <n v="651"/>
    <s v="Wang, Koch and Weaver"/>
    <s v="Digitized analyzing capacity"/>
    <n v="196700"/>
    <n v="174039"/>
    <n v="88.47941026944585"/>
    <x v="0"/>
    <n v="44.994570837642193"/>
    <n v="3868"/>
    <x v="4"/>
    <s v="shorts"/>
    <s v="IT"/>
    <s v="EUR"/>
    <n v="1393048800"/>
    <d v="2014-02-22T06:00:00"/>
    <d v="2014-02-22T06:00:00"/>
    <n v="2014"/>
    <x v="1"/>
    <s v="Feb"/>
    <x v="10"/>
    <n v="1394344800"/>
    <d v="2014-03-09T06:00:00"/>
    <b v="0"/>
    <b v="0"/>
    <s v="film &amp; video/shorts"/>
  </r>
  <r>
    <n v="652"/>
    <s v="Cisneros Ltd"/>
    <s v="Vision-oriented regional hub"/>
    <n v="10000"/>
    <n v="12684"/>
    <n v="126.84"/>
    <x v="1"/>
    <n v="31.012224938875306"/>
    <n v="409"/>
    <x v="2"/>
    <s v="web"/>
    <s v="US"/>
    <s v="USD"/>
    <n v="1470373200"/>
    <d v="2016-08-05T05:00:00"/>
    <d v="2016-08-05T05:00:00"/>
    <n v="2016"/>
    <x v="7"/>
    <s v="Aug"/>
    <x v="1"/>
    <n v="1474088400"/>
    <d v="2016-09-17T05:00:00"/>
    <b v="0"/>
    <b v="0"/>
    <s v="technology/web"/>
  </r>
  <r>
    <n v="653"/>
    <s v="Williams-Jones"/>
    <s v="Monitored incremental info-mediaries"/>
    <n v="600"/>
    <n v="14033"/>
    <n v="2338.833333333333"/>
    <x v="1"/>
    <n v="59.970085470085472"/>
    <n v="234"/>
    <x v="2"/>
    <s v="web"/>
    <s v="US"/>
    <s v="USD"/>
    <n v="1460091600"/>
    <d v="2016-04-08T05:00:00"/>
    <d v="2016-04-08T05:00:00"/>
    <n v="2016"/>
    <x v="7"/>
    <s v="Apr"/>
    <x v="9"/>
    <n v="1460264400"/>
    <d v="2016-04-10T05:00:00"/>
    <b v="0"/>
    <b v="0"/>
    <s v="technology/web"/>
  </r>
  <r>
    <n v="654"/>
    <s v="Roberts, Hinton and Williams"/>
    <s v="Programmable static middleware"/>
    <n v="35000"/>
    <n v="177936"/>
    <n v="508.38857142857148"/>
    <x v="1"/>
    <n v="58.9973474801061"/>
    <n v="3016"/>
    <x v="1"/>
    <s v="metal"/>
    <s v="US"/>
    <s v="USD"/>
    <n v="1440392400"/>
    <d v="2015-08-24T05:00:00"/>
    <d v="2015-08-24T05:00:00"/>
    <n v="2015"/>
    <x v="0"/>
    <s v="Aug"/>
    <x v="1"/>
    <n v="1440824400"/>
    <d v="2015-08-29T05:00:00"/>
    <b v="0"/>
    <b v="0"/>
    <s v="music/metal"/>
  </r>
  <r>
    <n v="655"/>
    <s v="Gonzalez, Williams and Benson"/>
    <s v="Multi-layered bottom-line encryption"/>
    <n v="6900"/>
    <n v="13212"/>
    <n v="191.47826086956522"/>
    <x v="1"/>
    <n v="50.045454545454547"/>
    <n v="264"/>
    <x v="7"/>
    <s v="photography books"/>
    <s v="US"/>
    <s v="USD"/>
    <n v="1488434400"/>
    <d v="2017-03-02T06:00:00"/>
    <d v="2017-03-02T06:00:00"/>
    <n v="2017"/>
    <x v="5"/>
    <s v="Mar"/>
    <x v="6"/>
    <n v="1489554000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n v="42.127533783783782"/>
    <x v="0"/>
    <n v="98.966269841269835"/>
    <n v="504"/>
    <x v="0"/>
    <s v="food trucks"/>
    <s v="AU"/>
    <s v="AUD"/>
    <n v="1514440800"/>
    <d v="2017-12-28T06:00:00"/>
    <d v="2017-12-28T06:00:00"/>
    <n v="2017"/>
    <x v="5"/>
    <s v="Dec"/>
    <x v="7"/>
    <n v="1514872800"/>
    <d v="2018-01-02T06:00:00"/>
    <b v="0"/>
    <b v="0"/>
    <s v="food/food trucks"/>
  </r>
  <r>
    <n v="657"/>
    <s v="Russo, Kim and Mccoy"/>
    <s v="Balanced optimal hardware"/>
    <n v="10000"/>
    <n v="824"/>
    <n v="8.24"/>
    <x v="0"/>
    <n v="58.857142857142854"/>
    <n v="14"/>
    <x v="4"/>
    <s v="science fiction"/>
    <s v="US"/>
    <s v="USD"/>
    <n v="1514354400"/>
    <d v="2017-12-27T06:00:00"/>
    <d v="2017-12-27T06:00:00"/>
    <n v="2017"/>
    <x v="5"/>
    <s v="Dec"/>
    <x v="7"/>
    <n v="1515736800"/>
    <d v="2018-01-12T06:00:00"/>
    <b v="0"/>
    <b v="0"/>
    <s v="film &amp; video/science fiction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rock"/>
    <s v="US"/>
    <s v="USD"/>
    <n v="1440910800"/>
    <d v="2015-08-30T05:00:00"/>
    <d v="2015-08-30T05:00:00"/>
    <n v="2015"/>
    <x v="0"/>
    <s v="Aug"/>
    <x v="1"/>
    <n v="1442898000"/>
    <d v="2015-09-22T05:00:00"/>
    <b v="0"/>
    <b v="0"/>
    <s v="music/rock"/>
  </r>
  <r>
    <n v="659"/>
    <s v="Bailey and Sons"/>
    <s v="Grass-roots dynamic emulation"/>
    <n v="120700"/>
    <n v="57010"/>
    <n v="47.232808616404313"/>
    <x v="0"/>
    <n v="76.013333333333335"/>
    <n v="750"/>
    <x v="4"/>
    <s v="documentary"/>
    <s v="GB"/>
    <s v="GBP"/>
    <n v="1296108000"/>
    <d v="2011-01-27T06:00:00"/>
    <d v="2011-01-27T06:00:00"/>
    <n v="2011"/>
    <x v="8"/>
    <s v="Jan"/>
    <x v="2"/>
    <n v="1296194400"/>
    <d v="2011-01-28T06:00:00"/>
    <b v="0"/>
    <b v="0"/>
    <s v="film &amp; video/documentary"/>
  </r>
  <r>
    <n v="660"/>
    <s v="Jensen-Brown"/>
    <s v="Fundamental disintermediate matrix"/>
    <n v="9100"/>
    <n v="7438"/>
    <n v="81.736263736263737"/>
    <x v="0"/>
    <n v="96.597402597402592"/>
    <n v="77"/>
    <x v="3"/>
    <s v="plays"/>
    <s v="US"/>
    <s v="USD"/>
    <n v="1440133200"/>
    <d v="2015-08-21T05:00:00"/>
    <d v="2015-08-21T05:00:00"/>
    <n v="2015"/>
    <x v="0"/>
    <s v="Aug"/>
    <x v="1"/>
    <n v="1440910800"/>
    <d v="2015-08-30T05:00:00"/>
    <b v="1"/>
    <b v="0"/>
    <s v="theater/plays"/>
  </r>
  <r>
    <n v="661"/>
    <s v="Smith Group"/>
    <s v="Right-sized secondary challenge"/>
    <n v="106800"/>
    <n v="57872"/>
    <n v="54.187265917603"/>
    <x v="0"/>
    <n v="76.957446808510639"/>
    <n v="752"/>
    <x v="1"/>
    <s v="jazz"/>
    <s v="DK"/>
    <s v="DKK"/>
    <n v="1332910800"/>
    <d v="2012-03-28T05:00:00"/>
    <d v="2012-03-28T05:00:00"/>
    <n v="2012"/>
    <x v="4"/>
    <s v="Mar"/>
    <x v="6"/>
    <n v="1335502800"/>
    <d v="2012-04-27T05:00:00"/>
    <b v="0"/>
    <b v="0"/>
    <s v="music/jazz"/>
  </r>
  <r>
    <n v="662"/>
    <s v="Murphy-Farrell"/>
    <s v="Implemented exuding software"/>
    <n v="9100"/>
    <n v="8906"/>
    <n v="97.868131868131869"/>
    <x v="0"/>
    <n v="67.984732824427482"/>
    <n v="131"/>
    <x v="3"/>
    <s v="plays"/>
    <s v="US"/>
    <s v="USD"/>
    <n v="1544335200"/>
    <d v="2018-12-09T06:00:00"/>
    <d v="2018-12-09T06:00:00"/>
    <n v="2018"/>
    <x v="9"/>
    <s v="Dec"/>
    <x v="7"/>
    <n v="1544680800"/>
    <d v="2018-12-13T06:00:00"/>
    <b v="0"/>
    <b v="0"/>
    <s v="theater/plays"/>
  </r>
  <r>
    <n v="663"/>
    <s v="Everett-Wolfe"/>
    <s v="Total optimizing software"/>
    <n v="10000"/>
    <n v="7724"/>
    <n v="77.239999999999995"/>
    <x v="0"/>
    <n v="88.781609195402297"/>
    <n v="87"/>
    <x v="3"/>
    <s v="plays"/>
    <s v="US"/>
    <s v="USD"/>
    <n v="1286427600"/>
    <d v="2010-10-07T05:00:00"/>
    <d v="2010-10-07T05:00:00"/>
    <n v="2010"/>
    <x v="6"/>
    <s v="Oct"/>
    <x v="4"/>
    <n v="1288414800"/>
    <d v="2010-10-30T05:00:00"/>
    <b v="0"/>
    <b v="0"/>
    <s v="theater/plays"/>
  </r>
  <r>
    <n v="664"/>
    <s v="Young PLC"/>
    <s v="Optional maximized attitude"/>
    <n v="79400"/>
    <n v="26571"/>
    <n v="33.464735516372798"/>
    <x v="0"/>
    <n v="24.99623706491063"/>
    <n v="1063"/>
    <x v="1"/>
    <s v="jazz"/>
    <s v="US"/>
    <s v="USD"/>
    <n v="1329717600"/>
    <d v="2012-02-20T06:00:00"/>
    <d v="2012-02-20T06:00:00"/>
    <n v="2012"/>
    <x v="4"/>
    <s v="Feb"/>
    <x v="10"/>
    <n v="1330581600"/>
    <d v="2012-03-01T06:00:00"/>
    <b v="0"/>
    <b v="0"/>
    <s v="music/jazz"/>
  </r>
  <r>
    <n v="665"/>
    <s v="Park-Goodman"/>
    <s v="Customer-focused impactful extranet"/>
    <n v="5100"/>
    <n v="12219"/>
    <n v="239.58823529411765"/>
    <x v="1"/>
    <n v="44.922794117647058"/>
    <n v="272"/>
    <x v="4"/>
    <s v="documentary"/>
    <s v="US"/>
    <s v="USD"/>
    <n v="1310187600"/>
    <d v="2011-07-09T05:00:00"/>
    <d v="2011-07-09T05:00:00"/>
    <n v="2011"/>
    <x v="8"/>
    <s v="Jul"/>
    <x v="8"/>
    <n v="1311397200"/>
    <d v="2011-07-23T05:00:00"/>
    <b v="0"/>
    <b v="1"/>
    <s v="film &amp; video/documentary"/>
  </r>
  <r>
    <n v="666"/>
    <s v="York, Barr and Grant"/>
    <s v="Cloned bottom-line success"/>
    <n v="3100"/>
    <n v="1985"/>
    <n v="64.032258064516128"/>
    <x v="3"/>
    <n v="79.400000000000006"/>
    <n v="25"/>
    <x v="3"/>
    <s v="plays"/>
    <s v="US"/>
    <s v="USD"/>
    <n v="1377838800"/>
    <d v="2013-08-30T05:00:00"/>
    <d v="2013-08-30T05:00:00"/>
    <n v="2013"/>
    <x v="2"/>
    <s v="Aug"/>
    <x v="1"/>
    <n v="1378357200"/>
    <d v="2013-09-05T05:00:00"/>
    <b v="0"/>
    <b v="1"/>
    <s v="theater/plays"/>
  </r>
  <r>
    <n v="667"/>
    <s v="Little Ltd"/>
    <s v="Decentralized bandwidth-monitored ability"/>
    <n v="6900"/>
    <n v="12155"/>
    <n v="176.15942028985506"/>
    <x v="1"/>
    <n v="29.009546539379475"/>
    <n v="419"/>
    <x v="8"/>
    <s v="audio"/>
    <s v="US"/>
    <s v="USD"/>
    <n v="1410325200"/>
    <d v="2014-09-10T05:00:00"/>
    <d v="2014-09-10T05:00:00"/>
    <n v="2014"/>
    <x v="1"/>
    <s v="Sep"/>
    <x v="3"/>
    <n v="1411102800"/>
    <d v="2014-09-19T05:00:00"/>
    <b v="0"/>
    <b v="0"/>
    <s v="journalism/audio"/>
  </r>
  <r>
    <n v="668"/>
    <s v="Brown and Sons"/>
    <s v="Programmable leadingedge budgetary management"/>
    <n v="27500"/>
    <n v="5593"/>
    <n v="20.33818181818182"/>
    <x v="0"/>
    <n v="73.59210526315789"/>
    <n v="76"/>
    <x v="3"/>
    <s v="plays"/>
    <s v="US"/>
    <s v="USD"/>
    <n v="1343797200"/>
    <d v="2012-08-01T05:00:00"/>
    <d v="2012-08-01T05:00:00"/>
    <n v="2012"/>
    <x v="4"/>
    <s v="Aug"/>
    <x v="1"/>
    <n v="1344834000"/>
    <d v="2012-08-13T05:00:00"/>
    <b v="0"/>
    <b v="0"/>
    <s v="theater/plays"/>
  </r>
  <r>
    <n v="669"/>
    <s v="Payne, Garrett and Thomas"/>
    <s v="Upgradable bi-directional concept"/>
    <n v="48800"/>
    <n v="175020"/>
    <n v="358.64754098360658"/>
    <x v="1"/>
    <n v="107.97038864898211"/>
    <n v="1621"/>
    <x v="3"/>
    <s v="plays"/>
    <s v="IT"/>
    <s v="EUR"/>
    <n v="1498453200"/>
    <d v="2017-06-26T05:00:00"/>
    <d v="2017-06-26T05:00:00"/>
    <n v="2017"/>
    <x v="5"/>
    <s v="Jun"/>
    <x v="5"/>
    <n v="1499230800"/>
    <d v="2017-07-05T05:00:00"/>
    <b v="0"/>
    <b v="0"/>
    <s v="theater/plays"/>
  </r>
  <r>
    <n v="670"/>
    <s v="Robinson Group"/>
    <s v="Re-contextualized homogeneous flexibility"/>
    <n v="16200"/>
    <n v="75955"/>
    <n v="468.85802469135803"/>
    <x v="1"/>
    <n v="68.987284287011803"/>
    <n v="1101"/>
    <x v="1"/>
    <s v="indie rock"/>
    <s v="US"/>
    <s v="USD"/>
    <n v="1456380000"/>
    <d v="2016-02-25T06:00:00"/>
    <d v="2016-02-25T06:00:00"/>
    <n v="2016"/>
    <x v="7"/>
    <s v="Feb"/>
    <x v="10"/>
    <n v="1457416800"/>
    <d v="2016-03-08T06:00:00"/>
    <b v="0"/>
    <b v="0"/>
    <s v="music/indie rock"/>
  </r>
  <r>
    <n v="671"/>
    <s v="Robinson-Kelly"/>
    <s v="Monitored bi-directional standardization"/>
    <n v="97600"/>
    <n v="119127"/>
    <n v="122.05635245901641"/>
    <x v="1"/>
    <n v="111.02236719478098"/>
    <n v="1073"/>
    <x v="3"/>
    <s v="plays"/>
    <s v="US"/>
    <s v="USD"/>
    <n v="1280552400"/>
    <d v="2010-07-31T05:00:00"/>
    <d v="2010-07-31T05:00:00"/>
    <n v="2010"/>
    <x v="6"/>
    <s v="Jul"/>
    <x v="8"/>
    <n v="1280898000"/>
    <d v="2010-08-04T05:00:00"/>
    <b v="0"/>
    <b v="1"/>
    <s v="theater/plays"/>
  </r>
  <r>
    <n v="672"/>
    <s v="Kelly-Colon"/>
    <s v="Stand-alone grid-enabled leverage"/>
    <n v="197900"/>
    <n v="110689"/>
    <n v="55.931783729156137"/>
    <x v="0"/>
    <n v="24.997515808491418"/>
    <n v="4428"/>
    <x v="3"/>
    <s v="plays"/>
    <s v="AU"/>
    <s v="AUD"/>
    <n v="1521608400"/>
    <d v="2018-03-21T05:00:00"/>
    <d v="2018-03-21T05:00:00"/>
    <n v="2018"/>
    <x v="9"/>
    <s v="Mar"/>
    <x v="6"/>
    <n v="1522472400"/>
    <d v="2018-03-31T05:00:00"/>
    <b v="0"/>
    <b v="0"/>
    <s v="theater/plays"/>
  </r>
  <r>
    <n v="673"/>
    <s v="Turner, Scott and Gentry"/>
    <s v="Assimilated regional groupware"/>
    <n v="5600"/>
    <n v="2445"/>
    <n v="43.660714285714285"/>
    <x v="0"/>
    <n v="42.155172413793103"/>
    <n v="58"/>
    <x v="1"/>
    <s v="indie rock"/>
    <s v="IT"/>
    <s v="EUR"/>
    <n v="1460696400"/>
    <d v="2016-04-15T05:00:00"/>
    <d v="2016-04-15T05:00:00"/>
    <n v="2016"/>
    <x v="7"/>
    <s v="Apr"/>
    <x v="9"/>
    <n v="1462510800"/>
    <d v="2016-05-06T05:00:00"/>
    <b v="0"/>
    <b v="0"/>
    <s v="music/indie rock"/>
  </r>
  <r>
    <n v="674"/>
    <s v="Sanchez Ltd"/>
    <s v="Up-sized 24hour instruction set"/>
    <n v="170700"/>
    <n v="57250"/>
    <n v="33.53837141183363"/>
    <x v="3"/>
    <n v="47.003284072249592"/>
    <n v="1218"/>
    <x v="7"/>
    <s v="photography books"/>
    <s v="US"/>
    <s v="USD"/>
    <n v="1313730000"/>
    <d v="2011-08-19T05:00:00"/>
    <d v="2011-08-19T05:00:00"/>
    <n v="2011"/>
    <x v="8"/>
    <s v="Aug"/>
    <x v="1"/>
    <n v="1317790800"/>
    <d v="2011-10-05T05:00:00"/>
    <b v="0"/>
    <b v="0"/>
    <s v="photography/photography books"/>
  </r>
  <r>
    <n v="675"/>
    <s v="Giles-Smith"/>
    <s v="Right-sized web-enabled intranet"/>
    <n v="9700"/>
    <n v="11929"/>
    <n v="122.97938144329896"/>
    <x v="1"/>
    <n v="36.0392749244713"/>
    <n v="331"/>
    <x v="8"/>
    <s v="audio"/>
    <s v="US"/>
    <s v="USD"/>
    <n v="1568178000"/>
    <d v="2019-09-11T05:00:00"/>
    <d v="2019-09-11T05:00:00"/>
    <n v="2019"/>
    <x v="3"/>
    <s v="Sep"/>
    <x v="3"/>
    <n v="1568782800"/>
    <d v="2019-09-18T05:00:00"/>
    <b v="0"/>
    <b v="0"/>
    <s v="journalism/audio"/>
  </r>
  <r>
    <n v="676"/>
    <s v="Thompson-Moreno"/>
    <s v="Expanded needs-based orchestration"/>
    <n v="62300"/>
    <n v="118214"/>
    <n v="189.74959871589084"/>
    <x v="1"/>
    <n v="101.03760683760684"/>
    <n v="1170"/>
    <x v="7"/>
    <s v="photography books"/>
    <s v="US"/>
    <s v="USD"/>
    <n v="1348635600"/>
    <d v="2012-09-26T05:00:00"/>
    <d v="2012-09-26T05:00:00"/>
    <n v="2012"/>
    <x v="4"/>
    <s v="Sep"/>
    <x v="3"/>
    <n v="1349413200"/>
    <d v="2012-10-05T05:00:00"/>
    <b v="0"/>
    <b v="0"/>
    <s v="photography/photography books"/>
  </r>
  <r>
    <n v="677"/>
    <s v="Murphy-Fox"/>
    <s v="Organic system-worthy orchestration"/>
    <n v="5300"/>
    <n v="4432"/>
    <n v="83.622641509433961"/>
    <x v="0"/>
    <n v="39.927927927927925"/>
    <n v="111"/>
    <x v="5"/>
    <s v="fiction"/>
    <s v="US"/>
    <s v="USD"/>
    <n v="1468126800"/>
    <d v="2016-07-10T05:00:00"/>
    <d v="2016-07-10T05:00:00"/>
    <n v="2016"/>
    <x v="7"/>
    <s v="Jul"/>
    <x v="8"/>
    <n v="1472446800"/>
    <d v="2016-08-29T05:00:00"/>
    <b v="0"/>
    <b v="0"/>
    <s v="publishing/fiction"/>
  </r>
  <r>
    <n v="678"/>
    <s v="Rodriguez-Patterson"/>
    <s v="Inverse static standardization"/>
    <n v="99500"/>
    <n v="17879"/>
    <n v="17.968844221105527"/>
    <x v="3"/>
    <n v="83.158139534883716"/>
    <n v="215"/>
    <x v="4"/>
    <s v="drama"/>
    <s v="US"/>
    <s v="USD"/>
    <n v="1547877600"/>
    <d v="2019-01-19T06:00:00"/>
    <d v="2019-01-19T06:00:00"/>
    <n v="2019"/>
    <x v="3"/>
    <s v="Jan"/>
    <x v="2"/>
    <n v="1548050400"/>
    <d v="2019-01-21T06:00:00"/>
    <b v="0"/>
    <b v="0"/>
    <s v="film &amp; video/drama"/>
  </r>
  <r>
    <n v="679"/>
    <s v="Davis Ltd"/>
    <s v="Synchronized motivating solution"/>
    <n v="1400"/>
    <n v="14511"/>
    <n v="1036.5"/>
    <x v="1"/>
    <n v="39.97520661157025"/>
    <n v="363"/>
    <x v="0"/>
    <s v="food trucks"/>
    <s v="US"/>
    <s v="USD"/>
    <n v="1571374800"/>
    <d v="2019-10-18T05:00:00"/>
    <d v="2019-10-18T05:00:00"/>
    <n v="2019"/>
    <x v="3"/>
    <s v="Oct"/>
    <x v="4"/>
    <n v="1571806800"/>
    <d v="2019-10-23T05:00:00"/>
    <b v="0"/>
    <b v="1"/>
    <s v="food/food trucks"/>
  </r>
  <r>
    <n v="680"/>
    <s v="Nelson-Valdez"/>
    <s v="Open-source 4thgeneration open system"/>
    <n v="145600"/>
    <n v="141822"/>
    <n v="97.405219780219781"/>
    <x v="0"/>
    <n v="47.993908629441627"/>
    <n v="2955"/>
    <x v="6"/>
    <s v="mobile games"/>
    <s v="US"/>
    <s v="USD"/>
    <n v="1576303200"/>
    <d v="2019-12-14T06:00:00"/>
    <d v="2019-12-14T06:00:00"/>
    <n v="2019"/>
    <x v="3"/>
    <s v="Dec"/>
    <x v="7"/>
    <n v="1576476000"/>
    <d v="2019-12-16T06:00:00"/>
    <b v="0"/>
    <b v="1"/>
    <s v="games/mobile games"/>
  </r>
  <r>
    <n v="681"/>
    <s v="Kelly PLC"/>
    <s v="Decentralized context-sensitive superstructure"/>
    <n v="184100"/>
    <n v="159037"/>
    <n v="86.386203150461711"/>
    <x v="0"/>
    <n v="95.978877489438744"/>
    <n v="1657"/>
    <x v="3"/>
    <s v="plays"/>
    <s v="US"/>
    <s v="USD"/>
    <n v="1324447200"/>
    <d v="2011-12-21T06:00:00"/>
    <d v="2011-12-21T06:00:00"/>
    <n v="2011"/>
    <x v="8"/>
    <s v="Dec"/>
    <x v="7"/>
    <n v="1324965600"/>
    <d v="2011-12-27T06:00:00"/>
    <b v="0"/>
    <b v="0"/>
    <s v="theater/plays"/>
  </r>
  <r>
    <n v="682"/>
    <s v="Nguyen and Sons"/>
    <s v="Compatible 5thgeneration concept"/>
    <n v="5400"/>
    <n v="8109"/>
    <n v="150.16666666666666"/>
    <x v="1"/>
    <n v="78.728155339805824"/>
    <n v="103"/>
    <x v="3"/>
    <s v="plays"/>
    <s v="US"/>
    <s v="USD"/>
    <n v="1386741600"/>
    <d v="2013-12-11T06:00:00"/>
    <d v="2013-12-11T06:00:00"/>
    <n v="2013"/>
    <x v="2"/>
    <s v="Dec"/>
    <x v="7"/>
    <n v="1387519200"/>
    <d v="2013-12-20T06:00:00"/>
    <b v="0"/>
    <b v="0"/>
    <s v="theater/plays"/>
  </r>
  <r>
    <n v="683"/>
    <s v="Jones PLC"/>
    <s v="Virtual systemic intranet"/>
    <n v="2300"/>
    <n v="8244"/>
    <n v="358.43478260869563"/>
    <x v="1"/>
    <n v="56.081632653061227"/>
    <n v="147"/>
    <x v="3"/>
    <s v="plays"/>
    <s v="US"/>
    <s v="USD"/>
    <n v="1537074000"/>
    <d v="2018-09-16T05:00:00"/>
    <d v="2018-09-16T05:00:00"/>
    <n v="2018"/>
    <x v="9"/>
    <s v="Sep"/>
    <x v="3"/>
    <n v="1537246800"/>
    <d v="2018-09-18T05:00:00"/>
    <b v="0"/>
    <b v="0"/>
    <s v="theater/plays"/>
  </r>
  <r>
    <n v="684"/>
    <s v="Gilmore LLC"/>
    <s v="Optimized systemic algorithm"/>
    <n v="1400"/>
    <n v="7600"/>
    <n v="542.85714285714289"/>
    <x v="1"/>
    <n v="69.090909090909093"/>
    <n v="110"/>
    <x v="5"/>
    <s v="nonfiction"/>
    <s v="CA"/>
    <s v="CAD"/>
    <n v="1277787600"/>
    <d v="2010-06-29T05:00:00"/>
    <d v="2010-06-29T05:00:00"/>
    <n v="2010"/>
    <x v="6"/>
    <s v="Jun"/>
    <x v="5"/>
    <n v="1279515600"/>
    <d v="2010-07-19T05:00:00"/>
    <b v="0"/>
    <b v="0"/>
    <s v="publishing/nonfiction"/>
  </r>
  <r>
    <n v="685"/>
    <s v="Lee-Cobb"/>
    <s v="Customizable homogeneous firmware"/>
    <n v="140000"/>
    <n v="94501"/>
    <n v="67.500714285714281"/>
    <x v="0"/>
    <n v="102.05291576673866"/>
    <n v="926"/>
    <x v="3"/>
    <s v="plays"/>
    <s v="CA"/>
    <s v="CAD"/>
    <n v="1440306000"/>
    <d v="2015-08-23T05:00:00"/>
    <d v="2015-08-23T05:00:00"/>
    <n v="2015"/>
    <x v="0"/>
    <s v="Aug"/>
    <x v="1"/>
    <n v="1442379600"/>
    <d v="2015-09-16T05:00:00"/>
    <b v="0"/>
    <b v="0"/>
    <s v="theater/plays"/>
  </r>
  <r>
    <n v="686"/>
    <s v="Jones, Wiley and Robbins"/>
    <s v="Front-line cohesive extranet"/>
    <n v="7500"/>
    <n v="14381"/>
    <n v="191.74666666666667"/>
    <x v="1"/>
    <n v="107.32089552238806"/>
    <n v="134"/>
    <x v="2"/>
    <s v="wearables"/>
    <s v="US"/>
    <s v="USD"/>
    <n v="1522126800"/>
    <d v="2018-03-27T05:00:00"/>
    <d v="2018-03-27T05:00:00"/>
    <n v="2018"/>
    <x v="9"/>
    <s v="Mar"/>
    <x v="6"/>
    <n v="1523077200"/>
    <d v="2018-04-07T05:00:00"/>
    <b v="0"/>
    <b v="0"/>
    <s v="technology/wearables"/>
  </r>
  <r>
    <n v="687"/>
    <s v="Martin, Gates and Holt"/>
    <s v="Distributed holistic neural-net"/>
    <n v="1500"/>
    <n v="13980"/>
    <n v="932"/>
    <x v="1"/>
    <n v="51.970260223048328"/>
    <n v="269"/>
    <x v="3"/>
    <s v="plays"/>
    <s v="US"/>
    <s v="USD"/>
    <n v="1489298400"/>
    <d v="2017-03-12T06:00:00"/>
    <d v="2017-03-12T06:00:00"/>
    <n v="2017"/>
    <x v="5"/>
    <s v="Mar"/>
    <x v="6"/>
    <n v="1489554000"/>
    <d v="2017-03-15T05:00:00"/>
    <b v="0"/>
    <b v="0"/>
    <s v="theater/plays"/>
  </r>
  <r>
    <n v="688"/>
    <s v="Bowen, Davies and Burns"/>
    <s v="Devolved client-server monitoring"/>
    <n v="2900"/>
    <n v="12449"/>
    <n v="429.27586206896552"/>
    <x v="1"/>
    <n v="71.137142857142862"/>
    <n v="175"/>
    <x v="4"/>
    <s v="television"/>
    <s v="US"/>
    <s v="USD"/>
    <n v="1547100000"/>
    <d v="2019-01-10T06:00:00"/>
    <d v="2019-01-10T06:00:00"/>
    <n v="2019"/>
    <x v="3"/>
    <s v="Jan"/>
    <x v="2"/>
    <n v="1548482400"/>
    <d v="2019-01-26T06:00:00"/>
    <b v="0"/>
    <b v="1"/>
    <s v="film &amp; video/television"/>
  </r>
  <r>
    <n v="689"/>
    <s v="Nguyen Inc"/>
    <s v="Seamless directional capacity"/>
    <n v="7300"/>
    <n v="7348"/>
    <n v="100.65753424657535"/>
    <x v="1"/>
    <n v="106.49275362318841"/>
    <n v="69"/>
    <x v="2"/>
    <s v="web"/>
    <s v="US"/>
    <s v="USD"/>
    <n v="1383022800"/>
    <d v="2013-10-29T05:00:00"/>
    <d v="2013-10-29T05:00:00"/>
    <n v="2013"/>
    <x v="2"/>
    <s v="Oct"/>
    <x v="4"/>
    <n v="1384063200"/>
    <d v="2013-11-10T06:00:00"/>
    <b v="0"/>
    <b v="0"/>
    <s v="technology/web"/>
  </r>
  <r>
    <n v="690"/>
    <s v="Walsh-Watts"/>
    <s v="Polarized actuating implementation"/>
    <n v="3600"/>
    <n v="8158"/>
    <n v="226.61111111111109"/>
    <x v="1"/>
    <n v="42.93684210526316"/>
    <n v="190"/>
    <x v="4"/>
    <s v="documentary"/>
    <s v="US"/>
    <s v="USD"/>
    <n v="1322373600"/>
    <d v="2011-11-27T06:00:00"/>
    <d v="2011-11-27T06:00:00"/>
    <n v="2011"/>
    <x v="8"/>
    <s v="Nov"/>
    <x v="0"/>
    <n v="1322892000"/>
    <d v="2011-12-03T06:00:00"/>
    <b v="0"/>
    <b v="1"/>
    <s v="film &amp; video/documentary"/>
  </r>
  <r>
    <n v="691"/>
    <s v="Ray, Li and Li"/>
    <s v="Front-line disintermediate hub"/>
    <n v="5000"/>
    <n v="7119"/>
    <n v="142.38"/>
    <x v="1"/>
    <n v="30.037974683544302"/>
    <n v="237"/>
    <x v="4"/>
    <s v="documentary"/>
    <s v="US"/>
    <s v="USD"/>
    <n v="1349240400"/>
    <d v="2012-10-03T05:00:00"/>
    <d v="2012-10-03T05:00:00"/>
    <n v="2012"/>
    <x v="4"/>
    <s v="Oct"/>
    <x v="4"/>
    <n v="1350709200"/>
    <d v="2012-10-20T05:00:00"/>
    <b v="1"/>
    <b v="1"/>
    <s v="film &amp; video/documentary"/>
  </r>
  <r>
    <n v="692"/>
    <s v="Murray Ltd"/>
    <s v="Decentralized 4thgeneration challenge"/>
    <n v="6000"/>
    <n v="5438"/>
    <n v="90.633333333333326"/>
    <x v="0"/>
    <n v="70.623376623376629"/>
    <n v="77"/>
    <x v="1"/>
    <s v="rock"/>
    <s v="GB"/>
    <s v="GBP"/>
    <n v="1562648400"/>
    <d v="2019-07-09T05:00:00"/>
    <d v="2019-07-09T05:00:00"/>
    <n v="2019"/>
    <x v="3"/>
    <s v="Jul"/>
    <x v="8"/>
    <n v="1564203600"/>
    <d v="2019-07-27T05:00:00"/>
    <b v="0"/>
    <b v="0"/>
    <s v="music/rock"/>
  </r>
  <r>
    <n v="693"/>
    <s v="Bradford-Silva"/>
    <s v="Reverse-engineered composite hierarchy"/>
    <n v="180400"/>
    <n v="115396"/>
    <n v="63.966740576496676"/>
    <x v="0"/>
    <n v="66.016018306636155"/>
    <n v="1748"/>
    <x v="3"/>
    <s v="plays"/>
    <s v="US"/>
    <s v="USD"/>
    <n v="1508216400"/>
    <d v="2017-10-17T05:00:00"/>
    <d v="2017-10-17T05:00:00"/>
    <n v="2017"/>
    <x v="5"/>
    <s v="Oct"/>
    <x v="4"/>
    <n v="1509685200"/>
    <d v="2017-11-03T05:00:00"/>
    <b v="0"/>
    <b v="0"/>
    <s v="theater/plays"/>
  </r>
  <r>
    <n v="694"/>
    <s v="Mora-Bradley"/>
    <s v="Programmable tangible ability"/>
    <n v="9100"/>
    <n v="7656"/>
    <n v="84.131868131868131"/>
    <x v="0"/>
    <n v="96.911392405063296"/>
    <n v="79"/>
    <x v="3"/>
    <s v="plays"/>
    <s v="US"/>
    <s v="USD"/>
    <n v="1511762400"/>
    <d v="2017-11-27T06:00:00"/>
    <d v="2017-11-27T06:00:00"/>
    <n v="2017"/>
    <x v="5"/>
    <s v="Nov"/>
    <x v="0"/>
    <n v="1514959200"/>
    <d v="2018-01-03T06:00:00"/>
    <b v="0"/>
    <b v="0"/>
    <s v="theater/plays"/>
  </r>
  <r>
    <n v="695"/>
    <s v="Cardenas, Thompson and Carey"/>
    <s v="Configurable full-range emulation"/>
    <n v="9200"/>
    <n v="12322"/>
    <n v="133.93478260869566"/>
    <x v="1"/>
    <n v="62.867346938775512"/>
    <n v="196"/>
    <x v="1"/>
    <s v="rock"/>
    <s v="IT"/>
    <s v="EUR"/>
    <n v="1447480800"/>
    <d v="2015-11-14T06:00:00"/>
    <d v="2015-11-14T06:00:00"/>
    <n v="2015"/>
    <x v="0"/>
    <s v="Nov"/>
    <x v="0"/>
    <n v="1448863200"/>
    <d v="2015-11-30T06:00:00"/>
    <b v="1"/>
    <b v="0"/>
    <s v="music/rock"/>
  </r>
  <r>
    <n v="696"/>
    <s v="Lopez, Reid and Johnson"/>
    <s v="Total real-time hardware"/>
    <n v="164100"/>
    <n v="96888"/>
    <n v="59.042047531992694"/>
    <x v="0"/>
    <n v="108.98537682789652"/>
    <n v="889"/>
    <x v="3"/>
    <s v="plays"/>
    <s v="US"/>
    <s v="USD"/>
    <n v="1429506000"/>
    <d v="2015-04-20T05:00:00"/>
    <d v="2015-04-20T05:00:00"/>
    <n v="2015"/>
    <x v="0"/>
    <s v="Apr"/>
    <x v="9"/>
    <n v="1429592400"/>
    <d v="2015-04-21T05:00:00"/>
    <b v="0"/>
    <b v="1"/>
    <s v="theater/plays"/>
  </r>
  <r>
    <n v="697"/>
    <s v="Fox-Williams"/>
    <s v="Profound system-worthy functionalities"/>
    <n v="128900"/>
    <n v="196960"/>
    <n v="152.80062063615205"/>
    <x v="1"/>
    <n v="26.999314599040439"/>
    <n v="7295"/>
    <x v="1"/>
    <s v="electric music"/>
    <s v="US"/>
    <s v="USD"/>
    <n v="1522472400"/>
    <d v="2018-03-31T05:00:00"/>
    <d v="2018-03-31T05:00:00"/>
    <n v="2018"/>
    <x v="9"/>
    <s v="Mar"/>
    <x v="6"/>
    <n v="1522645200"/>
    <d v="2018-04-02T05:00:00"/>
    <b v="0"/>
    <b v="0"/>
    <s v="music/electric music"/>
  </r>
  <r>
    <n v="698"/>
    <s v="Taylor, Wood and Taylor"/>
    <s v="Cloned hybrid focus group"/>
    <n v="42100"/>
    <n v="188057"/>
    <n v="446.69121140142522"/>
    <x v="1"/>
    <n v="65.004147943311438"/>
    <n v="2893"/>
    <x v="2"/>
    <s v="wearables"/>
    <s v="CA"/>
    <s v="CAD"/>
    <n v="1322114400"/>
    <d v="2011-11-24T06:00:00"/>
    <d v="2011-11-24T06:00:00"/>
    <n v="2011"/>
    <x v="8"/>
    <s v="Nov"/>
    <x v="0"/>
    <n v="1323324000"/>
    <d v="2011-12-08T06:00:00"/>
    <b v="0"/>
    <b v="0"/>
    <s v="technology/wearables"/>
  </r>
  <r>
    <n v="699"/>
    <s v="King Inc"/>
    <s v="Ergonomic dedicated focus group"/>
    <n v="7400"/>
    <n v="6245"/>
    <n v="84.391891891891888"/>
    <x v="0"/>
    <n v="111.51785714285714"/>
    <n v="56"/>
    <x v="4"/>
    <s v="drama"/>
    <s v="US"/>
    <s v="USD"/>
    <n v="1561438800"/>
    <d v="2019-06-25T05:00:00"/>
    <d v="2019-06-25T05:00:00"/>
    <n v="2019"/>
    <x v="3"/>
    <s v="Jun"/>
    <x v="5"/>
    <n v="1561525200"/>
    <d v="2019-06-26T05:00:00"/>
    <b v="0"/>
    <b v="0"/>
    <s v="film &amp; video/drama"/>
  </r>
  <r>
    <n v="700"/>
    <s v="Cole, Petty and Cameron"/>
    <s v="Realigned zero administration paradigm"/>
    <n v="100"/>
    <n v="3"/>
    <n v="3"/>
    <x v="0"/>
    <n v="3"/>
    <n v="1"/>
    <x v="2"/>
    <s v="wearables"/>
    <s v="US"/>
    <s v="USD"/>
    <n v="1264399200"/>
    <d v="2010-01-25T06:00:00"/>
    <d v="2010-01-25T06:00:00"/>
    <n v="2010"/>
    <x v="6"/>
    <s v="Jan"/>
    <x v="2"/>
    <n v="1265695200"/>
    <d v="2010-02-09T06:00:00"/>
    <b v="0"/>
    <b v="0"/>
    <s v="technology/wearables"/>
  </r>
  <r>
    <n v="701"/>
    <s v="Mcclain LLC"/>
    <s v="Open-source multi-tasking methodology"/>
    <n v="52000"/>
    <n v="91014"/>
    <n v="175.02692307692308"/>
    <x v="1"/>
    <n v="110.99268292682927"/>
    <n v="820"/>
    <x v="3"/>
    <s v="plays"/>
    <s v="US"/>
    <s v="USD"/>
    <n v="1301202000"/>
    <d v="2011-03-27T05:00:00"/>
    <d v="2011-03-27T05:00:00"/>
    <n v="2011"/>
    <x v="8"/>
    <s v="Mar"/>
    <x v="6"/>
    <n v="1301806800"/>
    <d v="2011-04-03T05:00:00"/>
    <b v="1"/>
    <b v="0"/>
    <s v="theater/plays"/>
  </r>
  <r>
    <n v="702"/>
    <s v="Sims-Gross"/>
    <s v="Object-based attitude-oriented analyzer"/>
    <n v="8700"/>
    <n v="4710"/>
    <n v="54.137931034482754"/>
    <x v="0"/>
    <n v="56.746987951807228"/>
    <n v="83"/>
    <x v="2"/>
    <s v="wearables"/>
    <s v="US"/>
    <s v="USD"/>
    <n v="1374469200"/>
    <d v="2013-07-22T05:00:00"/>
    <d v="2013-07-22T05:00:00"/>
    <n v="2013"/>
    <x v="2"/>
    <s v="Jul"/>
    <x v="8"/>
    <n v="1374901200"/>
    <d v="2013-07-27T05:00:00"/>
    <b v="0"/>
    <b v="0"/>
    <s v="technology/wearables"/>
  </r>
  <r>
    <n v="703"/>
    <s v="Perez Group"/>
    <s v="Cross-platform tertiary hub"/>
    <n v="63400"/>
    <n v="197728"/>
    <n v="311.87381703470032"/>
    <x v="1"/>
    <n v="97.020608439646708"/>
    <n v="2038"/>
    <x v="5"/>
    <s v="translations"/>
    <s v="US"/>
    <s v="USD"/>
    <n v="1334984400"/>
    <d v="2012-04-21T05:00:00"/>
    <d v="2012-04-21T05:00:00"/>
    <n v="2012"/>
    <x v="4"/>
    <s v="Apr"/>
    <x v="9"/>
    <n v="1336453200"/>
    <d v="2012-05-08T05:00:00"/>
    <b v="1"/>
    <b v="1"/>
    <s v="publishing/translations"/>
  </r>
  <r>
    <n v="704"/>
    <s v="Haynes-Williams"/>
    <s v="Seamless clear-thinking artificial intelligence"/>
    <n v="8700"/>
    <n v="10682"/>
    <n v="122.78160919540231"/>
    <x v="1"/>
    <n v="92.08620689655173"/>
    <n v="116"/>
    <x v="4"/>
    <s v="animation"/>
    <s v="US"/>
    <s v="USD"/>
    <n v="1467608400"/>
    <d v="2016-07-04T05:00:00"/>
    <d v="2016-07-04T05:00:00"/>
    <n v="2016"/>
    <x v="7"/>
    <s v="Jul"/>
    <x v="8"/>
    <n v="1468904400"/>
    <d v="2016-07-19T05:00:00"/>
    <b v="0"/>
    <b v="0"/>
    <s v="film &amp; video/animation"/>
  </r>
  <r>
    <n v="705"/>
    <s v="Ford LLC"/>
    <s v="Centralized tangible success"/>
    <n v="169700"/>
    <n v="168048"/>
    <n v="99.026517383618156"/>
    <x v="0"/>
    <n v="82.986666666666665"/>
    <n v="2025"/>
    <x v="5"/>
    <s v="nonfiction"/>
    <s v="GB"/>
    <s v="GBP"/>
    <n v="1386741600"/>
    <d v="2013-12-11T06:00:00"/>
    <d v="2013-12-11T06:00:00"/>
    <n v="2013"/>
    <x v="2"/>
    <s v="Dec"/>
    <x v="7"/>
    <n v="1387087200"/>
    <d v="2013-12-15T06:00:00"/>
    <b v="0"/>
    <b v="0"/>
    <s v="publishing/nonfiction"/>
  </r>
  <r>
    <n v="706"/>
    <s v="Moreno Ltd"/>
    <s v="Customer-focused multimedia methodology"/>
    <n v="108400"/>
    <n v="138586"/>
    <n v="127.84686346863469"/>
    <x v="1"/>
    <n v="103.03791821561339"/>
    <n v="1345"/>
    <x v="2"/>
    <s v="web"/>
    <s v="AU"/>
    <s v="AUD"/>
    <n v="1546754400"/>
    <d v="2019-01-06T06:00:00"/>
    <d v="2019-01-06T06:00:00"/>
    <n v="2019"/>
    <x v="3"/>
    <s v="Jan"/>
    <x v="2"/>
    <n v="1547445600"/>
    <d v="2019-01-14T06:00:00"/>
    <b v="0"/>
    <b v="1"/>
    <s v="technology/web"/>
  </r>
  <r>
    <n v="707"/>
    <s v="Moore, Cook and Wright"/>
    <s v="Visionary maximized Local Area Network"/>
    <n v="7300"/>
    <n v="11579"/>
    <n v="158.61643835616439"/>
    <x v="1"/>
    <n v="68.922619047619051"/>
    <n v="168"/>
    <x v="4"/>
    <s v="drama"/>
    <s v="US"/>
    <s v="USD"/>
    <n v="1544248800"/>
    <d v="2018-12-08T06:00:00"/>
    <d v="2018-12-08T06:00:00"/>
    <n v="2018"/>
    <x v="9"/>
    <s v="Dec"/>
    <x v="7"/>
    <n v="1547359200"/>
    <d v="2019-01-13T06:00:00"/>
    <b v="0"/>
    <b v="0"/>
    <s v="film &amp; video/drama"/>
  </r>
  <r>
    <n v="708"/>
    <s v="Ortega LLC"/>
    <s v="Secured bifurcated intranet"/>
    <n v="1700"/>
    <n v="12020"/>
    <n v="707.05882352941171"/>
    <x v="1"/>
    <n v="87.737226277372258"/>
    <n v="137"/>
    <x v="3"/>
    <s v="plays"/>
    <s v="CH"/>
    <s v="CHF"/>
    <n v="1495429200"/>
    <d v="2017-05-22T05:00:00"/>
    <d v="2017-05-22T05:00:00"/>
    <n v="2017"/>
    <x v="5"/>
    <s v="May"/>
    <x v="11"/>
    <n v="1496293200"/>
    <d v="2017-06-01T05:00:00"/>
    <b v="0"/>
    <b v="0"/>
    <s v="theater/plays"/>
  </r>
  <r>
    <n v="709"/>
    <s v="Silva, Walker and Martin"/>
    <s v="Grass-roots 4thgeneration product"/>
    <n v="9800"/>
    <n v="13954"/>
    <n v="142.38775510204081"/>
    <x v="1"/>
    <n v="75.021505376344081"/>
    <n v="186"/>
    <x v="3"/>
    <s v="plays"/>
    <s v="IT"/>
    <s v="EUR"/>
    <n v="1334811600"/>
    <d v="2012-04-19T05:00:00"/>
    <d v="2012-04-19T05:00:00"/>
    <n v="2012"/>
    <x v="4"/>
    <s v="Apr"/>
    <x v="9"/>
    <n v="1335416400"/>
    <d v="2012-04-26T05:00:00"/>
    <b v="0"/>
    <b v="0"/>
    <s v="theater/plays"/>
  </r>
  <r>
    <n v="710"/>
    <s v="Huynh, Gallegos and Mills"/>
    <s v="Reduced next generation info-mediaries"/>
    <n v="4300"/>
    <n v="6358"/>
    <n v="147.86046511627907"/>
    <x v="1"/>
    <n v="50.863999999999997"/>
    <n v="125"/>
    <x v="3"/>
    <s v="plays"/>
    <s v="US"/>
    <s v="USD"/>
    <n v="1531544400"/>
    <d v="2018-07-14T05:00:00"/>
    <d v="2018-07-14T05:00:00"/>
    <n v="2018"/>
    <x v="9"/>
    <s v="Jul"/>
    <x v="8"/>
    <n v="1532149200"/>
    <d v="2018-07-21T05:00:00"/>
    <b v="0"/>
    <b v="1"/>
    <s v="theater/plays"/>
  </r>
  <r>
    <n v="711"/>
    <s v="Anderson LLC"/>
    <s v="Customizable full-range artificial intelligence"/>
    <n v="6200"/>
    <n v="1260"/>
    <n v="20.322580645161288"/>
    <x v="0"/>
    <n v="90"/>
    <n v="14"/>
    <x v="3"/>
    <s v="plays"/>
    <s v="IT"/>
    <s v="EUR"/>
    <n v="1453615200"/>
    <d v="2016-01-24T06:00:00"/>
    <d v="2016-01-24T06:00:00"/>
    <n v="2016"/>
    <x v="7"/>
    <s v="Jan"/>
    <x v="2"/>
    <n v="1453788000"/>
    <d v="2016-01-26T06:00:00"/>
    <b v="1"/>
    <b v="1"/>
    <s v="theater/plays"/>
  </r>
  <r>
    <n v="712"/>
    <s v="Garza-Bryant"/>
    <s v="Programmable leadingedge contingency"/>
    <n v="800"/>
    <n v="14725"/>
    <n v="1840.625"/>
    <x v="1"/>
    <n v="72.896039603960389"/>
    <n v="202"/>
    <x v="3"/>
    <s v="plays"/>
    <s v="US"/>
    <s v="USD"/>
    <n v="1467954000"/>
    <d v="2016-07-08T05:00:00"/>
    <d v="2016-07-08T05:00:00"/>
    <n v="2016"/>
    <x v="7"/>
    <s v="Jul"/>
    <x v="8"/>
    <n v="1471496400"/>
    <d v="2016-08-18T05:00:00"/>
    <b v="0"/>
    <b v="0"/>
    <s v="theater/plays"/>
  </r>
  <r>
    <n v="713"/>
    <s v="Mays LLC"/>
    <s v="Multi-layered global groupware"/>
    <n v="6900"/>
    <n v="11174"/>
    <n v="161.94202898550725"/>
    <x v="1"/>
    <n v="108.48543689320388"/>
    <n v="103"/>
    <x v="5"/>
    <s v="radio &amp; podcasts"/>
    <s v="US"/>
    <s v="USD"/>
    <n v="1471842000"/>
    <d v="2016-08-22T05:00:00"/>
    <d v="2016-08-22T05:00:00"/>
    <n v="2016"/>
    <x v="7"/>
    <s v="Aug"/>
    <x v="1"/>
    <n v="1472878800"/>
    <d v="2016-09-03T05:00:00"/>
    <b v="0"/>
    <b v="0"/>
    <s v="publishing/radio &amp; podcasts"/>
  </r>
  <r>
    <n v="714"/>
    <s v="Evans-Jones"/>
    <s v="Switchable methodical superstructure"/>
    <n v="38500"/>
    <n v="182036"/>
    <n v="472.82077922077923"/>
    <x v="1"/>
    <n v="101.98095238095237"/>
    <n v="1785"/>
    <x v="1"/>
    <s v="rock"/>
    <s v="US"/>
    <s v="USD"/>
    <n v="1408424400"/>
    <d v="2014-08-19T05:00:00"/>
    <d v="2014-08-19T05:00:00"/>
    <n v="2014"/>
    <x v="1"/>
    <s v="Aug"/>
    <x v="1"/>
    <n v="1408510800"/>
    <d v="2014-08-20T05:00:00"/>
    <b v="0"/>
    <b v="0"/>
    <s v="music/rock"/>
  </r>
  <r>
    <n v="715"/>
    <s v="Fischer, Torres and Walker"/>
    <s v="Expanded even-keeled portal"/>
    <n v="118000"/>
    <n v="28870"/>
    <n v="24.466101694915253"/>
    <x v="0"/>
    <n v="44.009146341463413"/>
    <n v="656"/>
    <x v="6"/>
    <s v="mobile games"/>
    <s v="US"/>
    <s v="USD"/>
    <n v="1281157200"/>
    <d v="2010-08-07T05:00:00"/>
    <d v="2010-08-07T05:00:00"/>
    <n v="2010"/>
    <x v="6"/>
    <s v="Aug"/>
    <x v="1"/>
    <n v="1281589200"/>
    <d v="2010-08-12T05:00:00"/>
    <b v="0"/>
    <b v="0"/>
    <s v="games/mobile games"/>
  </r>
  <r>
    <n v="716"/>
    <s v="Tapia, Kramer and Hicks"/>
    <s v="Advanced modular moderator"/>
    <n v="2000"/>
    <n v="10353"/>
    <n v="517.65"/>
    <x v="1"/>
    <n v="65.942675159235662"/>
    <n v="157"/>
    <x v="3"/>
    <s v="plays"/>
    <s v="US"/>
    <s v="USD"/>
    <n v="1373432400"/>
    <d v="2013-07-10T05:00:00"/>
    <d v="2013-07-10T05:00:00"/>
    <n v="2013"/>
    <x v="2"/>
    <s v="Jul"/>
    <x v="8"/>
    <n v="1375851600"/>
    <d v="2013-08-07T05:00:00"/>
    <b v="0"/>
    <b v="1"/>
    <s v="theater/plays"/>
  </r>
  <r>
    <n v="717"/>
    <s v="Barnes, Wilcox and Riley"/>
    <s v="Reverse-engineered well-modulated ability"/>
    <n v="5600"/>
    <n v="13868"/>
    <n v="247.64285714285714"/>
    <x v="1"/>
    <n v="24.987387387387386"/>
    <n v="555"/>
    <x v="4"/>
    <s v="documentary"/>
    <s v="US"/>
    <s v="USD"/>
    <n v="1313989200"/>
    <d v="2011-08-22T05:00:00"/>
    <d v="2011-08-22T05:00:00"/>
    <n v="2011"/>
    <x v="8"/>
    <s v="Aug"/>
    <x v="1"/>
    <n v="1315803600"/>
    <d v="2011-09-12T05:00:00"/>
    <b v="0"/>
    <b v="0"/>
    <s v="film &amp; video/documentary"/>
  </r>
  <r>
    <n v="718"/>
    <s v="Reyes PLC"/>
    <s v="Expanded optimal pricing structure"/>
    <n v="8300"/>
    <n v="8317"/>
    <n v="100.20481927710843"/>
    <x v="1"/>
    <n v="28.003367003367003"/>
    <n v="297"/>
    <x v="2"/>
    <s v="wearables"/>
    <s v="US"/>
    <s v="USD"/>
    <n v="1371445200"/>
    <d v="2013-06-17T05:00:00"/>
    <d v="2013-06-17T05:00:00"/>
    <n v="2013"/>
    <x v="2"/>
    <s v="Jun"/>
    <x v="5"/>
    <n v="1373691600"/>
    <d v="2013-07-13T05:00:00"/>
    <b v="0"/>
    <b v="0"/>
    <s v="technology/wearables"/>
  </r>
  <r>
    <n v="719"/>
    <s v="Pace, Simpson and Watkins"/>
    <s v="Down-sized uniform ability"/>
    <n v="6900"/>
    <n v="10557"/>
    <n v="153"/>
    <x v="1"/>
    <n v="85.829268292682926"/>
    <n v="123"/>
    <x v="5"/>
    <s v="fiction"/>
    <s v="US"/>
    <s v="USD"/>
    <n v="1338267600"/>
    <d v="2012-05-29T05:00:00"/>
    <d v="2012-05-29T05:00:00"/>
    <n v="2012"/>
    <x v="4"/>
    <s v="May"/>
    <x v="11"/>
    <n v="1339218000"/>
    <d v="2012-06-09T05:00:00"/>
    <b v="0"/>
    <b v="0"/>
    <s v="publishing/fiction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plays"/>
    <s v="DK"/>
    <s v="DKK"/>
    <n v="1519192800"/>
    <d v="2018-02-21T06:00:00"/>
    <d v="2018-02-21T06:00:00"/>
    <n v="2018"/>
    <x v="9"/>
    <s v="Feb"/>
    <x v="10"/>
    <n v="1520402400"/>
    <d v="2018-03-07T06:00:00"/>
    <b v="0"/>
    <b v="1"/>
    <s v="theater/plays"/>
  </r>
  <r>
    <n v="721"/>
    <s v="Dominguez-Owens"/>
    <s v="Open-architected systematic intranet"/>
    <n v="123600"/>
    <n v="5429"/>
    <n v="4.392394822006473"/>
    <x v="3"/>
    <n v="90.483333333333334"/>
    <n v="60"/>
    <x v="1"/>
    <s v="rock"/>
    <s v="US"/>
    <s v="USD"/>
    <n v="1522818000"/>
    <d v="2018-04-04T05:00:00"/>
    <d v="2018-04-04T05:00:00"/>
    <n v="2018"/>
    <x v="9"/>
    <s v="Apr"/>
    <x v="9"/>
    <n v="1523336400"/>
    <d v="2018-04-10T05:00:00"/>
    <b v="0"/>
    <b v="0"/>
    <s v="music/rock"/>
  </r>
  <r>
    <n v="722"/>
    <s v="Thomas-Simmons"/>
    <s v="Proactive 24hour frame"/>
    <n v="48500"/>
    <n v="75906"/>
    <n v="156.50721649484535"/>
    <x v="1"/>
    <n v="25.00197628458498"/>
    <n v="3036"/>
    <x v="4"/>
    <s v="documentary"/>
    <s v="US"/>
    <s v="USD"/>
    <n v="1509948000"/>
    <d v="2017-11-06T06:00:00"/>
    <d v="2017-11-06T06:00:00"/>
    <n v="2017"/>
    <x v="5"/>
    <s v="Nov"/>
    <x v="0"/>
    <n v="1512280800"/>
    <d v="2017-12-03T06:00:00"/>
    <b v="0"/>
    <b v="0"/>
    <s v="film &amp; video/documentary"/>
  </r>
  <r>
    <n v="723"/>
    <s v="Beck-Knight"/>
    <s v="Exclusive fresh-thinking model"/>
    <n v="4900"/>
    <n v="13250"/>
    <n v="270.40816326530609"/>
    <x v="1"/>
    <n v="92.013888888888886"/>
    <n v="144"/>
    <x v="3"/>
    <s v="plays"/>
    <s v="AU"/>
    <s v="AUD"/>
    <n v="1456898400"/>
    <d v="2016-03-02T06:00:00"/>
    <d v="2016-03-02T06:00:00"/>
    <n v="2016"/>
    <x v="7"/>
    <s v="Mar"/>
    <x v="6"/>
    <n v="1458709200"/>
    <d v="2016-03-23T05:00:00"/>
    <b v="0"/>
    <b v="0"/>
    <s v="theater/plays"/>
  </r>
  <r>
    <n v="724"/>
    <s v="Mccoy Ltd"/>
    <s v="Business-focused encompassing intranet"/>
    <n v="8400"/>
    <n v="11261"/>
    <n v="134.05952380952382"/>
    <x v="1"/>
    <n v="93.066115702479337"/>
    <n v="121"/>
    <x v="3"/>
    <s v="plays"/>
    <s v="GB"/>
    <s v="GBP"/>
    <n v="1413954000"/>
    <d v="2014-10-22T05:00:00"/>
    <d v="2014-10-22T05:00:00"/>
    <n v="2014"/>
    <x v="1"/>
    <s v="Oct"/>
    <x v="4"/>
    <n v="1414126800"/>
    <d v="2014-10-24T05:00:00"/>
    <b v="0"/>
    <b v="1"/>
    <s v="theater/plays"/>
  </r>
  <r>
    <n v="725"/>
    <s v="Dawson-Tyler"/>
    <s v="Optional 6thgeneration access"/>
    <n v="193200"/>
    <n v="97369"/>
    <n v="50.398033126293996"/>
    <x v="0"/>
    <n v="61.008145363408524"/>
    <n v="1596"/>
    <x v="6"/>
    <s v="mobile games"/>
    <s v="US"/>
    <s v="USD"/>
    <n v="1416031200"/>
    <d v="2014-11-15T06:00:00"/>
    <d v="2014-11-15T06:00:00"/>
    <n v="2014"/>
    <x v="1"/>
    <s v="Nov"/>
    <x v="0"/>
    <n v="1416204000"/>
    <d v="2014-11-17T06:00:00"/>
    <b v="0"/>
    <b v="0"/>
    <s v="games/mobile games"/>
  </r>
  <r>
    <n v="726"/>
    <s v="Johns-Thomas"/>
    <s v="Realigned web-enabled functionalities"/>
    <n v="54300"/>
    <n v="48227"/>
    <n v="88.815837937384899"/>
    <x v="3"/>
    <n v="92.036259541984734"/>
    <n v="524"/>
    <x v="3"/>
    <s v="plays"/>
    <s v="US"/>
    <s v="USD"/>
    <n v="1287982800"/>
    <d v="2010-10-25T05:00:00"/>
    <d v="2010-10-25T05:00:00"/>
    <n v="2010"/>
    <x v="6"/>
    <s v="Oct"/>
    <x v="4"/>
    <n v="1288501200"/>
    <d v="2010-10-31T05:00:00"/>
    <b v="0"/>
    <b v="1"/>
    <s v="theater/plays"/>
  </r>
  <r>
    <n v="727"/>
    <s v="Quinn, Cruz and Schmidt"/>
    <s v="Enterprise-wide multimedia software"/>
    <n v="8900"/>
    <n v="14685"/>
    <n v="165"/>
    <x v="1"/>
    <n v="81.132596685082873"/>
    <n v="181"/>
    <x v="2"/>
    <s v="web"/>
    <s v="US"/>
    <s v="USD"/>
    <n v="1547964000"/>
    <d v="2019-01-20T06:00:00"/>
    <d v="2019-01-20T06:00:00"/>
    <n v="2019"/>
    <x v="3"/>
    <s v="Jan"/>
    <x v="2"/>
    <n v="1552971600"/>
    <d v="2019-03-19T05:00:00"/>
    <b v="0"/>
    <b v="0"/>
    <s v="technology/web"/>
  </r>
  <r>
    <n v="728"/>
    <s v="Stewart Inc"/>
    <s v="Versatile mission-critical knowledgebase"/>
    <n v="4200"/>
    <n v="735"/>
    <n v="17.5"/>
    <x v="0"/>
    <n v="73.5"/>
    <n v="10"/>
    <x v="3"/>
    <s v="plays"/>
    <s v="US"/>
    <s v="USD"/>
    <n v="1464152400"/>
    <d v="2016-05-25T05:00:00"/>
    <d v="2016-05-25T05:00:00"/>
    <n v="2016"/>
    <x v="7"/>
    <s v="May"/>
    <x v="11"/>
    <n v="1465102800"/>
    <d v="2016-06-05T05:00:00"/>
    <b v="0"/>
    <b v="0"/>
    <s v="theater/plays"/>
  </r>
  <r>
    <n v="729"/>
    <s v="Moore Group"/>
    <s v="Multi-lateral object-oriented open system"/>
    <n v="5600"/>
    <n v="10397"/>
    <n v="185.66071428571428"/>
    <x v="1"/>
    <n v="85.221311475409834"/>
    <n v="122"/>
    <x v="4"/>
    <s v="drama"/>
    <s v="US"/>
    <s v="USD"/>
    <n v="1359957600"/>
    <d v="2013-02-04T06:00:00"/>
    <d v="2013-02-04T06:00:00"/>
    <n v="2013"/>
    <x v="2"/>
    <s v="Feb"/>
    <x v="10"/>
    <n v="1360130400"/>
    <d v="2013-02-06T06:00:00"/>
    <b v="0"/>
    <b v="0"/>
    <s v="film &amp; video/drama"/>
  </r>
  <r>
    <n v="730"/>
    <s v="Carson PLC"/>
    <s v="Visionary system-worthy attitude"/>
    <n v="28800"/>
    <n v="118847"/>
    <n v="412.6631944444444"/>
    <x v="1"/>
    <n v="110.96825396825396"/>
    <n v="1071"/>
    <x v="2"/>
    <s v="wearables"/>
    <s v="CA"/>
    <s v="CAD"/>
    <n v="1432357200"/>
    <d v="2015-05-23T05:00:00"/>
    <d v="2015-05-23T05:00:00"/>
    <n v="2015"/>
    <x v="0"/>
    <s v="May"/>
    <x v="11"/>
    <n v="1432875600"/>
    <d v="2015-05-29T05:00:00"/>
    <b v="0"/>
    <b v="0"/>
    <s v="technology/wearables"/>
  </r>
  <r>
    <n v="731"/>
    <s v="Cruz, Hall and Mason"/>
    <s v="Synergized content-based hierarchy"/>
    <n v="8000"/>
    <n v="7220"/>
    <n v="90.25"/>
    <x v="3"/>
    <n v="32.968036529680369"/>
    <n v="219"/>
    <x v="2"/>
    <s v="web"/>
    <s v="US"/>
    <s v="USD"/>
    <n v="1500786000"/>
    <d v="2017-07-23T05:00:00"/>
    <d v="2017-07-23T05:00:00"/>
    <n v="2017"/>
    <x v="5"/>
    <s v="Jul"/>
    <x v="8"/>
    <n v="1500872400"/>
    <d v="2017-07-24T05:00:00"/>
    <b v="0"/>
    <b v="0"/>
    <s v="technology/web"/>
  </r>
  <r>
    <n v="732"/>
    <s v="Glass, Baker and Jones"/>
    <s v="Business-focused 24hour access"/>
    <n v="117000"/>
    <n v="107622"/>
    <n v="91.984615384615381"/>
    <x v="0"/>
    <n v="96.005352363960753"/>
    <n v="1121"/>
    <x v="1"/>
    <s v="rock"/>
    <s v="US"/>
    <s v="USD"/>
    <n v="1490158800"/>
    <d v="2017-03-22T05:00:00"/>
    <d v="2017-03-22T05:00:00"/>
    <n v="2017"/>
    <x v="5"/>
    <s v="Mar"/>
    <x v="6"/>
    <n v="1492146000"/>
    <d v="2017-04-14T05:00:00"/>
    <b v="0"/>
    <b v="1"/>
    <s v="music/rock"/>
  </r>
  <r>
    <n v="733"/>
    <s v="Marquez-Kerr"/>
    <s v="Automated hybrid orchestration"/>
    <n v="15800"/>
    <n v="83267"/>
    <n v="527.00632911392404"/>
    <x v="1"/>
    <n v="84.96632653061225"/>
    <n v="980"/>
    <x v="1"/>
    <s v="metal"/>
    <s v="US"/>
    <s v="USD"/>
    <n v="1406178000"/>
    <d v="2014-07-24T05:00:00"/>
    <d v="2014-07-24T05:00:00"/>
    <n v="2014"/>
    <x v="1"/>
    <s v="Jul"/>
    <x v="8"/>
    <n v="1407301200"/>
    <d v="2014-08-06T05:00:00"/>
    <b v="0"/>
    <b v="0"/>
    <s v="music/metal"/>
  </r>
  <r>
    <n v="734"/>
    <s v="Stone PLC"/>
    <s v="Exclusive 5thgeneration leverage"/>
    <n v="4200"/>
    <n v="13404"/>
    <n v="319.14285714285711"/>
    <x v="1"/>
    <n v="25.007462686567163"/>
    <n v="536"/>
    <x v="3"/>
    <s v="plays"/>
    <s v="US"/>
    <s v="USD"/>
    <n v="1485583200"/>
    <d v="2017-01-28T06:00:00"/>
    <d v="2017-01-28T06:00:00"/>
    <n v="2017"/>
    <x v="5"/>
    <s v="Jan"/>
    <x v="2"/>
    <n v="1486620000"/>
    <d v="2017-02-09T06:00:00"/>
    <b v="0"/>
    <b v="1"/>
    <s v="theater/plays"/>
  </r>
  <r>
    <n v="735"/>
    <s v="Caldwell PLC"/>
    <s v="Grass-roots zero administration alliance"/>
    <n v="37100"/>
    <n v="131404"/>
    <n v="354.18867924528303"/>
    <x v="1"/>
    <n v="65.998995479658461"/>
    <n v="1991"/>
    <x v="7"/>
    <s v="photography books"/>
    <s v="US"/>
    <s v="USD"/>
    <n v="1459314000"/>
    <d v="2016-03-30T05:00:00"/>
    <d v="2016-03-30T05:00:00"/>
    <n v="2016"/>
    <x v="7"/>
    <s v="Mar"/>
    <x v="6"/>
    <n v="1459918800"/>
    <d v="2016-04-06T05:00:00"/>
    <b v="0"/>
    <b v="0"/>
    <s v="photography/photography books"/>
  </r>
  <r>
    <n v="736"/>
    <s v="Silva-Hawkins"/>
    <s v="Proactive heuristic orchestration"/>
    <n v="7700"/>
    <n v="2533"/>
    <n v="32.896103896103895"/>
    <x v="3"/>
    <n v="87.34482758620689"/>
    <n v="29"/>
    <x v="5"/>
    <s v="nonfiction"/>
    <s v="US"/>
    <s v="USD"/>
    <n v="1424412000"/>
    <d v="2015-02-20T06:00:00"/>
    <d v="2015-02-20T06:00:00"/>
    <n v="2015"/>
    <x v="0"/>
    <s v="Feb"/>
    <x v="10"/>
    <n v="1424757600"/>
    <d v="2015-02-24T06:00:00"/>
    <b v="0"/>
    <b v="0"/>
    <s v="publishing/nonfiction"/>
  </r>
  <r>
    <n v="737"/>
    <s v="Gardner Inc"/>
    <s v="Function-based systematic Graphical User Interface"/>
    <n v="3700"/>
    <n v="5028"/>
    <n v="135.8918918918919"/>
    <x v="1"/>
    <n v="27.933333333333334"/>
    <n v="180"/>
    <x v="1"/>
    <s v="indie rock"/>
    <s v="US"/>
    <s v="USD"/>
    <n v="1478844000"/>
    <d v="2016-11-11T06:00:00"/>
    <d v="2016-11-11T06:00:00"/>
    <n v="2016"/>
    <x v="7"/>
    <s v="Nov"/>
    <x v="0"/>
    <n v="1479880800"/>
    <d v="2016-11-23T06:00:00"/>
    <b v="0"/>
    <b v="0"/>
    <s v="music/indie rock"/>
  </r>
  <r>
    <n v="738"/>
    <s v="Garcia Group"/>
    <s v="Extended zero administration software"/>
    <n v="74700"/>
    <n v="1557"/>
    <n v="2.0843373493975905"/>
    <x v="0"/>
    <n v="103.8"/>
    <n v="15"/>
    <x v="3"/>
    <s v="plays"/>
    <s v="US"/>
    <s v="USD"/>
    <n v="1416117600"/>
    <d v="2014-11-16T06:00:00"/>
    <d v="2014-11-16T06:00:00"/>
    <n v="2014"/>
    <x v="1"/>
    <s v="Nov"/>
    <x v="0"/>
    <n v="1418018400"/>
    <d v="2014-12-08T06:00:00"/>
    <b v="0"/>
    <b v="1"/>
    <s v="theater/plays"/>
  </r>
  <r>
    <n v="739"/>
    <s v="Meyer-Avila"/>
    <s v="Multi-tiered discrete support"/>
    <n v="10000"/>
    <n v="6100"/>
    <n v="61"/>
    <x v="0"/>
    <n v="31.937172774869111"/>
    <n v="191"/>
    <x v="1"/>
    <s v="indie rock"/>
    <s v="US"/>
    <s v="USD"/>
    <n v="1340946000"/>
    <d v="2012-06-29T05:00:00"/>
    <d v="2012-06-29T05:00:00"/>
    <n v="2012"/>
    <x v="4"/>
    <s v="Jun"/>
    <x v="5"/>
    <n v="1341032400"/>
    <d v="2012-06-30T05:00:00"/>
    <b v="0"/>
    <b v="0"/>
    <s v="music/indie rock"/>
  </r>
  <r>
    <n v="740"/>
    <s v="Nelson, Smith and Graham"/>
    <s v="Phased system-worthy conglomeration"/>
    <n v="5300"/>
    <n v="1592"/>
    <n v="30.037735849056602"/>
    <x v="0"/>
    <n v="99.5"/>
    <n v="16"/>
    <x v="3"/>
    <s v="plays"/>
    <s v="US"/>
    <s v="USD"/>
    <n v="1486101600"/>
    <d v="2017-02-03T06:00:00"/>
    <d v="2017-02-03T06:00:00"/>
    <n v="2017"/>
    <x v="5"/>
    <s v="Feb"/>
    <x v="10"/>
    <n v="1486360800"/>
    <d v="2017-02-06T06:00:00"/>
    <b v="0"/>
    <b v="0"/>
    <s v="theater/plays"/>
  </r>
  <r>
    <n v="741"/>
    <s v="Garcia Ltd"/>
    <s v="Balanced mobile alliance"/>
    <n v="1200"/>
    <n v="14150"/>
    <n v="1179.1666666666665"/>
    <x v="1"/>
    <n v="108.84615384615384"/>
    <n v="130"/>
    <x v="3"/>
    <s v="plays"/>
    <s v="US"/>
    <s v="USD"/>
    <n v="1274590800"/>
    <d v="2010-05-23T05:00:00"/>
    <d v="2010-05-23T05:00:00"/>
    <n v="2010"/>
    <x v="6"/>
    <s v="May"/>
    <x v="11"/>
    <n v="1274677200"/>
    <d v="2010-05-24T05:00:00"/>
    <b v="0"/>
    <b v="0"/>
    <s v="theater/plays"/>
  </r>
  <r>
    <n v="742"/>
    <s v="West-Stevens"/>
    <s v="Reactive solution-oriented groupware"/>
    <n v="1200"/>
    <n v="13513"/>
    <n v="1126.0833333333335"/>
    <x v="1"/>
    <n v="110.76229508196721"/>
    <n v="122"/>
    <x v="1"/>
    <s v="electric music"/>
    <s v="US"/>
    <s v="USD"/>
    <n v="1263880800"/>
    <d v="2010-01-19T06:00:00"/>
    <d v="2010-01-19T06:00:00"/>
    <n v="2010"/>
    <x v="6"/>
    <s v="Jan"/>
    <x v="2"/>
    <n v="1267509600"/>
    <d v="2010-03-02T06:00:00"/>
    <b v="0"/>
    <b v="0"/>
    <s v="music/electric music"/>
  </r>
  <r>
    <n v="743"/>
    <s v="Clark-Conrad"/>
    <s v="Exclusive bandwidth-monitored orchestration"/>
    <n v="3900"/>
    <n v="504"/>
    <n v="12.923076923076923"/>
    <x v="0"/>
    <n v="29.647058823529413"/>
    <n v="17"/>
    <x v="3"/>
    <s v="plays"/>
    <s v="US"/>
    <s v="USD"/>
    <n v="1445403600"/>
    <d v="2015-10-21T05:00:00"/>
    <d v="2015-10-21T05:00:00"/>
    <n v="2015"/>
    <x v="0"/>
    <s v="Oct"/>
    <x v="4"/>
    <n v="1445922000"/>
    <d v="2015-10-27T05:00:00"/>
    <b v="0"/>
    <b v="1"/>
    <s v="theater/plays"/>
  </r>
  <r>
    <n v="744"/>
    <s v="Fitzgerald Group"/>
    <s v="Intuitive exuding initiative"/>
    <n v="2000"/>
    <n v="14240"/>
    <n v="712"/>
    <x v="1"/>
    <n v="101.71428571428571"/>
    <n v="140"/>
    <x v="3"/>
    <s v="plays"/>
    <s v="US"/>
    <s v="USD"/>
    <n v="1533877200"/>
    <d v="2018-08-10T05:00:00"/>
    <d v="2018-08-10T05:00:00"/>
    <n v="2018"/>
    <x v="9"/>
    <s v="Aug"/>
    <x v="1"/>
    <n v="1534050000"/>
    <d v="2018-08-12T05:00:00"/>
    <b v="0"/>
    <b v="1"/>
    <s v="theater/plays"/>
  </r>
  <r>
    <n v="745"/>
    <s v="Hill, Mccann and Moore"/>
    <s v="Streamlined needs-based knowledge user"/>
    <n v="6900"/>
    <n v="2091"/>
    <n v="30.304347826086957"/>
    <x v="0"/>
    <n v="61.5"/>
    <n v="34"/>
    <x v="2"/>
    <s v="wearables"/>
    <s v="US"/>
    <s v="USD"/>
    <n v="1275195600"/>
    <d v="2010-05-30T05:00:00"/>
    <d v="2010-05-30T05:00:00"/>
    <n v="2010"/>
    <x v="6"/>
    <s v="May"/>
    <x v="11"/>
    <n v="1277528400"/>
    <d v="2010-06-26T05:00:00"/>
    <b v="0"/>
    <b v="0"/>
    <s v="technology/wearables"/>
  </r>
  <r>
    <n v="746"/>
    <s v="Edwards LLC"/>
    <s v="Automated system-worthy structure"/>
    <n v="55800"/>
    <n v="118580"/>
    <n v="212.50896057347671"/>
    <x v="1"/>
    <n v="35"/>
    <n v="3388"/>
    <x v="2"/>
    <s v="web"/>
    <s v="US"/>
    <s v="USD"/>
    <n v="1318136400"/>
    <d v="2011-10-09T05:00:00"/>
    <d v="2011-10-09T05:00:00"/>
    <n v="2011"/>
    <x v="8"/>
    <s v="Oct"/>
    <x v="4"/>
    <n v="1318568400"/>
    <d v="2011-10-14T05:00:00"/>
    <b v="0"/>
    <b v="0"/>
    <s v="technology/web"/>
  </r>
  <r>
    <n v="747"/>
    <s v="Greer and Sons"/>
    <s v="Secured clear-thinking intranet"/>
    <n v="4900"/>
    <n v="11214"/>
    <n v="228.85714285714286"/>
    <x v="1"/>
    <n v="40.049999999999997"/>
    <n v="280"/>
    <x v="3"/>
    <s v="plays"/>
    <s v="US"/>
    <s v="USD"/>
    <n v="1283403600"/>
    <d v="2010-09-02T05:00:00"/>
    <d v="2010-09-02T05:00:00"/>
    <n v="2010"/>
    <x v="6"/>
    <s v="Sep"/>
    <x v="3"/>
    <n v="1284354000"/>
    <d v="2010-09-13T05:00:00"/>
    <b v="0"/>
    <b v="0"/>
    <s v="theater/plays"/>
  </r>
  <r>
    <n v="748"/>
    <s v="Martinez PLC"/>
    <s v="Cloned actuating architecture"/>
    <n v="194900"/>
    <n v="68137"/>
    <n v="34.959979476654695"/>
    <x v="3"/>
    <n v="110.97231270358306"/>
    <n v="614"/>
    <x v="4"/>
    <s v="animation"/>
    <s v="US"/>
    <s v="USD"/>
    <n v="1267423200"/>
    <d v="2010-03-01T06:00:00"/>
    <d v="2010-03-01T06:00:00"/>
    <n v="2010"/>
    <x v="6"/>
    <s v="Mar"/>
    <x v="6"/>
    <n v="1269579600"/>
    <d v="2010-03-26T05:00:00"/>
    <b v="0"/>
    <b v="1"/>
    <s v="film &amp; video/animation"/>
  </r>
  <r>
    <n v="749"/>
    <s v="Hunter-Logan"/>
    <s v="Down-sized needs-based task-force"/>
    <n v="8600"/>
    <n v="13527"/>
    <n v="157.29069767441862"/>
    <x v="1"/>
    <n v="36.959016393442624"/>
    <n v="366"/>
    <x v="2"/>
    <s v="wearables"/>
    <s v="IT"/>
    <s v="EUR"/>
    <n v="1412744400"/>
    <d v="2014-10-08T05:00:00"/>
    <d v="2014-10-08T05:00:00"/>
    <n v="2014"/>
    <x v="1"/>
    <s v="Oct"/>
    <x v="4"/>
    <n v="1413781200"/>
    <d v="2014-10-20T05:00:00"/>
    <b v="0"/>
    <b v="1"/>
    <s v="technology/wearables"/>
  </r>
  <r>
    <n v="750"/>
    <s v="Ramos and Sons"/>
    <s v="Extended responsive Internet solution"/>
    <n v="100"/>
    <n v="1"/>
    <n v="1"/>
    <x v="0"/>
    <n v="1"/>
    <n v="1"/>
    <x v="1"/>
    <s v="electric music"/>
    <s v="GB"/>
    <s v="GBP"/>
    <n v="1277960400"/>
    <d v="2010-07-01T05:00:00"/>
    <d v="2010-07-01T05:00:00"/>
    <n v="2010"/>
    <x v="6"/>
    <s v="Jul"/>
    <x v="8"/>
    <n v="1280120400"/>
    <d v="2010-07-26T05:00:00"/>
    <b v="0"/>
    <b v="0"/>
    <s v="music/electric music"/>
  </r>
  <r>
    <n v="751"/>
    <s v="Lane-Barber"/>
    <s v="Universal value-added moderator"/>
    <n v="3600"/>
    <n v="8363"/>
    <n v="232.30555555555554"/>
    <x v="1"/>
    <n v="30.974074074074075"/>
    <n v="270"/>
    <x v="5"/>
    <s v="nonfiction"/>
    <s v="US"/>
    <s v="USD"/>
    <n v="1458190800"/>
    <d v="2016-03-17T05:00:00"/>
    <d v="2016-03-17T05:00:00"/>
    <n v="2016"/>
    <x v="7"/>
    <s v="Mar"/>
    <x v="6"/>
    <n v="1459486800"/>
    <d v="2016-04-01T05:00:00"/>
    <b v="1"/>
    <b v="1"/>
    <s v="publishing/nonfiction"/>
  </r>
  <r>
    <n v="752"/>
    <s v="Lowery Group"/>
    <s v="Sharable motivating emulation"/>
    <n v="5800"/>
    <n v="5362"/>
    <n v="92.448275862068968"/>
    <x v="3"/>
    <n v="47.035087719298247"/>
    <n v="114"/>
    <x v="3"/>
    <s v="plays"/>
    <s v="US"/>
    <s v="USD"/>
    <n v="1280984400"/>
    <d v="2010-08-05T05:00:00"/>
    <d v="2010-08-05T05:00:00"/>
    <n v="2010"/>
    <x v="6"/>
    <s v="Aug"/>
    <x v="1"/>
    <n v="1282539600"/>
    <d v="2010-08-23T05:00:00"/>
    <b v="0"/>
    <b v="1"/>
    <s v="theater/plays"/>
  </r>
  <r>
    <n v="753"/>
    <s v="Guerrero-Griffin"/>
    <s v="Networked web-enabled product"/>
    <n v="4700"/>
    <n v="12065"/>
    <n v="256.70212765957444"/>
    <x v="1"/>
    <n v="88.065693430656935"/>
    <n v="137"/>
    <x v="7"/>
    <s v="photography books"/>
    <s v="US"/>
    <s v="USD"/>
    <n v="1274590800"/>
    <d v="2010-05-23T05:00:00"/>
    <d v="2010-05-23T05:00:00"/>
    <n v="2010"/>
    <x v="6"/>
    <s v="May"/>
    <x v="11"/>
    <n v="1275886800"/>
    <d v="2010-06-07T05:00:00"/>
    <b v="0"/>
    <b v="0"/>
    <s v="photography/photography books"/>
  </r>
  <r>
    <n v="754"/>
    <s v="Perez, Reed and Lee"/>
    <s v="Advanced dedicated encoding"/>
    <n v="70400"/>
    <n v="118603"/>
    <n v="168.47017045454547"/>
    <x v="1"/>
    <n v="37.005616224648989"/>
    <n v="3205"/>
    <x v="3"/>
    <s v="plays"/>
    <s v="US"/>
    <s v="USD"/>
    <n v="1351400400"/>
    <d v="2012-10-28T05:00:00"/>
    <d v="2012-10-28T05:00:00"/>
    <n v="2012"/>
    <x v="4"/>
    <s v="Oct"/>
    <x v="4"/>
    <n v="1355983200"/>
    <d v="2012-12-20T06:00:00"/>
    <b v="0"/>
    <b v="0"/>
    <s v="theater/plays"/>
  </r>
  <r>
    <n v="755"/>
    <s v="Chen, Pollard and Clarke"/>
    <s v="Stand-alone multi-state project"/>
    <n v="4500"/>
    <n v="7496"/>
    <n v="166.57777777777778"/>
    <x v="1"/>
    <n v="26.027777777777779"/>
    <n v="288"/>
    <x v="3"/>
    <s v="plays"/>
    <s v="DK"/>
    <s v="DKK"/>
    <n v="1514354400"/>
    <d v="2017-12-27T06:00:00"/>
    <d v="2017-12-27T06:00:00"/>
    <n v="2017"/>
    <x v="5"/>
    <s v="Dec"/>
    <x v="7"/>
    <n v="1515391200"/>
    <d v="2018-01-08T06:00:00"/>
    <b v="0"/>
    <b v="1"/>
    <s v="theater/plays"/>
  </r>
  <r>
    <n v="756"/>
    <s v="Serrano, Gallagher and Griffith"/>
    <s v="Customizable bi-directional monitoring"/>
    <n v="1300"/>
    <n v="10037"/>
    <n v="772.07692307692309"/>
    <x v="1"/>
    <n v="67.817567567567565"/>
    <n v="148"/>
    <x v="3"/>
    <s v="plays"/>
    <s v="US"/>
    <s v="USD"/>
    <n v="1421733600"/>
    <d v="2015-01-20T06:00:00"/>
    <d v="2015-01-20T06:00:00"/>
    <n v="2015"/>
    <x v="0"/>
    <s v="Jan"/>
    <x v="2"/>
    <n v="1422252000"/>
    <d v="2015-01-26T06:00:00"/>
    <b v="0"/>
    <b v="0"/>
    <s v="theater/plays"/>
  </r>
  <r>
    <n v="757"/>
    <s v="Callahan-Gilbert"/>
    <s v="Profit-focused motivating function"/>
    <n v="1400"/>
    <n v="5696"/>
    <n v="406.85714285714283"/>
    <x v="1"/>
    <n v="49.964912280701753"/>
    <n v="114"/>
    <x v="4"/>
    <s v="drama"/>
    <s v="US"/>
    <s v="USD"/>
    <n v="1305176400"/>
    <d v="2011-05-12T05:00:00"/>
    <d v="2011-05-12T05:00:00"/>
    <n v="2011"/>
    <x v="8"/>
    <s v="May"/>
    <x v="11"/>
    <n v="1305522000"/>
    <d v="2011-05-16T05:00:00"/>
    <b v="0"/>
    <b v="0"/>
    <s v="film &amp; video/drama"/>
  </r>
  <r>
    <n v="758"/>
    <s v="Logan-Miranda"/>
    <s v="Proactive systemic firmware"/>
    <n v="29600"/>
    <n v="167005"/>
    <n v="564.20608108108115"/>
    <x v="1"/>
    <n v="110.01646903820817"/>
    <n v="1518"/>
    <x v="1"/>
    <s v="rock"/>
    <s v="CA"/>
    <s v="CAD"/>
    <n v="1414126800"/>
    <d v="2014-10-24T05:00:00"/>
    <d v="2014-10-24T05:00:00"/>
    <n v="2014"/>
    <x v="1"/>
    <s v="Oct"/>
    <x v="4"/>
    <n v="1414904400"/>
    <d v="2014-11-02T05:00:00"/>
    <b v="0"/>
    <b v="0"/>
    <s v="music/rock"/>
  </r>
  <r>
    <n v="759"/>
    <s v="Rodriguez PLC"/>
    <s v="Grass-roots upward-trending installation"/>
    <n v="167500"/>
    <n v="114615"/>
    <n v="68.426865671641792"/>
    <x v="0"/>
    <n v="89.964678178963894"/>
    <n v="1274"/>
    <x v="1"/>
    <s v="electric music"/>
    <s v="US"/>
    <s v="USD"/>
    <n v="1517810400"/>
    <d v="2018-02-05T06:00:00"/>
    <d v="2018-02-05T06:00:00"/>
    <n v="2018"/>
    <x v="9"/>
    <s v="Feb"/>
    <x v="10"/>
    <n v="1520402400"/>
    <d v="2018-03-07T06:00:00"/>
    <b v="0"/>
    <b v="0"/>
    <s v="music/electric music"/>
  </r>
  <r>
    <n v="760"/>
    <s v="Smith-Kennedy"/>
    <s v="Virtual heuristic hub"/>
    <n v="48300"/>
    <n v="16592"/>
    <n v="34.351966873706004"/>
    <x v="0"/>
    <n v="79.009523809523813"/>
    <n v="210"/>
    <x v="6"/>
    <s v="video games"/>
    <s v="IT"/>
    <s v="EUR"/>
    <n v="1564635600"/>
    <d v="2019-08-01T05:00:00"/>
    <d v="2019-08-01T05:00:00"/>
    <n v="2019"/>
    <x v="3"/>
    <s v="Aug"/>
    <x v="1"/>
    <n v="1567141200"/>
    <d v="2019-08-30T05:00:00"/>
    <b v="0"/>
    <b v="1"/>
    <s v="games/video games"/>
  </r>
  <r>
    <n v="761"/>
    <s v="Mitchell-Lee"/>
    <s v="Customizable leadingedge model"/>
    <n v="2200"/>
    <n v="14420"/>
    <n v="655.4545454545455"/>
    <x v="1"/>
    <n v="86.867469879518069"/>
    <n v="166"/>
    <x v="1"/>
    <s v="rock"/>
    <s v="US"/>
    <s v="USD"/>
    <n v="1500699600"/>
    <d v="2017-07-22T05:00:00"/>
    <d v="2017-07-22T05:00:00"/>
    <n v="2017"/>
    <x v="5"/>
    <s v="Jul"/>
    <x v="8"/>
    <n v="1501131600"/>
    <d v="2017-07-27T05:00:00"/>
    <b v="0"/>
    <b v="0"/>
    <s v="music/rock"/>
  </r>
  <r>
    <n v="762"/>
    <s v="Davis Ltd"/>
    <s v="Upgradable uniform service-desk"/>
    <n v="3500"/>
    <n v="6204"/>
    <n v="177.25714285714284"/>
    <x v="1"/>
    <n v="62.04"/>
    <n v="100"/>
    <x v="1"/>
    <s v="jazz"/>
    <s v="AU"/>
    <s v="AUD"/>
    <n v="1354082400"/>
    <d v="2012-11-28T06:00:00"/>
    <d v="2012-11-28T06:00:00"/>
    <n v="2012"/>
    <x v="4"/>
    <s v="Nov"/>
    <x v="0"/>
    <n v="1355032800"/>
    <d v="2012-12-09T06:00:00"/>
    <b v="0"/>
    <b v="0"/>
    <s v="music/jazz"/>
  </r>
  <r>
    <n v="763"/>
    <s v="Rowland PLC"/>
    <s v="Inverse client-driven product"/>
    <n v="5600"/>
    <n v="6338"/>
    <n v="113.17857142857144"/>
    <x v="1"/>
    <n v="26.970212765957445"/>
    <n v="235"/>
    <x v="3"/>
    <s v="plays"/>
    <s v="US"/>
    <s v="USD"/>
    <n v="1336453200"/>
    <d v="2012-05-08T05:00:00"/>
    <d v="2012-05-08T05:00:00"/>
    <n v="2012"/>
    <x v="4"/>
    <s v="May"/>
    <x v="11"/>
    <n v="1339477200"/>
    <d v="2012-06-12T05:00:00"/>
    <b v="0"/>
    <b v="1"/>
    <s v="theater/plays"/>
  </r>
  <r>
    <n v="764"/>
    <s v="Shaffer-Mason"/>
    <s v="Managed bandwidth-monitored system engine"/>
    <n v="1100"/>
    <n v="8010"/>
    <n v="728.18181818181824"/>
    <x v="1"/>
    <n v="54.121621621621621"/>
    <n v="148"/>
    <x v="1"/>
    <s v="rock"/>
    <s v="US"/>
    <s v="USD"/>
    <n v="1305262800"/>
    <d v="2011-05-13T05:00:00"/>
    <d v="2011-05-13T05:00:00"/>
    <n v="2011"/>
    <x v="8"/>
    <s v="May"/>
    <x v="11"/>
    <n v="1305954000"/>
    <d v="2011-05-21T05:00:00"/>
    <b v="0"/>
    <b v="0"/>
    <s v="music/rock"/>
  </r>
  <r>
    <n v="765"/>
    <s v="Matthews LLC"/>
    <s v="Advanced transitional help-desk"/>
    <n v="3900"/>
    <n v="8125"/>
    <n v="208.33333333333334"/>
    <x v="1"/>
    <n v="41.035353535353536"/>
    <n v="198"/>
    <x v="1"/>
    <s v="indie rock"/>
    <s v="US"/>
    <s v="USD"/>
    <n v="1492232400"/>
    <d v="2017-04-15T05:00:00"/>
    <d v="2017-04-15T05:00:00"/>
    <n v="2017"/>
    <x v="5"/>
    <s v="Apr"/>
    <x v="9"/>
    <n v="1494392400"/>
    <d v="2017-05-10T05:00:00"/>
    <b v="1"/>
    <b v="1"/>
    <s v="music/indie rock"/>
  </r>
  <r>
    <n v="766"/>
    <s v="Montgomery-Castro"/>
    <s v="De-engineered disintermediate encryption"/>
    <n v="43800"/>
    <n v="13653"/>
    <n v="31.171232876712331"/>
    <x v="0"/>
    <n v="55.052419354838712"/>
    <n v="248"/>
    <x v="4"/>
    <s v="science fiction"/>
    <s v="AU"/>
    <s v="AUD"/>
    <n v="1537333200"/>
    <d v="2018-09-19T05:00:00"/>
    <d v="2018-09-19T05:00:00"/>
    <n v="2018"/>
    <x v="9"/>
    <s v="Sep"/>
    <x v="3"/>
    <n v="1537419600"/>
    <d v="2018-09-20T05:00:00"/>
    <b v="0"/>
    <b v="0"/>
    <s v="film &amp; video/science fiction"/>
  </r>
  <r>
    <n v="767"/>
    <s v="Hale, Pearson and Jenkins"/>
    <s v="Upgradable attitude-oriented project"/>
    <n v="97200"/>
    <n v="55372"/>
    <n v="56.967078189300416"/>
    <x v="0"/>
    <n v="107.93762183235867"/>
    <n v="513"/>
    <x v="5"/>
    <s v="translations"/>
    <s v="US"/>
    <s v="USD"/>
    <n v="1444107600"/>
    <d v="2015-10-06T05:00:00"/>
    <d v="2015-10-06T05:00:00"/>
    <n v="2015"/>
    <x v="0"/>
    <s v="Oct"/>
    <x v="4"/>
    <n v="1447999200"/>
    <d v="2015-11-20T06:00:00"/>
    <b v="0"/>
    <b v="0"/>
    <s v="publishing/translations"/>
  </r>
  <r>
    <n v="768"/>
    <s v="Ramirez-Calderon"/>
    <s v="Fundamental zero tolerance alliance"/>
    <n v="4800"/>
    <n v="11088"/>
    <n v="231"/>
    <x v="1"/>
    <n v="73.92"/>
    <n v="150"/>
    <x v="3"/>
    <s v="plays"/>
    <s v="US"/>
    <s v="USD"/>
    <n v="1386741600"/>
    <d v="2013-12-11T06:00:00"/>
    <d v="2013-12-11T06:00:00"/>
    <n v="2013"/>
    <x v="2"/>
    <s v="Dec"/>
    <x v="7"/>
    <n v="1388037600"/>
    <d v="2013-12-26T06:00:00"/>
    <b v="0"/>
    <b v="0"/>
    <s v="theater/plays"/>
  </r>
  <r>
    <n v="769"/>
    <s v="Johnson-Morales"/>
    <s v="Devolved 24hour forecast"/>
    <n v="125600"/>
    <n v="109106"/>
    <n v="86.867834394904463"/>
    <x v="0"/>
    <n v="31.995894428152493"/>
    <n v="3410"/>
    <x v="6"/>
    <s v="video games"/>
    <s v="US"/>
    <s v="USD"/>
    <n v="1376542800"/>
    <d v="2013-08-15T05:00:00"/>
    <d v="2013-08-15T05:00:00"/>
    <n v="2013"/>
    <x v="2"/>
    <s v="Aug"/>
    <x v="1"/>
    <n v="1378789200"/>
    <d v="2013-09-10T05:00:00"/>
    <b v="0"/>
    <b v="0"/>
    <s v="games/video games"/>
  </r>
  <r>
    <n v="770"/>
    <s v="Mathis-Rodriguez"/>
    <s v="User-centric attitude-oriented intranet"/>
    <n v="4300"/>
    <n v="11642"/>
    <n v="270.74418604651163"/>
    <x v="1"/>
    <n v="53.898148148148145"/>
    <n v="216"/>
    <x v="3"/>
    <s v="plays"/>
    <s v="IT"/>
    <s v="EUR"/>
    <n v="1397451600"/>
    <d v="2014-04-14T05:00:00"/>
    <d v="2014-04-14T05:00:00"/>
    <n v="2014"/>
    <x v="1"/>
    <s v="Apr"/>
    <x v="9"/>
    <n v="1398056400"/>
    <d v="2014-04-21T05:00:00"/>
    <b v="0"/>
    <b v="1"/>
    <s v="theater/plays"/>
  </r>
  <r>
    <n v="771"/>
    <s v="Smith, Mack and Williams"/>
    <s v="Self-enabling 5thgeneration paradigm"/>
    <n v="5600"/>
    <n v="2769"/>
    <n v="49.446428571428569"/>
    <x v="3"/>
    <n v="106.5"/>
    <n v="26"/>
    <x v="3"/>
    <s v="plays"/>
    <s v="US"/>
    <s v="USD"/>
    <n v="1548482400"/>
    <d v="2019-01-26T06:00:00"/>
    <d v="2019-01-26T06:00:00"/>
    <n v="2019"/>
    <x v="3"/>
    <s v="Jan"/>
    <x v="2"/>
    <n v="1550815200"/>
    <d v="2019-02-22T06:00:00"/>
    <b v="0"/>
    <b v="0"/>
    <s v="theater/plays"/>
  </r>
  <r>
    <n v="772"/>
    <s v="Johnson-Pace"/>
    <s v="Persistent 3rdgeneration moratorium"/>
    <n v="149600"/>
    <n v="169586"/>
    <n v="113.3596256684492"/>
    <x v="1"/>
    <n v="32.999805409612762"/>
    <n v="5139"/>
    <x v="1"/>
    <s v="indie rock"/>
    <s v="US"/>
    <s v="USD"/>
    <n v="1549692000"/>
    <d v="2019-02-09T06:00:00"/>
    <d v="2019-02-09T06:00:00"/>
    <n v="2019"/>
    <x v="3"/>
    <s v="Feb"/>
    <x v="10"/>
    <n v="1550037600"/>
    <d v="2019-02-13T06:00:00"/>
    <b v="0"/>
    <b v="0"/>
    <s v="music/indie rock"/>
  </r>
  <r>
    <n v="773"/>
    <s v="Meza, Kirby and Patel"/>
    <s v="Cross-platform empowering project"/>
    <n v="53100"/>
    <n v="101185"/>
    <n v="190.55555555555554"/>
    <x v="1"/>
    <n v="43.00254993625159"/>
    <n v="2353"/>
    <x v="3"/>
    <s v="plays"/>
    <s v="US"/>
    <s v="USD"/>
    <n v="1492059600"/>
    <d v="2017-04-13T05:00:00"/>
    <d v="2017-04-13T05:00:00"/>
    <n v="2017"/>
    <x v="5"/>
    <s v="Apr"/>
    <x v="9"/>
    <n v="1492923600"/>
    <d v="2017-04-23T05:00:00"/>
    <b v="0"/>
    <b v="0"/>
    <s v="theater/plays"/>
  </r>
  <r>
    <n v="774"/>
    <s v="Gonzalez-Snow"/>
    <s v="Polarized user-facing interface"/>
    <n v="5000"/>
    <n v="6775"/>
    <n v="135.5"/>
    <x v="1"/>
    <n v="86.858974358974365"/>
    <n v="78"/>
    <x v="2"/>
    <s v="web"/>
    <s v="IT"/>
    <s v="EUR"/>
    <n v="1463979600"/>
    <d v="2016-05-23T05:00:00"/>
    <d v="2016-05-23T05:00:00"/>
    <n v="2016"/>
    <x v="7"/>
    <s v="May"/>
    <x v="11"/>
    <n v="1467522000"/>
    <d v="2016-07-03T05:00:00"/>
    <b v="0"/>
    <b v="0"/>
    <s v="technology/web"/>
  </r>
  <r>
    <n v="775"/>
    <s v="Murphy LLC"/>
    <s v="Customer-focused non-volatile framework"/>
    <n v="9400"/>
    <n v="968"/>
    <n v="10.297872340425531"/>
    <x v="0"/>
    <n v="96.8"/>
    <n v="10"/>
    <x v="1"/>
    <s v="rock"/>
    <s v="US"/>
    <s v="USD"/>
    <n v="1415253600"/>
    <d v="2014-11-06T06:00:00"/>
    <d v="2014-11-06T06:00:00"/>
    <n v="2014"/>
    <x v="1"/>
    <s v="Nov"/>
    <x v="0"/>
    <n v="1416117600"/>
    <d v="2014-11-16T06:00:00"/>
    <b v="0"/>
    <b v="0"/>
    <s v="music/rock"/>
  </r>
  <r>
    <n v="776"/>
    <s v="Taylor-Rowe"/>
    <s v="Synchronized multimedia frame"/>
    <n v="110800"/>
    <n v="72623"/>
    <n v="65.544223826714799"/>
    <x v="0"/>
    <n v="32.995456610631528"/>
    <n v="2201"/>
    <x v="3"/>
    <s v="plays"/>
    <s v="US"/>
    <s v="USD"/>
    <n v="1562216400"/>
    <d v="2019-07-04T05:00:00"/>
    <d v="2019-07-04T05:00:00"/>
    <n v="2019"/>
    <x v="3"/>
    <s v="Jul"/>
    <x v="8"/>
    <n v="1563771600"/>
    <d v="2019-07-22T05:00:00"/>
    <b v="0"/>
    <b v="0"/>
    <s v="theater/plays"/>
  </r>
  <r>
    <n v="777"/>
    <s v="Henderson Ltd"/>
    <s v="Open-architected stable algorithm"/>
    <n v="93800"/>
    <n v="45987"/>
    <n v="49.026652452025587"/>
    <x v="0"/>
    <n v="68.028106508875737"/>
    <n v="676"/>
    <x v="3"/>
    <s v="plays"/>
    <s v="US"/>
    <s v="USD"/>
    <n v="1316754000"/>
    <d v="2011-09-23T05:00:00"/>
    <d v="2011-09-23T05:00:00"/>
    <n v="2011"/>
    <x v="8"/>
    <s v="Sep"/>
    <x v="3"/>
    <n v="1319259600"/>
    <d v="2011-10-22T05:00:00"/>
    <b v="0"/>
    <b v="0"/>
    <s v="theater/plays"/>
  </r>
  <r>
    <n v="778"/>
    <s v="Moss-Guzman"/>
    <s v="Cross-platform optimizing website"/>
    <n v="1300"/>
    <n v="10243"/>
    <n v="787.92307692307691"/>
    <x v="1"/>
    <n v="58.867816091954026"/>
    <n v="174"/>
    <x v="4"/>
    <s v="animation"/>
    <s v="CH"/>
    <s v="CHF"/>
    <n v="1313211600"/>
    <d v="2011-08-13T05:00:00"/>
    <d v="2011-08-13T05:00:00"/>
    <n v="2011"/>
    <x v="8"/>
    <s v="Aug"/>
    <x v="1"/>
    <n v="1313643600"/>
    <d v="2011-08-18T05:00:00"/>
    <b v="0"/>
    <b v="0"/>
    <s v="film &amp; video/animation"/>
  </r>
  <r>
    <n v="779"/>
    <s v="Webb Group"/>
    <s v="Public-key actuating projection"/>
    <n v="108700"/>
    <n v="87293"/>
    <n v="80.306347746090154"/>
    <x v="0"/>
    <n v="105.04572803850782"/>
    <n v="831"/>
    <x v="3"/>
    <s v="plays"/>
    <s v="US"/>
    <s v="USD"/>
    <n v="1439528400"/>
    <d v="2015-08-14T05:00:00"/>
    <d v="2015-08-14T05:00:00"/>
    <n v="2015"/>
    <x v="0"/>
    <s v="Aug"/>
    <x v="1"/>
    <n v="1440306000"/>
    <d v="2015-08-23T05:00:00"/>
    <b v="0"/>
    <b v="1"/>
    <s v="theater/plays"/>
  </r>
  <r>
    <n v="780"/>
    <s v="Brooks-Rodriguez"/>
    <s v="Implemented intangible instruction set"/>
    <n v="5100"/>
    <n v="5421"/>
    <n v="106.29411764705883"/>
    <x v="1"/>
    <n v="33.054878048780488"/>
    <n v="164"/>
    <x v="4"/>
    <s v="drama"/>
    <s v="US"/>
    <s v="USD"/>
    <n v="1469163600"/>
    <d v="2016-07-22T05:00:00"/>
    <d v="2016-07-22T05:00:00"/>
    <n v="2016"/>
    <x v="7"/>
    <s v="Jul"/>
    <x v="8"/>
    <n v="1470805200"/>
    <d v="2016-08-10T05:00:00"/>
    <b v="0"/>
    <b v="1"/>
    <s v="film &amp; video/drama"/>
  </r>
  <r>
    <n v="781"/>
    <s v="Thomas Ltd"/>
    <s v="Cross-group interactive architecture"/>
    <n v="8700"/>
    <n v="4414"/>
    <n v="50.735632183908038"/>
    <x v="3"/>
    <n v="78.821428571428569"/>
    <n v="56"/>
    <x v="3"/>
    <s v="plays"/>
    <s v="CH"/>
    <s v="CHF"/>
    <n v="1288501200"/>
    <d v="2010-10-31T05:00:00"/>
    <d v="2010-10-31T05:00:00"/>
    <n v="2010"/>
    <x v="6"/>
    <s v="Oct"/>
    <x v="4"/>
    <n v="1292911200"/>
    <d v="2010-12-21T06:00:00"/>
    <b v="0"/>
    <b v="0"/>
    <s v="theater/plays"/>
  </r>
  <r>
    <n v="782"/>
    <s v="Williams and Sons"/>
    <s v="Centralized asymmetric framework"/>
    <n v="5100"/>
    <n v="10981"/>
    <n v="215.31372549019611"/>
    <x v="1"/>
    <n v="68.204968944099377"/>
    <n v="161"/>
    <x v="4"/>
    <s v="animation"/>
    <s v="US"/>
    <s v="USD"/>
    <n v="1298959200"/>
    <d v="2011-03-01T06:00:00"/>
    <d v="2011-03-01T06:00:00"/>
    <n v="2011"/>
    <x v="8"/>
    <s v="Mar"/>
    <x v="6"/>
    <n v="1301374800"/>
    <d v="2011-03-29T05:00:00"/>
    <b v="0"/>
    <b v="1"/>
    <s v="film &amp; video/animation"/>
  </r>
  <r>
    <n v="783"/>
    <s v="Vega, Chan and Carney"/>
    <s v="Down-sized systematic utilization"/>
    <n v="7400"/>
    <n v="10451"/>
    <n v="141.22972972972974"/>
    <x v="1"/>
    <n v="75.731884057971016"/>
    <n v="138"/>
    <x v="1"/>
    <s v="rock"/>
    <s v="US"/>
    <s v="USD"/>
    <n v="1387260000"/>
    <d v="2013-12-17T06:00:00"/>
    <d v="2013-12-17T06:00:00"/>
    <n v="2013"/>
    <x v="2"/>
    <s v="Dec"/>
    <x v="7"/>
    <n v="1387864800"/>
    <d v="2013-12-24T06:00:00"/>
    <b v="0"/>
    <b v="0"/>
    <s v="music/rock"/>
  </r>
  <r>
    <n v="784"/>
    <s v="Byrd Group"/>
    <s v="Profound fault-tolerant model"/>
    <n v="88900"/>
    <n v="102535"/>
    <n v="115.33745781777279"/>
    <x v="1"/>
    <n v="30.996070133010882"/>
    <n v="3308"/>
    <x v="2"/>
    <s v="web"/>
    <s v="US"/>
    <s v="USD"/>
    <n v="1457244000"/>
    <d v="2016-03-06T06:00:00"/>
    <d v="2016-03-06T06:00:00"/>
    <n v="2016"/>
    <x v="7"/>
    <s v="Mar"/>
    <x v="6"/>
    <n v="1458190800"/>
    <d v="2016-03-17T05:00:00"/>
    <b v="0"/>
    <b v="0"/>
    <s v="technology/web"/>
  </r>
  <r>
    <n v="785"/>
    <s v="Peterson, Fletcher and Sanchez"/>
    <s v="Multi-channeled bi-directional moratorium"/>
    <n v="6700"/>
    <n v="12939"/>
    <n v="193.11940298507463"/>
    <x v="1"/>
    <n v="101.88188976377953"/>
    <n v="127"/>
    <x v="4"/>
    <s v="animation"/>
    <s v="AU"/>
    <s v="AUD"/>
    <n v="1556341200"/>
    <d v="2019-04-27T05:00:00"/>
    <d v="2019-04-27T05:00:00"/>
    <n v="2019"/>
    <x v="3"/>
    <s v="Apr"/>
    <x v="9"/>
    <n v="1559278800"/>
    <d v="2019-05-31T05:00:00"/>
    <b v="0"/>
    <b v="1"/>
    <s v="film &amp; video/animation"/>
  </r>
  <r>
    <n v="786"/>
    <s v="Smith-Brown"/>
    <s v="Object-based content-based ability"/>
    <n v="1500"/>
    <n v="10946"/>
    <n v="729.73333333333335"/>
    <x v="1"/>
    <n v="52.879227053140099"/>
    <n v="207"/>
    <x v="1"/>
    <s v="jazz"/>
    <s v="IT"/>
    <s v="EUR"/>
    <n v="1522126800"/>
    <d v="2018-03-27T05:00:00"/>
    <d v="2018-03-27T05:00:00"/>
    <n v="2018"/>
    <x v="9"/>
    <s v="Mar"/>
    <x v="6"/>
    <n v="1522731600"/>
    <d v="2018-04-03T05:00:00"/>
    <b v="0"/>
    <b v="1"/>
    <s v="music/jazz"/>
  </r>
  <r>
    <n v="787"/>
    <s v="Vance-Glover"/>
    <s v="Progressive coherent secured line"/>
    <n v="61200"/>
    <n v="60994"/>
    <n v="99.66339869281046"/>
    <x v="0"/>
    <n v="71.005820721769496"/>
    <n v="859"/>
    <x v="1"/>
    <s v="rock"/>
    <s v="CA"/>
    <s v="CAD"/>
    <n v="1305954000"/>
    <d v="2011-05-21T05:00:00"/>
    <d v="2011-05-21T05:00:00"/>
    <n v="2011"/>
    <x v="8"/>
    <s v="May"/>
    <x v="11"/>
    <n v="1306731600"/>
    <d v="2011-05-30T05:00:00"/>
    <b v="0"/>
    <b v="0"/>
    <s v="music/rock"/>
  </r>
  <r>
    <n v="788"/>
    <s v="Joyce PLC"/>
    <s v="Synchronized directional capability"/>
    <n v="3600"/>
    <n v="3174"/>
    <n v="88.166666666666671"/>
    <x v="2"/>
    <n v="102.38709677419355"/>
    <n v="31"/>
    <x v="4"/>
    <s v="animation"/>
    <s v="US"/>
    <s v="USD"/>
    <n v="1350709200"/>
    <d v="2012-10-20T05:00:00"/>
    <d v="2012-10-20T05:00:00"/>
    <n v="2012"/>
    <x v="4"/>
    <s v="Oct"/>
    <x v="4"/>
    <n v="1352527200"/>
    <d v="2012-11-10T06:00:00"/>
    <b v="0"/>
    <b v="0"/>
    <s v="film &amp; video/animation"/>
  </r>
  <r>
    <n v="789"/>
    <s v="Kennedy-Miller"/>
    <s v="Cross-platform composite migration"/>
    <n v="9000"/>
    <n v="3351"/>
    <n v="37.233333333333334"/>
    <x v="0"/>
    <n v="74.466666666666669"/>
    <n v="45"/>
    <x v="3"/>
    <s v="plays"/>
    <s v="US"/>
    <s v="USD"/>
    <n v="1401166800"/>
    <d v="2014-05-27T05:00:00"/>
    <d v="2014-05-27T05:00:00"/>
    <n v="2014"/>
    <x v="1"/>
    <s v="May"/>
    <x v="11"/>
    <n v="1404363600"/>
    <d v="2014-07-03T05:00:00"/>
    <b v="0"/>
    <b v="0"/>
    <s v="theater/plays"/>
  </r>
  <r>
    <n v="790"/>
    <s v="White-Obrien"/>
    <s v="Operative local pricing structure"/>
    <n v="185900"/>
    <n v="56774"/>
    <n v="30.540075309306079"/>
    <x v="3"/>
    <n v="51.009883198562441"/>
    <n v="1113"/>
    <x v="3"/>
    <s v="plays"/>
    <s v="US"/>
    <s v="USD"/>
    <n v="1266127200"/>
    <d v="2010-02-14T06:00:00"/>
    <d v="2010-02-14T06:00:00"/>
    <n v="2010"/>
    <x v="6"/>
    <s v="Feb"/>
    <x v="10"/>
    <n v="1266645600"/>
    <d v="2010-02-20T06:00:00"/>
    <b v="0"/>
    <b v="0"/>
    <s v="theater/plays"/>
  </r>
  <r>
    <n v="791"/>
    <s v="Stafford, Hess and Raymond"/>
    <s v="Optional web-enabled extranet"/>
    <n v="2100"/>
    <n v="540"/>
    <n v="25.714285714285712"/>
    <x v="0"/>
    <n v="90"/>
    <n v="6"/>
    <x v="0"/>
    <s v="food trucks"/>
    <s v="US"/>
    <s v="USD"/>
    <n v="1481436000"/>
    <d v="2016-12-11T06:00:00"/>
    <d v="2016-12-11T06:00:00"/>
    <n v="2016"/>
    <x v="7"/>
    <s v="Dec"/>
    <x v="7"/>
    <n v="1482818400"/>
    <d v="2016-12-27T06:00:00"/>
    <b v="0"/>
    <b v="0"/>
    <s v="food/food trucks"/>
  </r>
  <r>
    <n v="792"/>
    <s v="Jordan, Schneider and Hall"/>
    <s v="Reduced 6thgeneration intranet"/>
    <n v="2000"/>
    <n v="680"/>
    <n v="34"/>
    <x v="0"/>
    <n v="97.142857142857139"/>
    <n v="7"/>
    <x v="3"/>
    <s v="plays"/>
    <s v="US"/>
    <s v="USD"/>
    <n v="1372222800"/>
    <d v="2013-06-26T05:00:00"/>
    <d v="2013-06-26T05:00:00"/>
    <n v="2013"/>
    <x v="2"/>
    <s v="Jun"/>
    <x v="5"/>
    <n v="1374642000"/>
    <d v="2013-07-24T05:00:00"/>
    <b v="0"/>
    <b v="1"/>
    <s v="theater/plays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nonfiction"/>
    <s v="CH"/>
    <s v="CHF"/>
    <n v="1372136400"/>
    <d v="2013-06-25T05:00:00"/>
    <d v="2013-06-25T05:00:00"/>
    <n v="2013"/>
    <x v="2"/>
    <s v="Jun"/>
    <x v="5"/>
    <n v="1372482000"/>
    <d v="2013-06-29T05:00:00"/>
    <b v="0"/>
    <b v="0"/>
    <s v="publishing/nonfiction"/>
  </r>
  <r>
    <n v="794"/>
    <s v="Welch Inc"/>
    <s v="Optional optimal website"/>
    <n v="6600"/>
    <n v="8276"/>
    <n v="125.39393939393939"/>
    <x v="1"/>
    <n v="75.236363636363635"/>
    <n v="110"/>
    <x v="1"/>
    <s v="rock"/>
    <s v="US"/>
    <s v="USD"/>
    <n v="1513922400"/>
    <d v="2017-12-22T06:00:00"/>
    <d v="2017-12-22T06:00:00"/>
    <n v="2017"/>
    <x v="5"/>
    <s v="Dec"/>
    <x v="7"/>
    <n v="1514959200"/>
    <d v="2018-01-03T06:00:00"/>
    <b v="0"/>
    <b v="0"/>
    <s v="music/rock"/>
  </r>
  <r>
    <n v="795"/>
    <s v="Vasquez Inc"/>
    <s v="Stand-alone asynchronous functionalities"/>
    <n v="7100"/>
    <n v="1022"/>
    <n v="14.394366197183098"/>
    <x v="0"/>
    <n v="32.967741935483872"/>
    <n v="31"/>
    <x v="4"/>
    <s v="drama"/>
    <s v="US"/>
    <s v="USD"/>
    <n v="1477976400"/>
    <d v="2016-11-01T05:00:00"/>
    <d v="2016-11-01T05:00:00"/>
    <n v="2016"/>
    <x v="7"/>
    <s v="Nov"/>
    <x v="0"/>
    <n v="1478235600"/>
    <d v="2016-11-04T05:00:00"/>
    <b v="0"/>
    <b v="0"/>
    <s v="film &amp; video/drama"/>
  </r>
  <r>
    <n v="796"/>
    <s v="Freeman-Ferguson"/>
    <s v="Profound full-range open system"/>
    <n v="7800"/>
    <n v="4275"/>
    <n v="54.807692307692314"/>
    <x v="0"/>
    <n v="54.807692307692307"/>
    <n v="78"/>
    <x v="6"/>
    <s v="mobile games"/>
    <s v="US"/>
    <s v="USD"/>
    <n v="1407474000"/>
    <d v="2014-08-08T05:00:00"/>
    <d v="2014-08-08T05:00:00"/>
    <n v="2014"/>
    <x v="1"/>
    <s v="Aug"/>
    <x v="1"/>
    <n v="1408078800"/>
    <d v="2014-08-15T05:00:00"/>
    <b v="0"/>
    <b v="1"/>
    <s v="games/mobile games"/>
  </r>
  <r>
    <n v="797"/>
    <s v="Houston, Moore and Rogers"/>
    <s v="Optional tangible utilization"/>
    <n v="7600"/>
    <n v="8332"/>
    <n v="109.63157894736841"/>
    <x v="1"/>
    <n v="45.037837837837834"/>
    <n v="185"/>
    <x v="2"/>
    <s v="web"/>
    <s v="US"/>
    <s v="USD"/>
    <n v="1546149600"/>
    <d v="2018-12-30T06:00:00"/>
    <d v="2018-12-30T06:00:00"/>
    <n v="2018"/>
    <x v="9"/>
    <s v="Dec"/>
    <x v="7"/>
    <n v="1548136800"/>
    <d v="2019-01-22T06:00:00"/>
    <b v="0"/>
    <b v="0"/>
    <s v="technology/web"/>
  </r>
  <r>
    <n v="798"/>
    <s v="Small-Fuentes"/>
    <s v="Seamless maximized product"/>
    <n v="3400"/>
    <n v="6408"/>
    <n v="188.47058823529412"/>
    <x v="1"/>
    <n v="52.958677685950413"/>
    <n v="121"/>
    <x v="3"/>
    <s v="plays"/>
    <s v="US"/>
    <s v="USD"/>
    <n v="1338440400"/>
    <d v="2012-05-31T05:00:00"/>
    <d v="2012-05-31T05:00:00"/>
    <n v="2012"/>
    <x v="4"/>
    <s v="May"/>
    <x v="11"/>
    <n v="1340859600"/>
    <d v="2012-06-28T05:00:00"/>
    <b v="0"/>
    <b v="1"/>
    <s v="theater/plays"/>
  </r>
  <r>
    <n v="799"/>
    <s v="Reid-Day"/>
    <s v="Devolved tertiary time-frame"/>
    <n v="84500"/>
    <n v="73522"/>
    <n v="87.008284023668637"/>
    <x v="0"/>
    <n v="60.017959183673469"/>
    <n v="1225"/>
    <x v="3"/>
    <s v="plays"/>
    <s v="GB"/>
    <s v="GBP"/>
    <n v="1454133600"/>
    <d v="2016-01-30T06:00:00"/>
    <d v="2016-01-30T06:00:00"/>
    <n v="2016"/>
    <x v="7"/>
    <s v="Jan"/>
    <x v="2"/>
    <n v="1454479200"/>
    <d v="2016-02-03T06:00:00"/>
    <b v="0"/>
    <b v="0"/>
    <s v="theater/plays"/>
  </r>
  <r>
    <n v="800"/>
    <s v="Wallace LLC"/>
    <s v="Centralized regional function"/>
    <n v="100"/>
    <n v="1"/>
    <n v="1"/>
    <x v="0"/>
    <n v="1"/>
    <n v="1"/>
    <x v="1"/>
    <s v="rock"/>
    <s v="CH"/>
    <s v="CHF"/>
    <n v="1434085200"/>
    <d v="2015-06-12T05:00:00"/>
    <d v="2015-06-12T05:00:00"/>
    <n v="2015"/>
    <x v="0"/>
    <s v="Jun"/>
    <x v="5"/>
    <n v="1434430800"/>
    <d v="2015-06-16T05:00:00"/>
    <b v="0"/>
    <b v="0"/>
    <s v="music/rock"/>
  </r>
  <r>
    <n v="801"/>
    <s v="Olson-Bishop"/>
    <s v="User-friendly high-level initiative"/>
    <n v="2300"/>
    <n v="4667"/>
    <n v="202.9130434782609"/>
    <x v="1"/>
    <n v="44.028301886792455"/>
    <n v="106"/>
    <x v="7"/>
    <s v="photography books"/>
    <s v="US"/>
    <s v="USD"/>
    <n v="1577772000"/>
    <d v="2019-12-31T06:00:00"/>
    <d v="2019-12-31T06:00:00"/>
    <n v="2019"/>
    <x v="3"/>
    <s v="Dec"/>
    <x v="7"/>
    <n v="1579672800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7"/>
    <s v="photography books"/>
    <s v="US"/>
    <s v="USD"/>
    <n v="1562216400"/>
    <d v="2019-07-04T05:00:00"/>
    <d v="2019-07-04T05:00:00"/>
    <n v="2019"/>
    <x v="3"/>
    <s v="Jul"/>
    <x v="8"/>
    <n v="1562389200"/>
    <d v="2019-07-06T05:00:00"/>
    <b v="0"/>
    <b v="0"/>
    <s v="photography/photography books"/>
  </r>
  <r>
    <n v="803"/>
    <s v="Perez, Brown and Meyers"/>
    <s v="Stand-alone background customer loyalty"/>
    <n v="6100"/>
    <n v="6527"/>
    <n v="107"/>
    <x v="1"/>
    <n v="28.012875536480685"/>
    <n v="233"/>
    <x v="3"/>
    <s v="plays"/>
    <s v="US"/>
    <s v="USD"/>
    <n v="1548568800"/>
    <d v="2019-01-27T06:00:00"/>
    <d v="2019-01-27T06:00:00"/>
    <n v="2019"/>
    <x v="3"/>
    <s v="Jan"/>
    <x v="2"/>
    <n v="1551506400"/>
    <d v="2019-03-02T06:00:00"/>
    <b v="0"/>
    <b v="0"/>
    <s v="theater/plays"/>
  </r>
  <r>
    <n v="804"/>
    <s v="English-Mccullough"/>
    <s v="Business-focused discrete software"/>
    <n v="2600"/>
    <n v="6987"/>
    <n v="268.73076923076923"/>
    <x v="1"/>
    <n v="32.050458715596328"/>
    <n v="218"/>
    <x v="1"/>
    <s v="rock"/>
    <s v="US"/>
    <s v="USD"/>
    <n v="1514872800"/>
    <d v="2018-01-02T06:00:00"/>
    <d v="2018-01-02T06:00:00"/>
    <n v="2018"/>
    <x v="9"/>
    <s v="Jan"/>
    <x v="2"/>
    <n v="1516600800"/>
    <d v="2018-01-22T06:00:00"/>
    <b v="0"/>
    <b v="0"/>
    <s v="music/rock"/>
  </r>
  <r>
    <n v="805"/>
    <s v="Smith-Nguyen"/>
    <s v="Advanced intermediate Graphic Interface"/>
    <n v="9700"/>
    <n v="4932"/>
    <n v="50.845360824742272"/>
    <x v="0"/>
    <n v="73.611940298507463"/>
    <n v="67"/>
    <x v="4"/>
    <s v="documentary"/>
    <s v="AU"/>
    <s v="AUD"/>
    <n v="1416031200"/>
    <d v="2014-11-15T06:00:00"/>
    <d v="2014-11-15T06:00:00"/>
    <n v="2014"/>
    <x v="1"/>
    <s v="Nov"/>
    <x v="0"/>
    <n v="1420437600"/>
    <d v="2015-01-05T06:00:00"/>
    <b v="0"/>
    <b v="0"/>
    <s v="film &amp; video/documentary"/>
  </r>
  <r>
    <n v="806"/>
    <s v="Harmon-Madden"/>
    <s v="Adaptive holistic hub"/>
    <n v="700"/>
    <n v="8262"/>
    <n v="1180.2857142857142"/>
    <x v="1"/>
    <n v="108.71052631578948"/>
    <n v="76"/>
    <x v="4"/>
    <s v="drama"/>
    <s v="US"/>
    <s v="USD"/>
    <n v="1330927200"/>
    <d v="2012-03-05T06:00:00"/>
    <d v="2012-03-05T06:00:00"/>
    <n v="2012"/>
    <x v="4"/>
    <s v="Mar"/>
    <x v="6"/>
    <n v="1332997200"/>
    <d v="2012-03-29T05:00:00"/>
    <b v="0"/>
    <b v="1"/>
    <s v="film &amp; video/drama"/>
  </r>
  <r>
    <n v="807"/>
    <s v="Walker-Taylor"/>
    <s v="Automated uniform concept"/>
    <n v="700"/>
    <n v="1848"/>
    <n v="264"/>
    <x v="1"/>
    <n v="42.97674418604651"/>
    <n v="43"/>
    <x v="3"/>
    <s v="plays"/>
    <s v="US"/>
    <s v="USD"/>
    <n v="1571115600"/>
    <d v="2019-10-15T05:00:00"/>
    <d v="2019-10-15T05:00:00"/>
    <n v="2019"/>
    <x v="3"/>
    <s v="Oct"/>
    <x v="4"/>
    <n v="1574920800"/>
    <d v="2019-11-28T06:00:00"/>
    <b v="0"/>
    <b v="1"/>
    <s v="theater/plays"/>
  </r>
  <r>
    <n v="808"/>
    <s v="Harris, Medina and Mitchell"/>
    <s v="Enhanced regional flexibility"/>
    <n v="5200"/>
    <n v="1583"/>
    <n v="30.44230769230769"/>
    <x v="0"/>
    <n v="83.315789473684205"/>
    <n v="19"/>
    <x v="0"/>
    <s v="food trucks"/>
    <s v="US"/>
    <s v="USD"/>
    <n v="1463461200"/>
    <d v="2016-05-17T05:00:00"/>
    <d v="2016-05-17T05:00:00"/>
    <n v="2016"/>
    <x v="7"/>
    <s v="May"/>
    <x v="11"/>
    <n v="1464930000"/>
    <d v="2016-06-03T05:00:00"/>
    <b v="0"/>
    <b v="0"/>
    <s v="food/food trucks"/>
  </r>
  <r>
    <n v="809"/>
    <s v="Williams and Sons"/>
    <s v="Public-key bottom-line algorithm"/>
    <n v="140800"/>
    <n v="88536"/>
    <n v="62.880681818181813"/>
    <x v="0"/>
    <n v="42"/>
    <n v="2108"/>
    <x v="4"/>
    <s v="documentary"/>
    <s v="CH"/>
    <s v="CHF"/>
    <n v="1344920400"/>
    <d v="2012-08-14T05:00:00"/>
    <d v="2012-08-14T05:00:00"/>
    <n v="2012"/>
    <x v="4"/>
    <s v="Aug"/>
    <x v="1"/>
    <n v="1345006800"/>
    <d v="2012-08-15T05:00:00"/>
    <b v="0"/>
    <b v="0"/>
    <s v="film &amp; video/documentary"/>
  </r>
  <r>
    <n v="810"/>
    <s v="Ball-Fisher"/>
    <s v="Multi-layered intangible instruction set"/>
    <n v="6400"/>
    <n v="12360"/>
    <n v="193.125"/>
    <x v="1"/>
    <n v="55.927601809954751"/>
    <n v="221"/>
    <x v="3"/>
    <s v="plays"/>
    <s v="US"/>
    <s v="USD"/>
    <n v="1511848800"/>
    <d v="2017-11-28T06:00:00"/>
    <d v="2017-11-28T06:00:00"/>
    <n v="2017"/>
    <x v="5"/>
    <s v="Nov"/>
    <x v="0"/>
    <n v="1512712800"/>
    <d v="2017-12-08T06:00:00"/>
    <b v="0"/>
    <b v="1"/>
    <s v="theater/plays"/>
  </r>
  <r>
    <n v="811"/>
    <s v="Page, Holt and Mack"/>
    <s v="Fundamental methodical emulation"/>
    <n v="92500"/>
    <n v="71320"/>
    <n v="77.102702702702715"/>
    <x v="0"/>
    <n v="105.03681885125184"/>
    <n v="679"/>
    <x v="6"/>
    <s v="video games"/>
    <s v="US"/>
    <s v="USD"/>
    <n v="1452319200"/>
    <d v="2016-01-09T06:00:00"/>
    <d v="2016-01-09T06:00:00"/>
    <n v="2016"/>
    <x v="7"/>
    <s v="Jan"/>
    <x v="2"/>
    <n v="1452492000"/>
    <d v="2016-01-11T06:00:00"/>
    <b v="0"/>
    <b v="1"/>
    <s v="games/video games"/>
  </r>
  <r>
    <n v="812"/>
    <s v="Landry Group"/>
    <s v="Expanded value-added hardware"/>
    <n v="59700"/>
    <n v="134640"/>
    <n v="225.52763819095478"/>
    <x v="1"/>
    <n v="48"/>
    <n v="2805"/>
    <x v="5"/>
    <s v="nonfiction"/>
    <s v="CA"/>
    <s v="CAD"/>
    <n v="1523854800"/>
    <d v="2018-04-16T05:00:00"/>
    <d v="2018-04-16T05:00:00"/>
    <n v="2018"/>
    <x v="9"/>
    <s v="Apr"/>
    <x v="9"/>
    <n v="1524286800"/>
    <d v="2018-04-21T05:00:00"/>
    <b v="0"/>
    <b v="0"/>
    <s v="publishing/nonfiction"/>
  </r>
  <r>
    <n v="813"/>
    <s v="Buckley Group"/>
    <s v="Diverse high-level attitude"/>
    <n v="3200"/>
    <n v="7661"/>
    <n v="239.40625"/>
    <x v="1"/>
    <n v="112.66176470588235"/>
    <n v="68"/>
    <x v="6"/>
    <s v="video games"/>
    <s v="US"/>
    <s v="USD"/>
    <n v="1346043600"/>
    <d v="2012-08-27T05:00:00"/>
    <d v="2012-08-27T05:00:00"/>
    <n v="2012"/>
    <x v="4"/>
    <s v="Aug"/>
    <x v="1"/>
    <n v="1346907600"/>
    <d v="2012-09-06T05:00:00"/>
    <b v="0"/>
    <b v="0"/>
    <s v="games/video games"/>
  </r>
  <r>
    <n v="814"/>
    <s v="Vincent PLC"/>
    <s v="Visionary 24hour analyzer"/>
    <n v="3200"/>
    <n v="2950"/>
    <n v="92.1875"/>
    <x v="0"/>
    <n v="81.944444444444443"/>
    <n v="36"/>
    <x v="1"/>
    <s v="rock"/>
    <s v="DK"/>
    <s v="DKK"/>
    <n v="1464325200"/>
    <d v="2016-05-27T05:00:00"/>
    <d v="2016-05-27T05:00:00"/>
    <n v="2016"/>
    <x v="7"/>
    <s v="May"/>
    <x v="11"/>
    <n v="1464498000"/>
    <d v="2016-05-29T05:00:00"/>
    <b v="0"/>
    <b v="1"/>
    <s v="music/rock"/>
  </r>
  <r>
    <n v="815"/>
    <s v="Watson-Douglas"/>
    <s v="Centralized bandwidth-monitored leverage"/>
    <n v="9000"/>
    <n v="11721"/>
    <n v="130.23333333333335"/>
    <x v="1"/>
    <n v="64.049180327868854"/>
    <n v="183"/>
    <x v="1"/>
    <s v="rock"/>
    <s v="CA"/>
    <s v="CAD"/>
    <n v="1511935200"/>
    <d v="2017-11-29T06:00:00"/>
    <d v="2017-11-29T06:00:00"/>
    <n v="2017"/>
    <x v="5"/>
    <s v="Nov"/>
    <x v="0"/>
    <n v="1514181600"/>
    <d v="2017-12-25T06:00:00"/>
    <b v="0"/>
    <b v="0"/>
    <s v="music/rock"/>
  </r>
  <r>
    <n v="816"/>
    <s v="Jones, Casey and Jones"/>
    <s v="Ergonomic mission-critical moratorium"/>
    <n v="2300"/>
    <n v="14150"/>
    <n v="615.21739130434787"/>
    <x v="1"/>
    <n v="106.39097744360902"/>
    <n v="133"/>
    <x v="3"/>
    <s v="plays"/>
    <s v="US"/>
    <s v="USD"/>
    <n v="1392012000"/>
    <d v="2014-02-10T06:00:00"/>
    <d v="2014-02-10T06:00:00"/>
    <n v="2014"/>
    <x v="1"/>
    <s v="Feb"/>
    <x v="10"/>
    <n v="1392184800"/>
    <d v="2014-02-12T06:00:00"/>
    <b v="1"/>
    <b v="1"/>
    <s v="theater/plays"/>
  </r>
  <r>
    <n v="817"/>
    <s v="Alvarez-Bauer"/>
    <s v="Front-line intermediate moderator"/>
    <n v="51300"/>
    <n v="189192"/>
    <n v="368.79532163742692"/>
    <x v="1"/>
    <n v="76.011249497790274"/>
    <n v="2489"/>
    <x v="5"/>
    <s v="nonfiction"/>
    <s v="IT"/>
    <s v="EUR"/>
    <n v="1556946000"/>
    <d v="2019-05-04T05:00:00"/>
    <d v="2019-05-04T05:00:00"/>
    <n v="2019"/>
    <x v="3"/>
    <s v="May"/>
    <x v="11"/>
    <n v="1559365200"/>
    <d v="2019-06-01T05:00:00"/>
    <b v="0"/>
    <b v="1"/>
    <s v="publishing/nonfiction"/>
  </r>
  <r>
    <n v="818"/>
    <s v="Martinez LLC"/>
    <s v="Automated local secured line"/>
    <n v="700"/>
    <n v="7664"/>
    <n v="1094.8571428571429"/>
    <x v="1"/>
    <n v="111.07246376811594"/>
    <n v="69"/>
    <x v="3"/>
    <s v="plays"/>
    <s v="US"/>
    <s v="USD"/>
    <n v="1548050400"/>
    <d v="2019-01-21T06:00:00"/>
    <d v="2019-01-21T06:00:00"/>
    <n v="2019"/>
    <x v="3"/>
    <s v="Jan"/>
    <x v="2"/>
    <n v="1549173600"/>
    <d v="2019-02-03T06:00:00"/>
    <b v="0"/>
    <b v="1"/>
    <s v="theater/plays"/>
  </r>
  <r>
    <n v="819"/>
    <s v="Buck-Khan"/>
    <s v="Integrated bandwidth-monitored alliance"/>
    <n v="8900"/>
    <n v="4509"/>
    <n v="50.662921348314605"/>
    <x v="0"/>
    <n v="95.936170212765958"/>
    <n v="47"/>
    <x v="6"/>
    <s v="video games"/>
    <s v="US"/>
    <s v="USD"/>
    <n v="1353736800"/>
    <d v="2012-11-24T06:00:00"/>
    <d v="2012-11-24T06:00:00"/>
    <n v="2012"/>
    <x v="4"/>
    <s v="Nov"/>
    <x v="0"/>
    <n v="1355032800"/>
    <d v="2012-12-09T06:00:00"/>
    <b v="1"/>
    <b v="0"/>
    <s v="games/video games"/>
  </r>
  <r>
    <n v="820"/>
    <s v="Valdez, Williams and Meyer"/>
    <s v="Cross-group heuristic forecast"/>
    <n v="1500"/>
    <n v="12009"/>
    <n v="800.6"/>
    <x v="1"/>
    <n v="43.043010752688176"/>
    <n v="279"/>
    <x v="1"/>
    <s v="rock"/>
    <s v="GB"/>
    <s v="GBP"/>
    <n v="1532840400"/>
    <d v="2018-07-29T05:00:00"/>
    <d v="2018-07-29T05:00:00"/>
    <n v="2018"/>
    <x v="9"/>
    <s v="Jul"/>
    <x v="8"/>
    <n v="1533963600"/>
    <d v="2018-08-11T05:00:00"/>
    <b v="0"/>
    <b v="1"/>
    <s v="music/rock"/>
  </r>
  <r>
    <n v="821"/>
    <s v="Alvarez-Andrews"/>
    <s v="Extended impactful secured line"/>
    <n v="4900"/>
    <n v="14273"/>
    <n v="291.28571428571428"/>
    <x v="1"/>
    <n v="67.966666666666669"/>
    <n v="210"/>
    <x v="4"/>
    <s v="documentary"/>
    <s v="US"/>
    <s v="USD"/>
    <n v="1488261600"/>
    <d v="2017-02-28T06:00:00"/>
    <d v="2017-02-28T06:00:00"/>
    <n v="2017"/>
    <x v="5"/>
    <s v="Feb"/>
    <x v="10"/>
    <n v="1489381200"/>
    <d v="2017-03-13T05:00:00"/>
    <b v="0"/>
    <b v="0"/>
    <s v="film &amp; video/documentary"/>
  </r>
  <r>
    <n v="822"/>
    <s v="Stewart and Sons"/>
    <s v="Distributed optimizing protocol"/>
    <n v="54000"/>
    <n v="188982"/>
    <n v="349.9666666666667"/>
    <x v="1"/>
    <n v="89.991428571428571"/>
    <n v="2100"/>
    <x v="1"/>
    <s v="rock"/>
    <s v="US"/>
    <s v="USD"/>
    <n v="1393567200"/>
    <d v="2014-02-28T06:00:00"/>
    <d v="2014-02-28T06:00:00"/>
    <n v="2014"/>
    <x v="1"/>
    <s v="Feb"/>
    <x v="10"/>
    <n v="1395032400"/>
    <d v="2014-03-17T05:00:00"/>
    <b v="0"/>
    <b v="0"/>
    <s v="music/rock"/>
  </r>
  <r>
    <n v="823"/>
    <s v="Dyer Inc"/>
    <s v="Secured well-modulated system engine"/>
    <n v="4100"/>
    <n v="14640"/>
    <n v="357.07317073170731"/>
    <x v="1"/>
    <n v="58.095238095238095"/>
    <n v="252"/>
    <x v="1"/>
    <s v="rock"/>
    <s v="US"/>
    <s v="USD"/>
    <n v="1410325200"/>
    <d v="2014-09-10T05:00:00"/>
    <d v="2014-09-10T05:00:00"/>
    <n v="2014"/>
    <x v="1"/>
    <s v="Sep"/>
    <x v="3"/>
    <n v="1412485200"/>
    <d v="2014-10-05T05:00:00"/>
    <b v="1"/>
    <b v="1"/>
    <s v="music/rock"/>
  </r>
  <r>
    <n v="824"/>
    <s v="Anderson, Williams and Cox"/>
    <s v="Streamlined national benchmark"/>
    <n v="85000"/>
    <n v="107516"/>
    <n v="126.48941176470588"/>
    <x v="1"/>
    <n v="83.996875000000003"/>
    <n v="1280"/>
    <x v="5"/>
    <s v="nonfiction"/>
    <s v="US"/>
    <s v="USD"/>
    <n v="1276923600"/>
    <d v="2010-06-19T05:00:00"/>
    <d v="2010-06-19T05:00:00"/>
    <n v="2010"/>
    <x v="6"/>
    <s v="Jun"/>
    <x v="5"/>
    <n v="1279688400"/>
    <d v="2010-07-21T05:00:00"/>
    <b v="0"/>
    <b v="1"/>
    <s v="publishing/nonfiction"/>
  </r>
  <r>
    <n v="825"/>
    <s v="Solomon PLC"/>
    <s v="Open-architected 24/7 infrastructure"/>
    <n v="3600"/>
    <n v="13950"/>
    <n v="387.5"/>
    <x v="1"/>
    <n v="88.853503184713375"/>
    <n v="157"/>
    <x v="4"/>
    <s v="shorts"/>
    <s v="GB"/>
    <s v="GBP"/>
    <n v="1500958800"/>
    <d v="2017-07-25T05:00:00"/>
    <d v="2017-07-25T05:00:00"/>
    <n v="2017"/>
    <x v="5"/>
    <s v="Jul"/>
    <x v="8"/>
    <n v="1501995600"/>
    <d v="2017-08-06T05:00:00"/>
    <b v="0"/>
    <b v="0"/>
    <s v="film &amp; video/shorts"/>
  </r>
  <r>
    <n v="826"/>
    <s v="Miller-Hubbard"/>
    <s v="Digitized 6thgeneration Local Area Network"/>
    <n v="2800"/>
    <n v="12797"/>
    <n v="457.03571428571428"/>
    <x v="1"/>
    <n v="65.963917525773198"/>
    <n v="194"/>
    <x v="3"/>
    <s v="plays"/>
    <s v="US"/>
    <s v="USD"/>
    <n v="1292220000"/>
    <d v="2010-12-13T06:00:00"/>
    <d v="2010-12-13T06:00:00"/>
    <n v="2010"/>
    <x v="6"/>
    <s v="Dec"/>
    <x v="7"/>
    <n v="1294639200"/>
    <d v="2011-01-10T06:00:00"/>
    <b v="0"/>
    <b v="1"/>
    <s v="theater/plays"/>
  </r>
  <r>
    <n v="827"/>
    <s v="Miranda, Martinez and Lowery"/>
    <s v="Innovative actuating artificial intelligence"/>
    <n v="2300"/>
    <n v="6134"/>
    <n v="266.69565217391306"/>
    <x v="1"/>
    <n v="74.804878048780495"/>
    <n v="82"/>
    <x v="4"/>
    <s v="drama"/>
    <s v="AU"/>
    <s v="AUD"/>
    <n v="1304398800"/>
    <d v="2011-05-03T05:00:00"/>
    <d v="2011-05-03T05:00:00"/>
    <n v="2011"/>
    <x v="8"/>
    <s v="May"/>
    <x v="11"/>
    <n v="1305435600"/>
    <d v="2011-05-15T05:00:00"/>
    <b v="0"/>
    <b v="1"/>
    <s v="film &amp; video/drama"/>
  </r>
  <r>
    <n v="828"/>
    <s v="Munoz, Cherry and Bell"/>
    <s v="Cross-platform reciprocal budgetary management"/>
    <n v="7100"/>
    <n v="4899"/>
    <n v="69"/>
    <x v="0"/>
    <n v="69.98571428571428"/>
    <n v="70"/>
    <x v="3"/>
    <s v="plays"/>
    <s v="US"/>
    <s v="USD"/>
    <n v="1535432400"/>
    <d v="2018-08-28T05:00:00"/>
    <d v="2018-08-28T05:00:00"/>
    <n v="2018"/>
    <x v="9"/>
    <s v="Aug"/>
    <x v="1"/>
    <n v="1537592400"/>
    <d v="2018-09-22T05:00:00"/>
    <b v="0"/>
    <b v="0"/>
    <s v="theater/plays"/>
  </r>
  <r>
    <n v="829"/>
    <s v="Baker-Higgins"/>
    <s v="Vision-oriented scalable portal"/>
    <n v="9600"/>
    <n v="4929"/>
    <n v="51.34375"/>
    <x v="0"/>
    <n v="32.006493506493506"/>
    <n v="154"/>
    <x v="3"/>
    <s v="plays"/>
    <s v="US"/>
    <s v="USD"/>
    <n v="1433826000"/>
    <d v="2015-06-09T05:00:00"/>
    <d v="2015-06-09T05:00:00"/>
    <n v="2015"/>
    <x v="0"/>
    <s v="Jun"/>
    <x v="5"/>
    <n v="1435122000"/>
    <d v="2015-06-24T05:00:00"/>
    <b v="0"/>
    <b v="0"/>
    <s v="theater/plays"/>
  </r>
  <r>
    <n v="830"/>
    <s v="Johnson, Turner and Carroll"/>
    <s v="Persevering zero administration knowledge user"/>
    <n v="121600"/>
    <n v="1424"/>
    <n v="1.1710526315789473"/>
    <x v="0"/>
    <n v="64.727272727272734"/>
    <n v="22"/>
    <x v="3"/>
    <s v="plays"/>
    <s v="US"/>
    <s v="USD"/>
    <n v="1514959200"/>
    <d v="2018-01-03T06:00:00"/>
    <d v="2018-01-03T06:00:00"/>
    <n v="2018"/>
    <x v="9"/>
    <s v="Jan"/>
    <x v="2"/>
    <n v="1520056800"/>
    <d v="2018-03-03T06:00:00"/>
    <b v="0"/>
    <b v="0"/>
    <s v="theater/plays"/>
  </r>
  <r>
    <n v="831"/>
    <s v="Ward PLC"/>
    <s v="Front-line bottom-line Graphic Interface"/>
    <n v="97100"/>
    <n v="105817"/>
    <n v="108.97734294541709"/>
    <x v="1"/>
    <n v="24.998110087408456"/>
    <n v="4233"/>
    <x v="7"/>
    <s v="photography books"/>
    <s v="US"/>
    <s v="USD"/>
    <n v="1332738000"/>
    <d v="2012-03-26T05:00:00"/>
    <d v="2012-03-26T05:00:00"/>
    <n v="2012"/>
    <x v="4"/>
    <s v="Mar"/>
    <x v="6"/>
    <n v="1335675600"/>
    <d v="2012-04-29T05:00:00"/>
    <b v="0"/>
    <b v="0"/>
    <s v="photography/photography books"/>
  </r>
  <r>
    <n v="832"/>
    <s v="Bradley, Beck and Mayo"/>
    <s v="Synergized fault-tolerant hierarchy"/>
    <n v="43200"/>
    <n v="136156"/>
    <n v="315.17592592592592"/>
    <x v="1"/>
    <n v="104.97764070932922"/>
    <n v="1297"/>
    <x v="5"/>
    <s v="translations"/>
    <s v="DK"/>
    <s v="DKK"/>
    <n v="1445490000"/>
    <d v="2015-10-22T05:00:00"/>
    <d v="2015-10-22T05:00:00"/>
    <n v="2015"/>
    <x v="0"/>
    <s v="Oct"/>
    <x v="4"/>
    <n v="1448431200"/>
    <d v="2015-11-25T06:00:00"/>
    <b v="1"/>
    <b v="0"/>
    <s v="publishing/translations"/>
  </r>
  <r>
    <n v="833"/>
    <s v="Levine, Martin and Hernandez"/>
    <s v="Expanded asynchronous groupware"/>
    <n v="6800"/>
    <n v="10723"/>
    <n v="157.69117647058823"/>
    <x v="1"/>
    <n v="64.987878787878785"/>
    <n v="165"/>
    <x v="5"/>
    <s v="translations"/>
    <s v="DK"/>
    <s v="DKK"/>
    <n v="1297663200"/>
    <d v="2011-02-14T06:00:00"/>
    <d v="2011-02-14T06:00:00"/>
    <n v="2011"/>
    <x v="8"/>
    <s v="Feb"/>
    <x v="10"/>
    <n v="1298613600"/>
    <d v="2011-02-25T06:00:00"/>
    <b v="0"/>
    <b v="0"/>
    <s v="publishing/translations"/>
  </r>
  <r>
    <n v="834"/>
    <s v="Gallegos, Wagner and Gaines"/>
    <s v="Expanded fault-tolerant emulation"/>
    <n v="7300"/>
    <n v="11228"/>
    <n v="153.8082191780822"/>
    <x v="1"/>
    <n v="94.352941176470594"/>
    <n v="119"/>
    <x v="3"/>
    <s v="plays"/>
    <s v="US"/>
    <s v="USD"/>
    <n v="1371963600"/>
    <d v="2013-06-23T05:00:00"/>
    <d v="2013-06-23T05:00:00"/>
    <n v="2013"/>
    <x v="2"/>
    <s v="Jun"/>
    <x v="5"/>
    <n v="1372482000"/>
    <d v="2013-06-29T05:00:00"/>
    <b v="0"/>
    <b v="0"/>
    <s v="theater/plays"/>
  </r>
  <r>
    <n v="835"/>
    <s v="Hodges, Smith and Kelly"/>
    <s v="Future-proofed 24hour model"/>
    <n v="86200"/>
    <n v="77355"/>
    <n v="89.738979118329468"/>
    <x v="0"/>
    <n v="44.001706484641637"/>
    <n v="1758"/>
    <x v="2"/>
    <s v="web"/>
    <s v="US"/>
    <s v="USD"/>
    <n v="1425103200"/>
    <d v="2015-02-28T06:00:00"/>
    <d v="2015-02-28T06:00:00"/>
    <n v="2015"/>
    <x v="0"/>
    <s v="Feb"/>
    <x v="10"/>
    <n v="1425621600"/>
    <d v="2015-03-06T06:00:00"/>
    <b v="0"/>
    <b v="0"/>
    <s v="technology/web"/>
  </r>
  <r>
    <n v="836"/>
    <s v="Macias Inc"/>
    <s v="Optimized didactic intranet"/>
    <n v="8100"/>
    <n v="6086"/>
    <n v="75.135802469135797"/>
    <x v="0"/>
    <n v="64.744680851063833"/>
    <n v="94"/>
    <x v="1"/>
    <s v="indie rock"/>
    <s v="US"/>
    <s v="USD"/>
    <n v="1265349600"/>
    <d v="2010-02-05T06:00:00"/>
    <d v="2010-02-05T06:00:00"/>
    <n v="2010"/>
    <x v="6"/>
    <s v="Feb"/>
    <x v="10"/>
    <n v="1266300000"/>
    <d v="2010-02-16T06:00:00"/>
    <b v="0"/>
    <b v="0"/>
    <s v="music/indie rock"/>
  </r>
  <r>
    <n v="837"/>
    <s v="Cook-Ortiz"/>
    <s v="Right-sized dedicated standardization"/>
    <n v="17700"/>
    <n v="150960"/>
    <n v="852.88135593220341"/>
    <x v="1"/>
    <n v="84.00667779632721"/>
    <n v="1797"/>
    <x v="1"/>
    <s v="jazz"/>
    <s v="US"/>
    <s v="USD"/>
    <n v="1301202000"/>
    <d v="2011-03-27T05:00:00"/>
    <d v="2011-03-27T05:00:00"/>
    <n v="2011"/>
    <x v="8"/>
    <s v="Mar"/>
    <x v="6"/>
    <n v="1305867600"/>
    <d v="2011-05-20T05:00:00"/>
    <b v="0"/>
    <b v="0"/>
    <s v="music/jazz"/>
  </r>
  <r>
    <n v="838"/>
    <s v="Jordan-Fischer"/>
    <s v="Vision-oriented high-level extranet"/>
    <n v="6400"/>
    <n v="8890"/>
    <n v="138.90625"/>
    <x v="1"/>
    <n v="34.061302681992338"/>
    <n v="261"/>
    <x v="3"/>
    <s v="plays"/>
    <s v="US"/>
    <s v="USD"/>
    <n v="1538024400"/>
    <d v="2018-09-27T05:00:00"/>
    <d v="2018-09-27T05:00:00"/>
    <n v="2018"/>
    <x v="9"/>
    <s v="Sep"/>
    <x v="3"/>
    <n v="1538802000"/>
    <d v="2018-10-06T05:00:00"/>
    <b v="0"/>
    <b v="0"/>
    <s v="theater/plays"/>
  </r>
  <r>
    <n v="839"/>
    <s v="Pierce-Ramirez"/>
    <s v="Organized scalable initiative"/>
    <n v="7700"/>
    <n v="14644"/>
    <n v="190.18181818181819"/>
    <x v="1"/>
    <n v="93.273885350318466"/>
    <n v="157"/>
    <x v="4"/>
    <s v="documentary"/>
    <s v="US"/>
    <s v="USD"/>
    <n v="1395032400"/>
    <d v="2014-03-17T05:00:00"/>
    <d v="2014-03-17T05:00:00"/>
    <n v="2014"/>
    <x v="1"/>
    <s v="Mar"/>
    <x v="6"/>
    <n v="1398920400"/>
    <d v="2014-05-01T05:00:00"/>
    <b v="0"/>
    <b v="1"/>
    <s v="film &amp; video/documentary"/>
  </r>
  <r>
    <n v="840"/>
    <s v="Howell and Sons"/>
    <s v="Enhanced regional moderator"/>
    <n v="116300"/>
    <n v="116583"/>
    <n v="100.24333619948409"/>
    <x v="1"/>
    <n v="32.998301726577978"/>
    <n v="3533"/>
    <x v="3"/>
    <s v="plays"/>
    <s v="US"/>
    <s v="USD"/>
    <n v="1405486800"/>
    <d v="2014-07-16T05:00:00"/>
    <d v="2014-07-16T05:00:00"/>
    <n v="2014"/>
    <x v="1"/>
    <s v="Jul"/>
    <x v="8"/>
    <n v="1405659600"/>
    <d v="2014-07-18T05:00:00"/>
    <b v="0"/>
    <b v="1"/>
    <s v="theater/plays"/>
  </r>
  <r>
    <n v="841"/>
    <s v="Garcia, Dunn and Richardson"/>
    <s v="Automated even-keeled emulation"/>
    <n v="9100"/>
    <n v="12991"/>
    <n v="142.75824175824175"/>
    <x v="1"/>
    <n v="83.812903225806451"/>
    <n v="155"/>
    <x v="2"/>
    <s v="web"/>
    <s v="US"/>
    <s v="USD"/>
    <n v="1455861600"/>
    <d v="2016-02-19T06:00:00"/>
    <d v="2016-02-19T06:00:00"/>
    <n v="2016"/>
    <x v="7"/>
    <s v="Feb"/>
    <x v="10"/>
    <n v="1457244000"/>
    <d v="2016-03-06T06:00:00"/>
    <b v="0"/>
    <b v="0"/>
    <s v="technology/web"/>
  </r>
  <r>
    <n v="842"/>
    <s v="Lawson and Sons"/>
    <s v="Reverse-engineered multi-tasking product"/>
    <n v="1500"/>
    <n v="8447"/>
    <n v="563.13333333333333"/>
    <x v="1"/>
    <n v="63.992424242424242"/>
    <n v="132"/>
    <x v="2"/>
    <s v="wearables"/>
    <s v="IT"/>
    <s v="EUR"/>
    <n v="1529038800"/>
    <d v="2018-06-15T05:00:00"/>
    <d v="2018-06-15T05:00:00"/>
    <n v="2018"/>
    <x v="9"/>
    <s v="Jun"/>
    <x v="5"/>
    <n v="1529298000"/>
    <d v="2018-06-18T05:00:00"/>
    <b v="0"/>
    <b v="0"/>
    <s v="technology/wearables"/>
  </r>
  <r>
    <n v="843"/>
    <s v="Porter-Hicks"/>
    <s v="De-engineered next generation parallelism"/>
    <n v="8800"/>
    <n v="2703"/>
    <n v="30.715909090909086"/>
    <x v="0"/>
    <n v="81.909090909090907"/>
    <n v="33"/>
    <x v="7"/>
    <s v="photography books"/>
    <s v="US"/>
    <s v="USD"/>
    <n v="1535259600"/>
    <d v="2018-08-26T05:00:00"/>
    <d v="2018-08-26T05:00:00"/>
    <n v="2018"/>
    <x v="9"/>
    <s v="Aug"/>
    <x v="1"/>
    <n v="1535778000"/>
    <d v="2018-09-01T05:00:00"/>
    <b v="0"/>
    <b v="0"/>
    <s v="photography/photography books"/>
  </r>
  <r>
    <n v="844"/>
    <s v="Rodriguez-Hansen"/>
    <s v="Intuitive cohesive groupware"/>
    <n v="8800"/>
    <n v="8747"/>
    <n v="99.39772727272728"/>
    <x v="3"/>
    <n v="93.053191489361708"/>
    <n v="94"/>
    <x v="4"/>
    <s v="documentary"/>
    <s v="US"/>
    <s v="USD"/>
    <n v="1327212000"/>
    <d v="2012-01-22T06:00:00"/>
    <d v="2012-01-22T06:00:00"/>
    <n v="2012"/>
    <x v="4"/>
    <s v="Jan"/>
    <x v="2"/>
    <n v="1327471200"/>
    <d v="2012-01-25T06:00:00"/>
    <b v="0"/>
    <b v="0"/>
    <s v="film &amp; video/documentary"/>
  </r>
  <r>
    <n v="845"/>
    <s v="Williams LLC"/>
    <s v="Up-sized high-level access"/>
    <n v="69900"/>
    <n v="138087"/>
    <n v="197.54935622317598"/>
    <x v="1"/>
    <n v="101.98449039881831"/>
    <n v="1354"/>
    <x v="2"/>
    <s v="web"/>
    <s v="GB"/>
    <s v="GBP"/>
    <n v="1526360400"/>
    <d v="2018-05-15T05:00:00"/>
    <d v="2018-05-15T05:00:00"/>
    <n v="2018"/>
    <x v="9"/>
    <s v="May"/>
    <x v="11"/>
    <n v="1529557200"/>
    <d v="2018-06-21T05:00:00"/>
    <b v="0"/>
    <b v="0"/>
    <s v="technology/web"/>
  </r>
  <r>
    <n v="846"/>
    <s v="Cooper, Stanley and Bryant"/>
    <s v="Phased empowering success"/>
    <n v="1000"/>
    <n v="5085"/>
    <n v="508.5"/>
    <x v="1"/>
    <n v="105.9375"/>
    <n v="48"/>
    <x v="2"/>
    <s v="web"/>
    <s v="US"/>
    <s v="USD"/>
    <n v="1532149200"/>
    <d v="2018-07-21T05:00:00"/>
    <d v="2018-07-21T05:00:00"/>
    <n v="2018"/>
    <x v="9"/>
    <s v="Jul"/>
    <x v="8"/>
    <n v="1535259600"/>
    <d v="2018-08-26T05:00:00"/>
    <b v="1"/>
    <b v="1"/>
    <s v="technology/web"/>
  </r>
  <r>
    <n v="847"/>
    <s v="Miller, Glenn and Adams"/>
    <s v="Distributed actuating project"/>
    <n v="4700"/>
    <n v="11174"/>
    <n v="237.74468085106383"/>
    <x v="1"/>
    <n v="101.58181818181818"/>
    <n v="110"/>
    <x v="0"/>
    <s v="food trucks"/>
    <s v="US"/>
    <s v="USD"/>
    <n v="1515304800"/>
    <d v="2018-01-07T06:00:00"/>
    <d v="2018-01-07T06:00:00"/>
    <n v="2018"/>
    <x v="9"/>
    <s v="Jan"/>
    <x v="2"/>
    <n v="1515564000"/>
    <d v="2018-01-10T06:00:00"/>
    <b v="0"/>
    <b v="0"/>
    <s v="food/food trucks"/>
  </r>
  <r>
    <n v="848"/>
    <s v="Cole, Salazar and Moreno"/>
    <s v="Robust motivating orchestration"/>
    <n v="3200"/>
    <n v="10831"/>
    <n v="338.46875"/>
    <x v="1"/>
    <n v="62.970930232558139"/>
    <n v="172"/>
    <x v="4"/>
    <s v="drama"/>
    <s v="US"/>
    <s v="USD"/>
    <n v="1276318800"/>
    <d v="2010-06-12T05:00:00"/>
    <d v="2010-06-12T05:00:00"/>
    <n v="2010"/>
    <x v="6"/>
    <s v="Jun"/>
    <x v="5"/>
    <n v="1277096400"/>
    <d v="2010-06-21T05:00:00"/>
    <b v="0"/>
    <b v="0"/>
    <s v="film &amp; video/drama"/>
  </r>
  <r>
    <n v="849"/>
    <s v="Jones-Ryan"/>
    <s v="Vision-oriented uniform instruction set"/>
    <n v="6700"/>
    <n v="8917"/>
    <n v="133.08955223880596"/>
    <x v="1"/>
    <n v="29.045602605863191"/>
    <n v="307"/>
    <x v="1"/>
    <s v="indie rock"/>
    <s v="US"/>
    <s v="USD"/>
    <n v="1328767200"/>
    <d v="2012-02-09T06:00:00"/>
    <d v="2012-02-09T06:00:00"/>
    <n v="2012"/>
    <x v="4"/>
    <s v="Feb"/>
    <x v="10"/>
    <n v="1329026400"/>
    <d v="2012-02-12T06:00:00"/>
    <b v="0"/>
    <b v="1"/>
    <s v="music/indie rock"/>
  </r>
  <r>
    <n v="850"/>
    <s v="Hood, Perez and Meadows"/>
    <s v="Cross-group upward-trending hierarchy"/>
    <n v="100"/>
    <n v="1"/>
    <n v="1"/>
    <x v="0"/>
    <n v="1"/>
    <n v="1"/>
    <x v="1"/>
    <s v="rock"/>
    <s v="US"/>
    <s v="USD"/>
    <n v="1321682400"/>
    <d v="2011-11-19T06:00:00"/>
    <d v="2011-11-19T06:00:00"/>
    <n v="2011"/>
    <x v="8"/>
    <s v="Nov"/>
    <x v="0"/>
    <n v="1322978400"/>
    <d v="2011-12-04T06:00:00"/>
    <b v="1"/>
    <b v="0"/>
    <s v="music/rock"/>
  </r>
  <r>
    <n v="851"/>
    <s v="Bright and Sons"/>
    <s v="Object-based needs-based info-mediaries"/>
    <n v="6000"/>
    <n v="12468"/>
    <n v="207.79999999999998"/>
    <x v="1"/>
    <n v="77.924999999999997"/>
    <n v="160"/>
    <x v="1"/>
    <s v="electric music"/>
    <s v="US"/>
    <s v="USD"/>
    <n v="1335934800"/>
    <d v="2012-05-02T05:00:00"/>
    <d v="2012-05-02T05:00:00"/>
    <n v="2012"/>
    <x v="4"/>
    <s v="May"/>
    <x v="11"/>
    <n v="1338786000"/>
    <d v="2012-06-04T05:00:00"/>
    <b v="0"/>
    <b v="0"/>
    <s v="music/electric music"/>
  </r>
  <r>
    <n v="852"/>
    <s v="Brady Ltd"/>
    <s v="Open-source reciprocal standardization"/>
    <n v="4900"/>
    <n v="2505"/>
    <n v="51.122448979591837"/>
    <x v="0"/>
    <n v="80.806451612903231"/>
    <n v="31"/>
    <x v="6"/>
    <s v="video games"/>
    <s v="US"/>
    <s v="USD"/>
    <n v="1310792400"/>
    <d v="2011-07-16T05:00:00"/>
    <d v="2011-07-16T05:00:00"/>
    <n v="2011"/>
    <x v="8"/>
    <s v="Jul"/>
    <x v="8"/>
    <n v="1311656400"/>
    <d v="2011-07-26T05:00:00"/>
    <b v="0"/>
    <b v="1"/>
    <s v="games/video games"/>
  </r>
  <r>
    <n v="853"/>
    <s v="Collier LLC"/>
    <s v="Secured well-modulated projection"/>
    <n v="17100"/>
    <n v="111502"/>
    <n v="652.05847953216369"/>
    <x v="1"/>
    <n v="76.006816632583508"/>
    <n v="1467"/>
    <x v="1"/>
    <s v="indie rock"/>
    <s v="CA"/>
    <s v="CAD"/>
    <n v="1308546000"/>
    <d v="2011-06-20T05:00:00"/>
    <d v="2011-06-20T05:00:00"/>
    <n v="2011"/>
    <x v="8"/>
    <s v="Jun"/>
    <x v="5"/>
    <n v="1308978000"/>
    <d v="2011-06-25T05:00:00"/>
    <b v="0"/>
    <b v="1"/>
    <s v="music/indie rock"/>
  </r>
  <r>
    <n v="854"/>
    <s v="Campbell, Thomas and Obrien"/>
    <s v="Multi-channeled secondary middleware"/>
    <n v="171000"/>
    <n v="194309"/>
    <n v="113.63099415204678"/>
    <x v="1"/>
    <n v="72.993613824192337"/>
    <n v="2662"/>
    <x v="5"/>
    <s v="fiction"/>
    <s v="CA"/>
    <s v="CAD"/>
    <n v="1574056800"/>
    <d v="2019-11-18T06:00:00"/>
    <d v="2019-11-18T06:00:00"/>
    <n v="2019"/>
    <x v="3"/>
    <s v="Nov"/>
    <x v="0"/>
    <n v="1576389600"/>
    <d v="2019-12-15T06:00:00"/>
    <b v="0"/>
    <b v="0"/>
    <s v="publishing/fiction"/>
  </r>
  <r>
    <n v="855"/>
    <s v="Moses-Terry"/>
    <s v="Horizontal clear-thinking framework"/>
    <n v="23400"/>
    <n v="23956"/>
    <n v="102.37606837606839"/>
    <x v="1"/>
    <n v="53"/>
    <n v="452"/>
    <x v="3"/>
    <s v="plays"/>
    <s v="AU"/>
    <s v="AUD"/>
    <n v="1308373200"/>
    <d v="2011-06-18T05:00:00"/>
    <d v="2011-06-18T05:00:00"/>
    <n v="2011"/>
    <x v="8"/>
    <s v="Jun"/>
    <x v="5"/>
    <n v="1311051600"/>
    <d v="2011-07-19T05:00:00"/>
    <b v="0"/>
    <b v="0"/>
    <s v="theater/plays"/>
  </r>
  <r>
    <n v="856"/>
    <s v="Williams and Sons"/>
    <s v="Profound composite core"/>
    <n v="2400"/>
    <n v="8558"/>
    <n v="356.58333333333331"/>
    <x v="1"/>
    <n v="54.164556962025316"/>
    <n v="158"/>
    <x v="0"/>
    <s v="food trucks"/>
    <s v="US"/>
    <s v="USD"/>
    <n v="1335243600"/>
    <d v="2012-04-24T05:00:00"/>
    <d v="2012-04-24T05:00:00"/>
    <n v="2012"/>
    <x v="4"/>
    <s v="Apr"/>
    <x v="9"/>
    <n v="1336712400"/>
    <d v="2012-05-11T05:00:00"/>
    <b v="0"/>
    <b v="0"/>
    <s v="food/food trucks"/>
  </r>
  <r>
    <n v="857"/>
    <s v="Miranda, Gray and Hale"/>
    <s v="Programmable disintermediate matrices"/>
    <n v="5300"/>
    <n v="7413"/>
    <n v="139.86792452830187"/>
    <x v="1"/>
    <n v="32.946666666666665"/>
    <n v="225"/>
    <x v="4"/>
    <s v="shorts"/>
    <s v="CH"/>
    <s v="CHF"/>
    <n v="1328421600"/>
    <d v="2012-02-05T06:00:00"/>
    <d v="2012-02-05T06:00:00"/>
    <n v="2012"/>
    <x v="4"/>
    <s v="Feb"/>
    <x v="10"/>
    <n v="1330408800"/>
    <d v="2012-02-28T06:00:00"/>
    <b v="1"/>
    <b v="0"/>
    <s v="film &amp; video/shorts"/>
  </r>
  <r>
    <n v="858"/>
    <s v="Ayala, Crawford and Taylor"/>
    <s v="Realigned 5thgeneration knowledge user"/>
    <n v="4000"/>
    <n v="2778"/>
    <n v="69.45"/>
    <x v="0"/>
    <n v="79.371428571428567"/>
    <n v="35"/>
    <x v="0"/>
    <s v="food trucks"/>
    <s v="US"/>
    <s v="USD"/>
    <n v="1524286800"/>
    <d v="2018-04-21T05:00:00"/>
    <d v="2018-04-21T05:00:00"/>
    <n v="2018"/>
    <x v="9"/>
    <s v="Apr"/>
    <x v="9"/>
    <n v="1524891600"/>
    <d v="2018-04-28T05:00:00"/>
    <b v="1"/>
    <b v="0"/>
    <s v="food/food trucks"/>
  </r>
  <r>
    <n v="859"/>
    <s v="Martinez Ltd"/>
    <s v="Multi-layered upward-trending groupware"/>
    <n v="7300"/>
    <n v="2594"/>
    <n v="35.534246575342465"/>
    <x v="0"/>
    <n v="41.174603174603178"/>
    <n v="63"/>
    <x v="3"/>
    <s v="plays"/>
    <s v="US"/>
    <s v="USD"/>
    <n v="1362117600"/>
    <d v="2013-03-01T06:00:00"/>
    <d v="2013-03-01T06:00:00"/>
    <n v="2013"/>
    <x v="2"/>
    <s v="Mar"/>
    <x v="6"/>
    <n v="1363669200"/>
    <d v="2013-03-19T05:00:00"/>
    <b v="0"/>
    <b v="1"/>
    <s v="theater/plays"/>
  </r>
  <r>
    <n v="860"/>
    <s v="Lee PLC"/>
    <s v="Re-contextualized leadingedge firmware"/>
    <n v="2000"/>
    <n v="5033"/>
    <n v="251.65"/>
    <x v="1"/>
    <n v="77.430769230769229"/>
    <n v="65"/>
    <x v="2"/>
    <s v="wearables"/>
    <s v="US"/>
    <s v="USD"/>
    <n v="1550556000"/>
    <d v="2019-02-19T06:00:00"/>
    <d v="2019-02-19T06:00:00"/>
    <n v="2019"/>
    <x v="3"/>
    <s v="Feb"/>
    <x v="10"/>
    <n v="1551420000"/>
    <d v="2019-03-01T06:00:00"/>
    <b v="0"/>
    <b v="1"/>
    <s v="technology/wearables"/>
  </r>
  <r>
    <n v="861"/>
    <s v="Young, Ramsey and Powell"/>
    <s v="Devolved disintermediate analyzer"/>
    <n v="8800"/>
    <n v="9317"/>
    <n v="105.87500000000001"/>
    <x v="1"/>
    <n v="57.159509202453989"/>
    <n v="163"/>
    <x v="3"/>
    <s v="plays"/>
    <s v="US"/>
    <s v="USD"/>
    <n v="1269147600"/>
    <d v="2010-03-21T05:00:00"/>
    <d v="2010-03-21T05:00:00"/>
    <n v="2010"/>
    <x v="6"/>
    <s v="Mar"/>
    <x v="6"/>
    <n v="1269838800"/>
    <d v="2010-03-29T05:00:00"/>
    <b v="0"/>
    <b v="0"/>
    <s v="theater/plays"/>
  </r>
  <r>
    <n v="862"/>
    <s v="Lewis and Sons"/>
    <s v="Profound disintermediate open system"/>
    <n v="3500"/>
    <n v="6560"/>
    <n v="187.42857142857144"/>
    <x v="1"/>
    <n v="77.17647058823529"/>
    <n v="85"/>
    <x v="3"/>
    <s v="plays"/>
    <s v="US"/>
    <s v="USD"/>
    <n v="1312174800"/>
    <d v="2011-08-01T05:00:00"/>
    <d v="2011-08-01T05:00:00"/>
    <n v="2011"/>
    <x v="8"/>
    <s v="Aug"/>
    <x v="1"/>
    <n v="1312520400"/>
    <d v="2011-08-05T05:00:00"/>
    <b v="0"/>
    <b v="0"/>
    <s v="theater/plays"/>
  </r>
  <r>
    <n v="863"/>
    <s v="Davis-Johnson"/>
    <s v="Automated reciprocal protocol"/>
    <n v="1400"/>
    <n v="5415"/>
    <n v="386.78571428571428"/>
    <x v="1"/>
    <n v="24.953917050691246"/>
    <n v="217"/>
    <x v="4"/>
    <s v="television"/>
    <s v="US"/>
    <s v="USD"/>
    <n v="1434517200"/>
    <d v="2015-06-17T05:00:00"/>
    <d v="2015-06-17T05:00:00"/>
    <n v="2015"/>
    <x v="0"/>
    <s v="Jun"/>
    <x v="5"/>
    <n v="1436504400"/>
    <d v="2015-07-10T05:00:00"/>
    <b v="0"/>
    <b v="1"/>
    <s v="film &amp; video/television"/>
  </r>
  <r>
    <n v="864"/>
    <s v="Stevenson-Thompson"/>
    <s v="Automated static workforce"/>
    <n v="4200"/>
    <n v="14577"/>
    <n v="347.07142857142856"/>
    <x v="1"/>
    <n v="97.18"/>
    <n v="150"/>
    <x v="4"/>
    <s v="shorts"/>
    <s v="US"/>
    <s v="USD"/>
    <n v="1471582800"/>
    <d v="2016-08-19T05:00:00"/>
    <d v="2016-08-19T05:00:00"/>
    <n v="2016"/>
    <x v="7"/>
    <s v="Aug"/>
    <x v="1"/>
    <n v="1472014800"/>
    <d v="2016-08-24T05:00:00"/>
    <b v="0"/>
    <b v="0"/>
    <s v="film &amp; video/shorts"/>
  </r>
  <r>
    <n v="865"/>
    <s v="Ellis, Smith and Armstrong"/>
    <s v="Horizontal attitude-oriented help-desk"/>
    <n v="81000"/>
    <n v="150515"/>
    <n v="185.82098765432099"/>
    <x v="1"/>
    <n v="46.000916870415651"/>
    <n v="3272"/>
    <x v="3"/>
    <s v="plays"/>
    <s v="US"/>
    <s v="USD"/>
    <n v="1410757200"/>
    <d v="2014-09-15T05:00:00"/>
    <d v="2014-09-15T05:00:00"/>
    <n v="2014"/>
    <x v="1"/>
    <s v="Sep"/>
    <x v="3"/>
    <n v="1411534800"/>
    <d v="2014-09-24T05:00:00"/>
    <b v="0"/>
    <b v="0"/>
    <s v="theater/plays"/>
  </r>
  <r>
    <n v="866"/>
    <s v="Jackson-Brown"/>
    <s v="Versatile 5thgeneration matrices"/>
    <n v="182800"/>
    <n v="79045"/>
    <n v="43.241247264770237"/>
    <x v="3"/>
    <n v="88.023385300668153"/>
    <n v="898"/>
    <x v="7"/>
    <s v="photography books"/>
    <s v="US"/>
    <s v="USD"/>
    <n v="1304830800"/>
    <d v="2011-05-08T05:00:00"/>
    <d v="2011-05-08T05:00:00"/>
    <n v="2011"/>
    <x v="8"/>
    <s v="May"/>
    <x v="11"/>
    <n v="1304917200"/>
    <d v="2011-05-09T05:00:00"/>
    <b v="0"/>
    <b v="0"/>
    <s v="photography/photography books"/>
  </r>
  <r>
    <n v="867"/>
    <s v="Kane, Pruitt and Rivera"/>
    <s v="Cross-platform next generation service-desk"/>
    <n v="4800"/>
    <n v="7797"/>
    <n v="162.4375"/>
    <x v="1"/>
    <n v="25.99"/>
    <n v="300"/>
    <x v="0"/>
    <s v="food trucks"/>
    <s v="US"/>
    <s v="USD"/>
    <n v="1539061200"/>
    <d v="2018-10-09T05:00:00"/>
    <d v="2018-10-09T05:00:00"/>
    <n v="2018"/>
    <x v="9"/>
    <s v="Oct"/>
    <x v="4"/>
    <n v="1539579600"/>
    <d v="2018-10-15T05:00:00"/>
    <b v="0"/>
    <b v="0"/>
    <s v="food/food trucks"/>
  </r>
  <r>
    <n v="868"/>
    <s v="Wood, Buckley and Meza"/>
    <s v="Front-line web-enabled installation"/>
    <n v="7000"/>
    <n v="12939"/>
    <n v="184.84285714285716"/>
    <x v="1"/>
    <n v="102.69047619047619"/>
    <n v="126"/>
    <x v="3"/>
    <s v="plays"/>
    <s v="US"/>
    <s v="USD"/>
    <n v="1381554000"/>
    <d v="2013-10-12T05:00:00"/>
    <d v="2013-10-12T05:00:00"/>
    <n v="2013"/>
    <x v="2"/>
    <s v="Oct"/>
    <x v="4"/>
    <n v="1382504400"/>
    <d v="2013-10-23T05:00:00"/>
    <b v="0"/>
    <b v="0"/>
    <s v="theater/plays"/>
  </r>
  <r>
    <n v="869"/>
    <s v="Brown-Williams"/>
    <s v="Multi-channeled responsive product"/>
    <n v="161900"/>
    <n v="38376"/>
    <n v="23.703520691785052"/>
    <x v="0"/>
    <n v="72.958174904942965"/>
    <n v="526"/>
    <x v="4"/>
    <s v="drama"/>
    <s v="US"/>
    <s v="USD"/>
    <n v="1277096400"/>
    <d v="2010-06-21T05:00:00"/>
    <d v="2010-06-21T05:00:00"/>
    <n v="2010"/>
    <x v="6"/>
    <s v="Jun"/>
    <x v="5"/>
    <n v="1278306000"/>
    <d v="2010-07-05T05:00:00"/>
    <b v="0"/>
    <b v="0"/>
    <s v="film &amp; video/drama"/>
  </r>
  <r>
    <n v="870"/>
    <s v="Hansen-Austin"/>
    <s v="Adaptive demand-driven encryption"/>
    <n v="7700"/>
    <n v="6920"/>
    <n v="89.870129870129873"/>
    <x v="0"/>
    <n v="57.190082644628099"/>
    <n v="121"/>
    <x v="3"/>
    <s v="plays"/>
    <s v="US"/>
    <s v="USD"/>
    <n v="1440392400"/>
    <d v="2015-08-24T05:00:00"/>
    <d v="2015-08-24T05:00:00"/>
    <n v="2015"/>
    <x v="0"/>
    <s v="Aug"/>
    <x v="1"/>
    <n v="1442552400"/>
    <d v="2015-09-18T05:00:00"/>
    <b v="0"/>
    <b v="0"/>
    <s v="theater/plays"/>
  </r>
  <r>
    <n v="871"/>
    <s v="Santana-George"/>
    <s v="Re-engineered client-driven knowledge user"/>
    <n v="71500"/>
    <n v="194912"/>
    <n v="272.6041958041958"/>
    <x v="1"/>
    <n v="84.013793103448279"/>
    <n v="2320"/>
    <x v="3"/>
    <s v="plays"/>
    <s v="US"/>
    <s v="USD"/>
    <n v="1509512400"/>
    <d v="2017-11-01T05:00:00"/>
    <d v="2017-11-01T05:00:00"/>
    <n v="2017"/>
    <x v="5"/>
    <s v="Nov"/>
    <x v="0"/>
    <n v="1511071200"/>
    <d v="2017-11-19T06:00:00"/>
    <b v="0"/>
    <b v="1"/>
    <s v="theater/plays"/>
  </r>
  <r>
    <n v="872"/>
    <s v="Davis LLC"/>
    <s v="Compatible logistical paradigm"/>
    <n v="4700"/>
    <n v="7992"/>
    <n v="170.04255319148936"/>
    <x v="1"/>
    <n v="98.666666666666671"/>
    <n v="81"/>
    <x v="4"/>
    <s v="science fiction"/>
    <s v="AU"/>
    <s v="AUD"/>
    <n v="1535950800"/>
    <d v="2018-09-03T05:00:00"/>
    <d v="2018-09-03T05:00:00"/>
    <n v="2018"/>
    <x v="9"/>
    <s v="Sep"/>
    <x v="3"/>
    <n v="1536382800"/>
    <d v="2018-09-08T05:00:00"/>
    <b v="0"/>
    <b v="0"/>
    <s v="film &amp; video/science fiction"/>
  </r>
  <r>
    <n v="873"/>
    <s v="Vazquez, Ochoa and Clark"/>
    <s v="Intuitive value-added installation"/>
    <n v="42100"/>
    <n v="79268"/>
    <n v="188.28503562945369"/>
    <x v="1"/>
    <n v="42.007419183889773"/>
    <n v="1887"/>
    <x v="7"/>
    <s v="photography books"/>
    <s v="US"/>
    <s v="USD"/>
    <n v="1389160800"/>
    <d v="2014-01-08T06:00:00"/>
    <d v="2014-01-08T06:00:00"/>
    <n v="2014"/>
    <x v="1"/>
    <s v="Jan"/>
    <x v="2"/>
    <n v="1389592800"/>
    <d v="2014-01-13T06:00:00"/>
    <b v="0"/>
    <b v="0"/>
    <s v="photography/photography books"/>
  </r>
  <r>
    <n v="874"/>
    <s v="Chung-Nguyen"/>
    <s v="Managed discrete parallelism"/>
    <n v="40200"/>
    <n v="139468"/>
    <n v="346.93532338308455"/>
    <x v="1"/>
    <n v="32.002753556677376"/>
    <n v="4358"/>
    <x v="7"/>
    <s v="photography books"/>
    <s v="US"/>
    <s v="USD"/>
    <n v="1271998800"/>
    <d v="2010-04-23T05:00:00"/>
    <d v="2010-04-23T05:00:00"/>
    <n v="2010"/>
    <x v="6"/>
    <s v="Apr"/>
    <x v="9"/>
    <n v="1275282000"/>
    <d v="2010-05-31T05:00:00"/>
    <b v="0"/>
    <b v="1"/>
    <s v="photography/photography books"/>
  </r>
  <r>
    <n v="875"/>
    <s v="Mueller-Harmon"/>
    <s v="Implemented tangible approach"/>
    <n v="7900"/>
    <n v="5465"/>
    <n v="69.177215189873422"/>
    <x v="0"/>
    <n v="81.567164179104481"/>
    <n v="67"/>
    <x v="1"/>
    <s v="rock"/>
    <s v="US"/>
    <s v="USD"/>
    <n v="1294898400"/>
    <d v="2011-01-13T06:00:00"/>
    <d v="2011-01-13T06:00:00"/>
    <n v="2011"/>
    <x v="8"/>
    <s v="Jan"/>
    <x v="2"/>
    <n v="1294984800"/>
    <d v="2011-01-14T06:00:00"/>
    <b v="0"/>
    <b v="0"/>
    <s v="music/rock"/>
  </r>
  <r>
    <n v="876"/>
    <s v="Dixon, Perez and Banks"/>
    <s v="Re-engineered encompassing definition"/>
    <n v="8300"/>
    <n v="2111"/>
    <n v="25.433734939759034"/>
    <x v="0"/>
    <n v="37.035087719298247"/>
    <n v="57"/>
    <x v="7"/>
    <s v="photography books"/>
    <s v="CA"/>
    <s v="CAD"/>
    <n v="1559970000"/>
    <d v="2019-06-08T05:00:00"/>
    <d v="2019-06-08T05:00:00"/>
    <n v="2019"/>
    <x v="3"/>
    <s v="Jun"/>
    <x v="5"/>
    <n v="1562043600"/>
    <d v="2019-07-02T05:00:00"/>
    <b v="0"/>
    <b v="0"/>
    <s v="photography/photography books"/>
  </r>
  <r>
    <n v="877"/>
    <s v="Estrada Group"/>
    <s v="Multi-lateral uniform collaboration"/>
    <n v="163600"/>
    <n v="126628"/>
    <n v="77.400977995110026"/>
    <x v="0"/>
    <n v="103.033360455655"/>
    <n v="1229"/>
    <x v="0"/>
    <s v="food trucks"/>
    <s v="US"/>
    <s v="USD"/>
    <n v="1469509200"/>
    <d v="2016-07-26T05:00:00"/>
    <d v="2016-07-26T05:00:00"/>
    <n v="2016"/>
    <x v="7"/>
    <s v="Jul"/>
    <x v="8"/>
    <n v="1469595600"/>
    <d v="2016-07-27T05:00:00"/>
    <b v="0"/>
    <b v="0"/>
    <s v="food/food trucks"/>
  </r>
  <r>
    <n v="878"/>
    <s v="Lutz Group"/>
    <s v="Enterprise-wide foreground paradigm"/>
    <n v="2700"/>
    <n v="1012"/>
    <n v="37.481481481481481"/>
    <x v="0"/>
    <n v="84.333333333333329"/>
    <n v="12"/>
    <x v="1"/>
    <s v="metal"/>
    <s v="IT"/>
    <s v="EUR"/>
    <n v="1579068000"/>
    <d v="2020-01-15T06:00:00"/>
    <d v="2020-01-15T06:00:00"/>
    <n v="2020"/>
    <x v="10"/>
    <s v="Jan"/>
    <x v="2"/>
    <n v="1581141600"/>
    <d v="2020-02-08T06:00:00"/>
    <b v="0"/>
    <b v="0"/>
    <s v="music/metal"/>
  </r>
  <r>
    <n v="879"/>
    <s v="Ortiz Inc"/>
    <s v="Stand-alone incremental parallelism"/>
    <n v="1000"/>
    <n v="5438"/>
    <n v="543.79999999999995"/>
    <x v="1"/>
    <n v="102.60377358490567"/>
    <n v="53"/>
    <x v="5"/>
    <s v="nonfiction"/>
    <s v="US"/>
    <s v="USD"/>
    <n v="1487743200"/>
    <d v="2017-02-22T06:00:00"/>
    <d v="2017-02-22T06:00:00"/>
    <n v="2017"/>
    <x v="5"/>
    <s v="Feb"/>
    <x v="10"/>
    <n v="1488520800"/>
    <d v="2017-03-03T06:00:00"/>
    <b v="0"/>
    <b v="0"/>
    <s v="publishing/nonfiction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electric music"/>
    <s v="US"/>
    <s v="USD"/>
    <n v="1563685200"/>
    <d v="2019-07-21T05:00:00"/>
    <d v="2019-07-21T05:00:00"/>
    <n v="2019"/>
    <x v="3"/>
    <s v="Jul"/>
    <x v="8"/>
    <n v="1563858000"/>
    <d v="2019-07-23T05:00:00"/>
    <b v="0"/>
    <b v="0"/>
    <s v="music/electric music"/>
  </r>
  <r>
    <n v="881"/>
    <s v="Charles Inc"/>
    <s v="Implemented object-oriented synergy"/>
    <n v="81300"/>
    <n v="31665"/>
    <n v="38.948339483394832"/>
    <x v="0"/>
    <n v="70.055309734513273"/>
    <n v="452"/>
    <x v="3"/>
    <s v="plays"/>
    <s v="US"/>
    <s v="USD"/>
    <n v="1436418000"/>
    <d v="2015-07-09T05:00:00"/>
    <d v="2015-07-09T05:00:00"/>
    <n v="2015"/>
    <x v="0"/>
    <s v="Jul"/>
    <x v="8"/>
    <n v="1438923600"/>
    <d v="2015-08-07T05:00:00"/>
    <b v="0"/>
    <b v="1"/>
    <s v="theater/plays"/>
  </r>
  <r>
    <n v="882"/>
    <s v="White-Rosario"/>
    <s v="Balanced demand-driven definition"/>
    <n v="800"/>
    <n v="2960"/>
    <n v="370"/>
    <x v="1"/>
    <n v="37"/>
    <n v="80"/>
    <x v="3"/>
    <s v="plays"/>
    <s v="US"/>
    <s v="USD"/>
    <n v="1421820000"/>
    <d v="2015-01-21T06:00:00"/>
    <d v="2015-01-21T06:00:00"/>
    <n v="2015"/>
    <x v="0"/>
    <s v="Jan"/>
    <x v="2"/>
    <n v="1422165600"/>
    <d v="2015-01-25T06:00:00"/>
    <b v="0"/>
    <b v="0"/>
    <s v="theater/plays"/>
  </r>
  <r>
    <n v="883"/>
    <s v="Simmons-Villarreal"/>
    <s v="Customer-focused mobile Graphic Interface"/>
    <n v="3400"/>
    <n v="8089"/>
    <n v="237.91176470588232"/>
    <x v="1"/>
    <n v="41.911917098445599"/>
    <n v="193"/>
    <x v="4"/>
    <s v="shorts"/>
    <s v="US"/>
    <s v="USD"/>
    <n v="1274763600"/>
    <d v="2010-05-25T05:00:00"/>
    <d v="2010-05-25T05:00:00"/>
    <n v="2010"/>
    <x v="6"/>
    <s v="May"/>
    <x v="11"/>
    <n v="1277874000"/>
    <d v="2010-06-30T05:00:00"/>
    <b v="0"/>
    <b v="0"/>
    <s v="film &amp; video/shorts"/>
  </r>
  <r>
    <n v="884"/>
    <s v="Strickland Group"/>
    <s v="Horizontal secondary interface"/>
    <n v="170800"/>
    <n v="109374"/>
    <n v="64.036299765807954"/>
    <x v="0"/>
    <n v="57.992576882290564"/>
    <n v="1886"/>
    <x v="3"/>
    <s v="plays"/>
    <s v="US"/>
    <s v="USD"/>
    <n v="1399179600"/>
    <d v="2014-05-04T05:00:00"/>
    <d v="2014-05-04T05:00:00"/>
    <n v="2014"/>
    <x v="1"/>
    <s v="May"/>
    <x v="11"/>
    <n v="1399352400"/>
    <d v="2014-05-06T05:00:00"/>
    <b v="0"/>
    <b v="1"/>
    <s v="theater/plays"/>
  </r>
  <r>
    <n v="885"/>
    <s v="Lynch Ltd"/>
    <s v="Virtual analyzing collaboration"/>
    <n v="1800"/>
    <n v="2129"/>
    <n v="118.27777777777777"/>
    <x v="1"/>
    <n v="40.942307692307693"/>
    <n v="52"/>
    <x v="3"/>
    <s v="plays"/>
    <s v="US"/>
    <s v="USD"/>
    <n v="1275800400"/>
    <d v="2010-06-06T05:00:00"/>
    <d v="2010-06-06T05:00:00"/>
    <n v="2010"/>
    <x v="6"/>
    <s v="Jun"/>
    <x v="5"/>
    <n v="1279083600"/>
    <d v="2010-07-14T05:00:00"/>
    <b v="0"/>
    <b v="0"/>
    <s v="theater/plays"/>
  </r>
  <r>
    <n v="886"/>
    <s v="Sanders LLC"/>
    <s v="Multi-tiered explicit focus group"/>
    <n v="150600"/>
    <n v="127745"/>
    <n v="84.824037184594957"/>
    <x v="0"/>
    <n v="69.9972602739726"/>
    <n v="1825"/>
    <x v="1"/>
    <s v="indie rock"/>
    <s v="US"/>
    <s v="USD"/>
    <n v="1282798800"/>
    <d v="2010-08-26T05:00:00"/>
    <d v="2010-08-26T05:00:00"/>
    <n v="2010"/>
    <x v="6"/>
    <s v="Aug"/>
    <x v="1"/>
    <n v="1284354000"/>
    <d v="2010-09-13T05:00:00"/>
    <b v="0"/>
    <b v="0"/>
    <s v="music/indie rock"/>
  </r>
  <r>
    <n v="887"/>
    <s v="Cooper LLC"/>
    <s v="Multi-layered systematic knowledgebase"/>
    <n v="7800"/>
    <n v="2289"/>
    <n v="29.346153846153843"/>
    <x v="0"/>
    <n v="73.838709677419359"/>
    <n v="31"/>
    <x v="3"/>
    <s v="plays"/>
    <s v="US"/>
    <s v="USD"/>
    <n v="1437109200"/>
    <d v="2015-07-17T05:00:00"/>
    <d v="2015-07-17T05:00:00"/>
    <n v="2015"/>
    <x v="0"/>
    <s v="Jul"/>
    <x v="8"/>
    <n v="1441170000"/>
    <d v="2015-09-02T05:00:00"/>
    <b v="0"/>
    <b v="1"/>
    <s v="theater/plays"/>
  </r>
  <r>
    <n v="888"/>
    <s v="Palmer Ltd"/>
    <s v="Reverse-engineered uniform knowledge user"/>
    <n v="5800"/>
    <n v="12174"/>
    <n v="209.89655172413794"/>
    <x v="1"/>
    <n v="41.979310344827589"/>
    <n v="290"/>
    <x v="3"/>
    <s v="plays"/>
    <s v="US"/>
    <s v="USD"/>
    <n v="1491886800"/>
    <d v="2017-04-11T05:00:00"/>
    <d v="2017-04-11T05:00:00"/>
    <n v="2017"/>
    <x v="5"/>
    <s v="Apr"/>
    <x v="9"/>
    <n v="1493528400"/>
    <d v="2017-04-30T05:00:00"/>
    <b v="0"/>
    <b v="0"/>
    <s v="theater/plays"/>
  </r>
  <r>
    <n v="889"/>
    <s v="Santos Group"/>
    <s v="Secured dynamic capacity"/>
    <n v="5600"/>
    <n v="9508"/>
    <n v="169.78571428571431"/>
    <x v="1"/>
    <n v="77.93442622950819"/>
    <n v="122"/>
    <x v="1"/>
    <s v="electric music"/>
    <s v="US"/>
    <s v="USD"/>
    <n v="1394600400"/>
    <d v="2014-03-12T05:00:00"/>
    <d v="2014-03-12T05:00:00"/>
    <n v="2014"/>
    <x v="1"/>
    <s v="Mar"/>
    <x v="6"/>
    <n v="1395205200"/>
    <d v="2014-03-19T05:00:00"/>
    <b v="0"/>
    <b v="1"/>
    <s v="music/electric music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indie rock"/>
    <s v="US"/>
    <s v="USD"/>
    <n v="1561352400"/>
    <d v="2019-06-24T05:00:00"/>
    <d v="2019-06-24T05:00:00"/>
    <n v="2019"/>
    <x v="3"/>
    <s v="Jun"/>
    <x v="5"/>
    <n v="1561438800"/>
    <d v="2019-06-25T05:00:00"/>
    <b v="0"/>
    <b v="0"/>
    <s v="music/indie rock"/>
  </r>
  <r>
    <n v="891"/>
    <s v="Williams, Price and Hurley"/>
    <s v="Synchronized demand-driven infrastructure"/>
    <n v="3000"/>
    <n v="7758"/>
    <n v="258.59999999999997"/>
    <x v="1"/>
    <n v="47.018181818181816"/>
    <n v="165"/>
    <x v="4"/>
    <s v="documentary"/>
    <s v="CA"/>
    <s v="CAD"/>
    <n v="1322892000"/>
    <d v="2011-12-03T06:00:00"/>
    <d v="2011-12-03T06:00:00"/>
    <n v="2011"/>
    <x v="8"/>
    <s v="Dec"/>
    <x v="7"/>
    <n v="1326693600"/>
    <d v="2012-01-16T06:00:00"/>
    <b v="0"/>
    <b v="0"/>
    <s v="film &amp; video/documentary"/>
  </r>
  <r>
    <n v="892"/>
    <s v="Anderson, Parks and Estrada"/>
    <s v="Realigned discrete structure"/>
    <n v="6000"/>
    <n v="13835"/>
    <n v="230.58333333333331"/>
    <x v="1"/>
    <n v="76.016483516483518"/>
    <n v="182"/>
    <x v="5"/>
    <s v="translations"/>
    <s v="US"/>
    <s v="USD"/>
    <n v="1274418000"/>
    <d v="2010-05-21T05:00:00"/>
    <d v="2010-05-21T05:00:00"/>
    <n v="2010"/>
    <x v="6"/>
    <s v="May"/>
    <x v="11"/>
    <n v="1277960400"/>
    <d v="2010-07-01T05:00:00"/>
    <b v="0"/>
    <b v="0"/>
    <s v="publishing/translations"/>
  </r>
  <r>
    <n v="893"/>
    <s v="Collins-Martinez"/>
    <s v="Progressive grid-enabled website"/>
    <n v="8400"/>
    <n v="10770"/>
    <n v="128.21428571428572"/>
    <x v="1"/>
    <n v="54.120603015075375"/>
    <n v="199"/>
    <x v="4"/>
    <s v="documentary"/>
    <s v="IT"/>
    <s v="EUR"/>
    <n v="1434344400"/>
    <d v="2015-06-15T05:00:00"/>
    <d v="2015-06-15T05:00:00"/>
    <n v="2015"/>
    <x v="0"/>
    <s v="Jun"/>
    <x v="5"/>
    <n v="1434690000"/>
    <d v="2015-06-19T05:00:00"/>
    <b v="0"/>
    <b v="1"/>
    <s v="film &amp; video/documentary"/>
  </r>
  <r>
    <n v="894"/>
    <s v="Barrett Inc"/>
    <s v="Organic cohesive neural-net"/>
    <n v="1700"/>
    <n v="3208"/>
    <n v="188.70588235294116"/>
    <x v="1"/>
    <n v="57.285714285714285"/>
    <n v="56"/>
    <x v="4"/>
    <s v="television"/>
    <s v="GB"/>
    <s v="GBP"/>
    <n v="1373518800"/>
    <d v="2013-07-11T05:00:00"/>
    <d v="2013-07-11T05:00:00"/>
    <n v="2013"/>
    <x v="2"/>
    <s v="Jul"/>
    <x v="8"/>
    <n v="1376110800"/>
    <d v="2013-08-10T05:00:00"/>
    <b v="0"/>
    <b v="1"/>
    <s v="film &amp; video/television"/>
  </r>
  <r>
    <n v="895"/>
    <s v="Adams-Rollins"/>
    <s v="Integrated demand-driven info-mediaries"/>
    <n v="159800"/>
    <n v="11108"/>
    <n v="6.9511889862327907"/>
    <x v="0"/>
    <n v="103.81308411214954"/>
    <n v="107"/>
    <x v="3"/>
    <s v="plays"/>
    <s v="US"/>
    <s v="USD"/>
    <n v="1517637600"/>
    <d v="2018-02-03T06:00:00"/>
    <d v="2018-02-03T06:00:00"/>
    <n v="2018"/>
    <x v="9"/>
    <s v="Feb"/>
    <x v="10"/>
    <n v="1518415200"/>
    <d v="2018-02-12T06:00:00"/>
    <b v="0"/>
    <b v="0"/>
    <s v="theater/plays"/>
  </r>
  <r>
    <n v="896"/>
    <s v="Wright-Bryant"/>
    <s v="Reverse-engineered client-server extranet"/>
    <n v="19800"/>
    <n v="153338"/>
    <n v="774.43434343434342"/>
    <x v="1"/>
    <n v="105.02602739726028"/>
    <n v="1460"/>
    <x v="0"/>
    <s v="food trucks"/>
    <s v="AU"/>
    <s v="AUD"/>
    <n v="1310619600"/>
    <d v="2011-07-14T05:00:00"/>
    <d v="2011-07-14T05:00:00"/>
    <n v="2011"/>
    <x v="8"/>
    <s v="Jul"/>
    <x v="8"/>
    <n v="1310878800"/>
    <d v="2011-07-17T05:00:00"/>
    <b v="0"/>
    <b v="1"/>
    <s v="food/food trucks"/>
  </r>
  <r>
    <n v="897"/>
    <s v="Berry-Cannon"/>
    <s v="Organized discrete encoding"/>
    <n v="8800"/>
    <n v="2437"/>
    <n v="27.693181818181817"/>
    <x v="0"/>
    <n v="90.259259259259252"/>
    <n v="27"/>
    <x v="3"/>
    <s v="plays"/>
    <s v="US"/>
    <s v="USD"/>
    <n v="1556427600"/>
    <d v="2019-04-28T05:00:00"/>
    <d v="2019-04-28T05:00:00"/>
    <n v="2019"/>
    <x v="3"/>
    <s v="Apr"/>
    <x v="9"/>
    <n v="1556600400"/>
    <d v="2019-04-30T05:00:00"/>
    <b v="0"/>
    <b v="0"/>
    <s v="theater/plays"/>
  </r>
  <r>
    <n v="898"/>
    <s v="Davis-Gonzalez"/>
    <s v="Balanced regional flexibility"/>
    <n v="179100"/>
    <n v="93991"/>
    <n v="52.479620323841424"/>
    <x v="0"/>
    <n v="76.978705978705975"/>
    <n v="1221"/>
    <x v="4"/>
    <s v="documentary"/>
    <s v="US"/>
    <s v="USD"/>
    <n v="1576476000"/>
    <d v="2019-12-16T06:00:00"/>
    <d v="2019-12-16T06:00:00"/>
    <n v="2019"/>
    <x v="3"/>
    <s v="Dec"/>
    <x v="7"/>
    <n v="1576994400"/>
    <d v="2019-12-22T06:00:00"/>
    <b v="0"/>
    <b v="0"/>
    <s v="film &amp; video/documentary"/>
  </r>
  <r>
    <n v="899"/>
    <s v="Best-Young"/>
    <s v="Implemented multimedia time-frame"/>
    <n v="3100"/>
    <n v="12620"/>
    <n v="407.09677419354841"/>
    <x v="1"/>
    <n v="102.60162601626017"/>
    <n v="123"/>
    <x v="1"/>
    <s v="jazz"/>
    <s v="CH"/>
    <s v="CHF"/>
    <n v="1381122000"/>
    <d v="2013-10-07T05:00:00"/>
    <d v="2013-10-07T05:00:00"/>
    <n v="2013"/>
    <x v="2"/>
    <s v="Oct"/>
    <x v="4"/>
    <n v="1382677200"/>
    <d v="2013-10-25T05:00:00"/>
    <b v="0"/>
    <b v="0"/>
    <s v="music/jazz"/>
  </r>
  <r>
    <n v="900"/>
    <s v="Powers, Smith and Deleon"/>
    <s v="Enhanced uniform service-desk"/>
    <n v="100"/>
    <n v="2"/>
    <n v="2"/>
    <x v="0"/>
    <n v="2"/>
    <n v="1"/>
    <x v="2"/>
    <s v="web"/>
    <s v="US"/>
    <s v="USD"/>
    <n v="1411102800"/>
    <d v="2014-09-19T05:00:00"/>
    <d v="2014-09-19T05:00:00"/>
    <n v="2014"/>
    <x v="1"/>
    <s v="Sep"/>
    <x v="3"/>
    <n v="1411189200"/>
    <d v="2014-09-20T05:00:00"/>
    <b v="0"/>
    <b v="1"/>
    <s v="technology/web"/>
  </r>
  <r>
    <n v="901"/>
    <s v="Hogan Group"/>
    <s v="Versatile bottom-line definition"/>
    <n v="5600"/>
    <n v="8746"/>
    <n v="156.17857142857144"/>
    <x v="1"/>
    <n v="55.0062893081761"/>
    <n v="159"/>
    <x v="1"/>
    <s v="rock"/>
    <s v="US"/>
    <s v="USD"/>
    <n v="1531803600"/>
    <d v="2018-07-17T05:00:00"/>
    <d v="2018-07-17T05:00:00"/>
    <n v="2018"/>
    <x v="9"/>
    <s v="Jul"/>
    <x v="8"/>
    <n v="1534654800"/>
    <d v="2018-08-19T05:00:00"/>
    <b v="0"/>
    <b v="1"/>
    <s v="music/rock"/>
  </r>
  <r>
    <n v="902"/>
    <s v="Wang, Silva and Byrd"/>
    <s v="Integrated bifurcated software"/>
    <n v="1400"/>
    <n v="3534"/>
    <n v="252.42857142857144"/>
    <x v="1"/>
    <n v="32.127272727272725"/>
    <n v="110"/>
    <x v="2"/>
    <s v="web"/>
    <s v="US"/>
    <s v="USD"/>
    <n v="1454133600"/>
    <d v="2016-01-30T06:00:00"/>
    <d v="2016-01-30T06:00:00"/>
    <n v="2016"/>
    <x v="7"/>
    <s v="Jan"/>
    <x v="2"/>
    <n v="1457762400"/>
    <d v="2016-03-12T06:00:00"/>
    <b v="0"/>
    <b v="0"/>
    <s v="technology/web"/>
  </r>
  <r>
    <n v="903"/>
    <s v="Parker-Morris"/>
    <s v="Assimilated next generation instruction set"/>
    <n v="41000"/>
    <n v="709"/>
    <n v="1.729268292682927"/>
    <x v="2"/>
    <n v="50.642857142857146"/>
    <n v="14"/>
    <x v="5"/>
    <s v="nonfiction"/>
    <s v="US"/>
    <s v="USD"/>
    <n v="1336194000"/>
    <d v="2012-05-05T05:00:00"/>
    <d v="2012-05-05T05:00:00"/>
    <n v="2012"/>
    <x v="4"/>
    <s v="May"/>
    <x v="11"/>
    <n v="1337490000"/>
    <d v="2012-05-20T05:00:00"/>
    <b v="0"/>
    <b v="1"/>
    <s v="publishing/nonfiction"/>
  </r>
  <r>
    <n v="904"/>
    <s v="Rodriguez, Johnson and Jackson"/>
    <s v="Digitized foreground array"/>
    <n v="6500"/>
    <n v="795"/>
    <n v="12.230769230769232"/>
    <x v="0"/>
    <n v="49.6875"/>
    <n v="16"/>
    <x v="5"/>
    <s v="radio &amp; podcasts"/>
    <s v="US"/>
    <s v="USD"/>
    <n v="1349326800"/>
    <d v="2012-10-04T05:00:00"/>
    <d v="2012-10-04T05:00:00"/>
    <n v="2012"/>
    <x v="4"/>
    <s v="Oct"/>
    <x v="4"/>
    <n v="1349672400"/>
    <d v="2012-10-08T05:00:00"/>
    <b v="0"/>
    <b v="0"/>
    <s v="publishing/radio &amp; podcasts"/>
  </r>
  <r>
    <n v="905"/>
    <s v="Haynes PLC"/>
    <s v="Re-engineered clear-thinking project"/>
    <n v="7900"/>
    <n v="12955"/>
    <n v="163.98734177215189"/>
    <x v="1"/>
    <n v="54.894067796610166"/>
    <n v="236"/>
    <x v="3"/>
    <s v="plays"/>
    <s v="US"/>
    <s v="USD"/>
    <n v="1379566800"/>
    <d v="2013-09-19T05:00:00"/>
    <d v="2013-09-19T05:00:00"/>
    <n v="2013"/>
    <x v="2"/>
    <s v="Sep"/>
    <x v="3"/>
    <n v="1379826000"/>
    <d v="2013-09-22T05:00:00"/>
    <b v="0"/>
    <b v="0"/>
    <s v="theater/plays"/>
  </r>
  <r>
    <n v="906"/>
    <s v="Hayes Group"/>
    <s v="Implemented even-keeled standardization"/>
    <n v="5500"/>
    <n v="8964"/>
    <n v="162.98181818181817"/>
    <x v="1"/>
    <n v="46.931937172774866"/>
    <n v="191"/>
    <x v="4"/>
    <s v="documentary"/>
    <s v="US"/>
    <s v="USD"/>
    <n v="1494651600"/>
    <d v="2017-05-13T05:00:00"/>
    <d v="2017-05-13T05:00:00"/>
    <n v="2017"/>
    <x v="5"/>
    <s v="May"/>
    <x v="11"/>
    <n v="1497762000"/>
    <d v="2017-06-18T05:00:00"/>
    <b v="1"/>
    <b v="1"/>
    <s v="film &amp; video/documentary"/>
  </r>
  <r>
    <n v="907"/>
    <s v="White, Pena and Calhoun"/>
    <s v="Quality-focused asymmetric adapter"/>
    <n v="9100"/>
    <n v="1843"/>
    <n v="20.252747252747252"/>
    <x v="0"/>
    <n v="44.951219512195124"/>
    <n v="41"/>
    <x v="3"/>
    <s v="plays"/>
    <s v="US"/>
    <s v="USD"/>
    <n v="1303880400"/>
    <d v="2011-04-27T05:00:00"/>
    <d v="2011-04-27T05:00:00"/>
    <n v="2011"/>
    <x v="8"/>
    <s v="Apr"/>
    <x v="9"/>
    <n v="1304485200"/>
    <d v="2011-05-04T05:00:00"/>
    <b v="0"/>
    <b v="0"/>
    <s v="theater/plays"/>
  </r>
  <r>
    <n v="908"/>
    <s v="Bryant-Pope"/>
    <s v="Networked intangible help-desk"/>
    <n v="38200"/>
    <n v="121950"/>
    <n v="319.24083769633506"/>
    <x v="1"/>
    <n v="30.99898322318251"/>
    <n v="3934"/>
    <x v="6"/>
    <s v="video games"/>
    <s v="US"/>
    <s v="USD"/>
    <n v="1335934800"/>
    <d v="2012-05-02T05:00:00"/>
    <d v="2012-05-02T05:00:00"/>
    <n v="2012"/>
    <x v="4"/>
    <s v="May"/>
    <x v="11"/>
    <n v="1336885200"/>
    <d v="2012-05-13T05:00:00"/>
    <b v="0"/>
    <b v="0"/>
    <s v="games/video games"/>
  </r>
  <r>
    <n v="909"/>
    <s v="Gates, Li and Thompson"/>
    <s v="Synchronized attitude-oriented frame"/>
    <n v="1800"/>
    <n v="8621"/>
    <n v="478.94444444444446"/>
    <x v="1"/>
    <n v="107.7625"/>
    <n v="80"/>
    <x v="3"/>
    <s v="plays"/>
    <s v="CA"/>
    <s v="CAD"/>
    <n v="1528088400"/>
    <d v="2018-06-04T05:00:00"/>
    <d v="2018-06-04T05:00:00"/>
    <n v="2018"/>
    <x v="9"/>
    <s v="Jun"/>
    <x v="5"/>
    <n v="1530421200"/>
    <d v="2018-07-01T05:00:00"/>
    <b v="0"/>
    <b v="1"/>
    <s v="theater/plays"/>
  </r>
  <r>
    <n v="910"/>
    <s v="King-Morris"/>
    <s v="Proactive incremental architecture"/>
    <n v="154500"/>
    <n v="30215"/>
    <n v="19.556634304207122"/>
    <x v="3"/>
    <n v="102.07770270270271"/>
    <n v="296"/>
    <x v="3"/>
    <s v="plays"/>
    <s v="US"/>
    <s v="USD"/>
    <n v="1421906400"/>
    <d v="2015-01-22T06:00:00"/>
    <d v="2015-01-22T06:00:00"/>
    <n v="2015"/>
    <x v="0"/>
    <s v="Jan"/>
    <x v="2"/>
    <n v="1421992800"/>
    <d v="2015-01-23T06:00:00"/>
    <b v="0"/>
    <b v="0"/>
    <s v="theater/plays"/>
  </r>
  <r>
    <n v="911"/>
    <s v="Carter, Cole and Curtis"/>
    <s v="Cloned responsive standardization"/>
    <n v="5800"/>
    <n v="11539"/>
    <n v="198.94827586206895"/>
    <x v="1"/>
    <n v="24.976190476190474"/>
    <n v="462"/>
    <x v="2"/>
    <s v="web"/>
    <s v="US"/>
    <s v="USD"/>
    <n v="1568005200"/>
    <d v="2019-09-09T05:00:00"/>
    <d v="2019-09-09T05:00:00"/>
    <n v="2019"/>
    <x v="3"/>
    <s v="Sep"/>
    <x v="3"/>
    <n v="1568178000"/>
    <d v="2019-09-11T05:00:00"/>
    <b v="1"/>
    <b v="0"/>
    <s v="technology/web"/>
  </r>
  <r>
    <n v="912"/>
    <s v="Sanchez-Parsons"/>
    <s v="Reduced bifurcated pricing structure"/>
    <n v="1800"/>
    <n v="14310"/>
    <n v="795"/>
    <x v="1"/>
    <n v="79.944134078212286"/>
    <n v="179"/>
    <x v="4"/>
    <s v="drama"/>
    <s v="US"/>
    <s v="USD"/>
    <n v="1346821200"/>
    <d v="2012-09-05T05:00:00"/>
    <d v="2012-09-05T05:00:00"/>
    <n v="2012"/>
    <x v="4"/>
    <s v="Sep"/>
    <x v="3"/>
    <n v="1347944400"/>
    <d v="2012-09-18T05:00:00"/>
    <b v="1"/>
    <b v="0"/>
    <s v="film &amp; video/drama"/>
  </r>
  <r>
    <n v="913"/>
    <s v="Rivera-Pearson"/>
    <s v="Re-engineered asymmetric challenge"/>
    <n v="70200"/>
    <n v="35536"/>
    <n v="50.621082621082621"/>
    <x v="0"/>
    <n v="67.946462715105156"/>
    <n v="523"/>
    <x v="4"/>
    <s v="drama"/>
    <s v="AU"/>
    <s v="AUD"/>
    <n v="1557637200"/>
    <d v="2019-05-12T05:00:00"/>
    <d v="2019-05-12T05:00:00"/>
    <n v="2019"/>
    <x v="3"/>
    <s v="May"/>
    <x v="11"/>
    <n v="1558760400"/>
    <d v="2019-05-25T05:00:00"/>
    <b v="0"/>
    <b v="0"/>
    <s v="film &amp; video/drama"/>
  </r>
  <r>
    <n v="914"/>
    <s v="Ramirez, Padilla and Barrera"/>
    <s v="Diverse client-driven conglomeration"/>
    <n v="6400"/>
    <n v="3676"/>
    <n v="57.4375"/>
    <x v="0"/>
    <n v="26.070921985815602"/>
    <n v="141"/>
    <x v="3"/>
    <s v="plays"/>
    <s v="GB"/>
    <s v="GBP"/>
    <n v="1375592400"/>
    <d v="2013-08-04T05:00:00"/>
    <d v="2013-08-04T05:00:00"/>
    <n v="2013"/>
    <x v="2"/>
    <s v="Aug"/>
    <x v="1"/>
    <n v="1376629200"/>
    <d v="2013-08-16T05:00:00"/>
    <b v="0"/>
    <b v="0"/>
    <s v="theater/plays"/>
  </r>
  <r>
    <n v="915"/>
    <s v="Riggs Group"/>
    <s v="Configurable upward-trending solution"/>
    <n v="125900"/>
    <n v="195936"/>
    <n v="155.62827640984909"/>
    <x v="1"/>
    <n v="105.0032154340836"/>
    <n v="1866"/>
    <x v="4"/>
    <s v="television"/>
    <s v="GB"/>
    <s v="GBP"/>
    <n v="1503982800"/>
    <d v="2017-08-29T05:00:00"/>
    <d v="2017-08-29T05:00:00"/>
    <n v="2017"/>
    <x v="5"/>
    <s v="Aug"/>
    <x v="1"/>
    <n v="1504760400"/>
    <d v="2017-09-07T05:00:00"/>
    <b v="0"/>
    <b v="0"/>
    <s v="film &amp; video/television"/>
  </r>
  <r>
    <n v="916"/>
    <s v="Clements Ltd"/>
    <s v="Persistent bandwidth-monitored framework"/>
    <n v="3700"/>
    <n v="1343"/>
    <n v="36.297297297297298"/>
    <x v="0"/>
    <n v="25.826923076923077"/>
    <n v="52"/>
    <x v="7"/>
    <s v="photography books"/>
    <s v="US"/>
    <s v="USD"/>
    <n v="1418882400"/>
    <d v="2014-12-18T06:00:00"/>
    <d v="2014-12-18T06:00:00"/>
    <n v="2014"/>
    <x v="1"/>
    <s v="Dec"/>
    <x v="7"/>
    <n v="1419660000"/>
    <d v="2014-12-27T06:00:00"/>
    <b v="0"/>
    <b v="0"/>
    <s v="photography/photography books"/>
  </r>
  <r>
    <n v="917"/>
    <s v="Cooper Inc"/>
    <s v="Polarized discrete product"/>
    <n v="3600"/>
    <n v="2097"/>
    <n v="58.25"/>
    <x v="2"/>
    <n v="77.666666666666671"/>
    <n v="27"/>
    <x v="4"/>
    <s v="shorts"/>
    <s v="GB"/>
    <s v="GBP"/>
    <n v="1309237200"/>
    <d v="2011-06-28T05:00:00"/>
    <d v="2011-06-28T05:00:00"/>
    <n v="2011"/>
    <x v="8"/>
    <s v="Jun"/>
    <x v="5"/>
    <n v="1311310800"/>
    <d v="2011-07-22T05:00:00"/>
    <b v="0"/>
    <b v="1"/>
    <s v="film &amp; video/shorts"/>
  </r>
  <r>
    <n v="918"/>
    <s v="Jones-Gonzalez"/>
    <s v="Seamless dynamic website"/>
    <n v="3800"/>
    <n v="9021"/>
    <n v="237.39473684210526"/>
    <x v="1"/>
    <n v="57.82692307692308"/>
    <n v="156"/>
    <x v="5"/>
    <s v="radio &amp; podcasts"/>
    <s v="CH"/>
    <s v="CHF"/>
    <n v="1343365200"/>
    <d v="2012-07-27T05:00:00"/>
    <d v="2012-07-27T05:00:00"/>
    <n v="2012"/>
    <x v="4"/>
    <s v="Jul"/>
    <x v="8"/>
    <n v="1344315600"/>
    <d v="2012-08-07T05:00:00"/>
    <b v="0"/>
    <b v="0"/>
    <s v="publishing/radio &amp; podcasts"/>
  </r>
  <r>
    <n v="919"/>
    <s v="Fox Ltd"/>
    <s v="Extended multimedia firmware"/>
    <n v="35600"/>
    <n v="20915"/>
    <n v="58.75"/>
    <x v="0"/>
    <n v="92.955555555555549"/>
    <n v="225"/>
    <x v="3"/>
    <s v="plays"/>
    <s v="AU"/>
    <s v="AUD"/>
    <n v="1507957200"/>
    <d v="2017-10-14T05:00:00"/>
    <d v="2017-10-14T05:00:00"/>
    <n v="2017"/>
    <x v="5"/>
    <s v="Oct"/>
    <x v="4"/>
    <n v="1510725600"/>
    <d v="2017-11-15T06:00:00"/>
    <b v="0"/>
    <b v="1"/>
    <s v="theater/plays"/>
  </r>
  <r>
    <n v="920"/>
    <s v="Green, Murphy and Webb"/>
    <s v="Versatile directional project"/>
    <n v="5300"/>
    <n v="9676"/>
    <n v="182.56603773584905"/>
    <x v="1"/>
    <n v="37.945098039215686"/>
    <n v="255"/>
    <x v="4"/>
    <s v="animation"/>
    <s v="US"/>
    <s v="USD"/>
    <n v="1549519200"/>
    <d v="2019-02-07T06:00:00"/>
    <d v="2019-02-07T06:00:00"/>
    <n v="2019"/>
    <x v="3"/>
    <s v="Feb"/>
    <x v="10"/>
    <n v="1551247200"/>
    <d v="2019-02-27T06:00:00"/>
    <b v="1"/>
    <b v="0"/>
    <s v="film &amp; video/animation"/>
  </r>
  <r>
    <n v="921"/>
    <s v="Stevenson PLC"/>
    <s v="Profound directional knowledge user"/>
    <n v="160400"/>
    <n v="1210"/>
    <n v="0.75436408977556113"/>
    <x v="0"/>
    <n v="31.842105263157894"/>
    <n v="38"/>
    <x v="2"/>
    <s v="web"/>
    <s v="US"/>
    <s v="USD"/>
    <n v="1329026400"/>
    <d v="2012-02-12T06:00:00"/>
    <d v="2012-02-12T06:00:00"/>
    <n v="2012"/>
    <x v="4"/>
    <s v="Feb"/>
    <x v="10"/>
    <n v="1330236000"/>
    <d v="2012-02-26T06:00:00"/>
    <b v="0"/>
    <b v="0"/>
    <s v="technology/web"/>
  </r>
  <r>
    <n v="922"/>
    <s v="Soto-Anthony"/>
    <s v="Ameliorated logistical capability"/>
    <n v="51400"/>
    <n v="90440"/>
    <n v="175.95330739299609"/>
    <x v="1"/>
    <n v="40"/>
    <n v="2261"/>
    <x v="1"/>
    <s v="world music"/>
    <s v="US"/>
    <s v="USD"/>
    <n v="1544335200"/>
    <d v="2018-12-09T06:00:00"/>
    <d v="2018-12-09T06:00:00"/>
    <n v="2018"/>
    <x v="9"/>
    <s v="Dec"/>
    <x v="7"/>
    <n v="1545112800"/>
    <d v="2018-12-18T06:00:00"/>
    <b v="0"/>
    <b v="1"/>
    <s v="music/world music"/>
  </r>
  <r>
    <n v="923"/>
    <s v="Wise and Sons"/>
    <s v="Sharable discrete definition"/>
    <n v="1700"/>
    <n v="4044"/>
    <n v="237.88235294117646"/>
    <x v="1"/>
    <n v="101.1"/>
    <n v="40"/>
    <x v="3"/>
    <s v="plays"/>
    <s v="US"/>
    <s v="USD"/>
    <n v="1279083600"/>
    <d v="2010-07-14T05:00:00"/>
    <d v="2010-07-14T05:00:00"/>
    <n v="2010"/>
    <x v="6"/>
    <s v="Jul"/>
    <x v="8"/>
    <n v="1279170000"/>
    <d v="2010-07-15T05:00:00"/>
    <b v="0"/>
    <b v="0"/>
    <s v="theater/plays"/>
  </r>
  <r>
    <n v="924"/>
    <s v="Butler-Barr"/>
    <s v="User-friendly next generation core"/>
    <n v="39400"/>
    <n v="192292"/>
    <n v="488.05076142131981"/>
    <x v="1"/>
    <n v="84.006989951944078"/>
    <n v="2289"/>
    <x v="3"/>
    <s v="plays"/>
    <s v="IT"/>
    <s v="EUR"/>
    <n v="1572498000"/>
    <d v="2019-10-31T05:00:00"/>
    <d v="2019-10-31T05:00:00"/>
    <n v="2019"/>
    <x v="3"/>
    <s v="Oct"/>
    <x v="4"/>
    <n v="1573452000"/>
    <d v="2019-11-11T06:00:00"/>
    <b v="0"/>
    <b v="0"/>
    <s v="theater/plays"/>
  </r>
  <r>
    <n v="925"/>
    <s v="Wilson, Jefferson and Anderson"/>
    <s v="Profit-focused empowering system engine"/>
    <n v="3000"/>
    <n v="6722"/>
    <n v="224.06666666666669"/>
    <x v="1"/>
    <n v="103.41538461538461"/>
    <n v="65"/>
    <x v="3"/>
    <s v="plays"/>
    <s v="US"/>
    <s v="USD"/>
    <n v="1506056400"/>
    <d v="2017-09-22T05:00:00"/>
    <d v="2017-09-22T05:00:00"/>
    <n v="2017"/>
    <x v="5"/>
    <s v="Sep"/>
    <x v="3"/>
    <n v="1507093200"/>
    <d v="2017-10-04T05:00:00"/>
    <b v="0"/>
    <b v="0"/>
    <s v="theater/plays"/>
  </r>
  <r>
    <n v="926"/>
    <s v="Brown-Oliver"/>
    <s v="Synchronized cohesive encoding"/>
    <n v="8700"/>
    <n v="1577"/>
    <n v="18.126436781609197"/>
    <x v="0"/>
    <n v="105.13333333333334"/>
    <n v="15"/>
    <x v="0"/>
    <s v="food trucks"/>
    <s v="US"/>
    <s v="USD"/>
    <n v="1463029200"/>
    <d v="2016-05-12T05:00:00"/>
    <d v="2016-05-12T05:00:00"/>
    <n v="2016"/>
    <x v="7"/>
    <s v="May"/>
    <x v="11"/>
    <n v="1463374800"/>
    <d v="2016-05-16T05:00:00"/>
    <b v="0"/>
    <b v="0"/>
    <s v="food/food trucks"/>
  </r>
  <r>
    <n v="927"/>
    <s v="Davis-Gardner"/>
    <s v="Synergistic dynamic utilization"/>
    <n v="7200"/>
    <n v="3301"/>
    <n v="45.847222222222221"/>
    <x v="0"/>
    <n v="89.21621621621621"/>
    <n v="37"/>
    <x v="3"/>
    <s v="plays"/>
    <s v="US"/>
    <s v="USD"/>
    <n v="1342069200"/>
    <d v="2012-07-12T05:00:00"/>
    <d v="2012-07-12T05:00:00"/>
    <n v="2012"/>
    <x v="4"/>
    <s v="Jul"/>
    <x v="8"/>
    <n v="1344574800"/>
    <d v="2012-08-10T05:00:00"/>
    <b v="0"/>
    <b v="0"/>
    <s v="theater/plays"/>
  </r>
  <r>
    <n v="928"/>
    <s v="Dawson Group"/>
    <s v="Triple-buffered bi-directional model"/>
    <n v="167400"/>
    <n v="196386"/>
    <n v="117.31541218637993"/>
    <x v="1"/>
    <n v="51.995234312946785"/>
    <n v="3777"/>
    <x v="2"/>
    <s v="web"/>
    <s v="IT"/>
    <s v="EUR"/>
    <n v="1388296800"/>
    <d v="2013-12-29T06:00:00"/>
    <d v="2013-12-29T06:00:00"/>
    <n v="2013"/>
    <x v="2"/>
    <s v="Dec"/>
    <x v="7"/>
    <n v="1389074400"/>
    <d v="2014-01-07T06:00:00"/>
    <b v="0"/>
    <b v="0"/>
    <s v="technology/web"/>
  </r>
  <r>
    <n v="929"/>
    <s v="Turner-Terrell"/>
    <s v="Polarized tertiary function"/>
    <n v="5500"/>
    <n v="11952"/>
    <n v="217.30909090909088"/>
    <x v="1"/>
    <n v="64.956521739130437"/>
    <n v="184"/>
    <x v="3"/>
    <s v="plays"/>
    <s v="GB"/>
    <s v="GBP"/>
    <n v="1493787600"/>
    <d v="2017-05-03T05:00:00"/>
    <d v="2017-05-03T05:00:00"/>
    <n v="2017"/>
    <x v="5"/>
    <s v="May"/>
    <x v="11"/>
    <n v="1494997200"/>
    <d v="2017-05-17T05:00:00"/>
    <b v="0"/>
    <b v="0"/>
    <s v="theater/plays"/>
  </r>
  <r>
    <n v="930"/>
    <s v="Hall, Buchanan and Benton"/>
    <s v="Configurable fault-tolerant structure"/>
    <n v="3500"/>
    <n v="3930"/>
    <n v="112.28571428571428"/>
    <x v="1"/>
    <n v="46.235294117647058"/>
    <n v="85"/>
    <x v="3"/>
    <s v="plays"/>
    <s v="US"/>
    <s v="USD"/>
    <n v="1424844000"/>
    <d v="2015-02-25T06:00:00"/>
    <d v="2015-02-25T06:00:00"/>
    <n v="2015"/>
    <x v="0"/>
    <s v="Feb"/>
    <x v="10"/>
    <n v="1425448800"/>
    <d v="2015-03-04T06:00:00"/>
    <b v="0"/>
    <b v="1"/>
    <s v="theater/plays"/>
  </r>
  <r>
    <n v="931"/>
    <s v="Lowery, Hayden and Cruz"/>
    <s v="Digitized 24/7 budgetary management"/>
    <n v="7900"/>
    <n v="5729"/>
    <n v="72.51898734177216"/>
    <x v="0"/>
    <n v="51.151785714285715"/>
    <n v="112"/>
    <x v="3"/>
    <s v="plays"/>
    <s v="US"/>
    <s v="USD"/>
    <n v="1403931600"/>
    <d v="2014-06-28T05:00:00"/>
    <d v="2014-06-28T05:00:00"/>
    <n v="2014"/>
    <x v="1"/>
    <s v="Jun"/>
    <x v="5"/>
    <n v="1404104400"/>
    <d v="2014-06-30T05:00:00"/>
    <b v="0"/>
    <b v="1"/>
    <s v="theater/plays"/>
  </r>
  <r>
    <n v="932"/>
    <s v="Mora, Miller and Harper"/>
    <s v="Stand-alone zero tolerance algorithm"/>
    <n v="2300"/>
    <n v="4883"/>
    <n v="212.30434782608697"/>
    <x v="1"/>
    <n v="33.909722222222221"/>
    <n v="144"/>
    <x v="1"/>
    <s v="rock"/>
    <s v="US"/>
    <s v="USD"/>
    <n v="1394514000"/>
    <d v="2014-03-11T05:00:00"/>
    <d v="2014-03-11T05:00:00"/>
    <n v="2014"/>
    <x v="1"/>
    <s v="Mar"/>
    <x v="6"/>
    <n v="1394773200"/>
    <d v="2014-03-14T05:00:00"/>
    <b v="0"/>
    <b v="0"/>
    <s v="music/rock"/>
  </r>
  <r>
    <n v="933"/>
    <s v="Espinoza Group"/>
    <s v="Implemented tangible support"/>
    <n v="73000"/>
    <n v="175015"/>
    <n v="239.74657534246577"/>
    <x v="1"/>
    <n v="92.016298633017882"/>
    <n v="1902"/>
    <x v="3"/>
    <s v="plays"/>
    <s v="US"/>
    <s v="USD"/>
    <n v="1365397200"/>
    <d v="2013-04-08T05:00:00"/>
    <d v="2013-04-08T05:00:00"/>
    <n v="2013"/>
    <x v="2"/>
    <s v="Apr"/>
    <x v="9"/>
    <n v="1366520400"/>
    <d v="2013-04-21T05:00:00"/>
    <b v="0"/>
    <b v="0"/>
    <s v="theater/plays"/>
  </r>
  <r>
    <n v="934"/>
    <s v="Davis, Crawford and Lopez"/>
    <s v="Reactive radical framework"/>
    <n v="6200"/>
    <n v="11280"/>
    <n v="181.93548387096774"/>
    <x v="1"/>
    <n v="107.42857142857143"/>
    <n v="105"/>
    <x v="3"/>
    <s v="plays"/>
    <s v="US"/>
    <s v="USD"/>
    <n v="1456120800"/>
    <d v="2016-02-22T06:00:00"/>
    <d v="2016-02-22T06:00:00"/>
    <n v="2016"/>
    <x v="7"/>
    <s v="Feb"/>
    <x v="10"/>
    <n v="1456639200"/>
    <d v="2016-02-28T06:00:00"/>
    <b v="0"/>
    <b v="0"/>
    <s v="theater/plays"/>
  </r>
  <r>
    <n v="935"/>
    <s v="Richards, Stevens and Fleming"/>
    <s v="Object-based full-range knowledge user"/>
    <n v="6100"/>
    <n v="10012"/>
    <n v="164.13114754098362"/>
    <x v="1"/>
    <n v="75.848484848484844"/>
    <n v="132"/>
    <x v="3"/>
    <s v="plays"/>
    <s v="US"/>
    <s v="USD"/>
    <n v="1437714000"/>
    <d v="2015-07-24T05:00:00"/>
    <d v="2015-07-24T05:00:00"/>
    <n v="2015"/>
    <x v="0"/>
    <s v="Jul"/>
    <x v="8"/>
    <n v="1438318800"/>
    <d v="2015-07-31T05:00:00"/>
    <b v="0"/>
    <b v="0"/>
    <s v="theater/plays"/>
  </r>
  <r>
    <n v="936"/>
    <s v="Brown Ltd"/>
    <s v="Enhanced composite contingency"/>
    <n v="103200"/>
    <n v="1690"/>
    <n v="1.6375968992248062"/>
    <x v="0"/>
    <n v="80.476190476190482"/>
    <n v="21"/>
    <x v="3"/>
    <s v="plays"/>
    <s v="US"/>
    <s v="USD"/>
    <n v="1563771600"/>
    <d v="2019-07-22T05:00:00"/>
    <d v="2019-07-22T05:00:00"/>
    <n v="2019"/>
    <x v="3"/>
    <s v="Jul"/>
    <x v="8"/>
    <n v="1564030800"/>
    <d v="2019-07-25T05:00:00"/>
    <b v="1"/>
    <b v="0"/>
    <s v="theater/plays"/>
  </r>
  <r>
    <n v="937"/>
    <s v="Tapia, Sandoval and Hurley"/>
    <s v="Cloned fresh-thinking model"/>
    <n v="171000"/>
    <n v="84891"/>
    <n v="49.64385964912281"/>
    <x v="3"/>
    <n v="86.978483606557376"/>
    <n v="976"/>
    <x v="4"/>
    <s v="documentary"/>
    <s v="US"/>
    <s v="USD"/>
    <n v="1448517600"/>
    <d v="2015-11-26T06:00:00"/>
    <d v="2015-11-26T06:00:00"/>
    <n v="2015"/>
    <x v="0"/>
    <s v="Nov"/>
    <x v="0"/>
    <n v="1449295200"/>
    <d v="2015-12-05T06:00:00"/>
    <b v="0"/>
    <b v="0"/>
    <s v="film &amp; video/documentary"/>
  </r>
  <r>
    <n v="938"/>
    <s v="Allen Inc"/>
    <s v="Total dedicated benchmark"/>
    <n v="9200"/>
    <n v="10093"/>
    <n v="109.70652173913042"/>
    <x v="1"/>
    <n v="105.13541666666667"/>
    <n v="96"/>
    <x v="5"/>
    <s v="fiction"/>
    <s v="US"/>
    <s v="USD"/>
    <n v="1528779600"/>
    <d v="2018-06-12T05:00:00"/>
    <d v="2018-06-12T05:00:00"/>
    <n v="2018"/>
    <x v="9"/>
    <s v="Jun"/>
    <x v="5"/>
    <n v="1531890000"/>
    <d v="2018-07-18T05:00:00"/>
    <b v="0"/>
    <b v="1"/>
    <s v="publishing/fiction"/>
  </r>
  <r>
    <n v="939"/>
    <s v="Williams, Johnson and Campbell"/>
    <s v="Streamlined human-resource Graphic Interface"/>
    <n v="7800"/>
    <n v="3839"/>
    <n v="49.217948717948715"/>
    <x v="0"/>
    <n v="57.298507462686565"/>
    <n v="67"/>
    <x v="6"/>
    <s v="video games"/>
    <s v="US"/>
    <s v="USD"/>
    <n v="1304744400"/>
    <d v="2011-05-07T05:00:00"/>
    <d v="2011-05-07T05:00:00"/>
    <n v="2011"/>
    <x v="8"/>
    <s v="May"/>
    <x v="11"/>
    <n v="1306213200"/>
    <d v="2011-05-24T05:00:00"/>
    <b v="0"/>
    <b v="1"/>
    <s v="games/video games"/>
  </r>
  <r>
    <n v="940"/>
    <s v="Wiggins Ltd"/>
    <s v="Upgradable analyzing core"/>
    <n v="9900"/>
    <n v="6161"/>
    <n v="62.232323232323225"/>
    <x v="2"/>
    <n v="93.348484848484844"/>
    <n v="66"/>
    <x v="2"/>
    <s v="web"/>
    <s v="CA"/>
    <s v="CAD"/>
    <n v="1354341600"/>
    <d v="2012-12-01T06:00:00"/>
    <d v="2012-12-01T06:00:00"/>
    <n v="2012"/>
    <x v="4"/>
    <s v="Dec"/>
    <x v="7"/>
    <n v="1356242400"/>
    <d v="2012-12-23T06:00:00"/>
    <b v="0"/>
    <b v="0"/>
    <s v="technology/web"/>
  </r>
  <r>
    <n v="941"/>
    <s v="Luna-Horne"/>
    <s v="Profound exuding pricing structure"/>
    <n v="43000"/>
    <n v="5615"/>
    <n v="13.05813953488372"/>
    <x v="0"/>
    <n v="71.987179487179489"/>
    <n v="78"/>
    <x v="3"/>
    <s v="plays"/>
    <s v="US"/>
    <s v="USD"/>
    <n v="1294552800"/>
    <d v="2011-01-09T06:00:00"/>
    <d v="2011-01-09T06:00:00"/>
    <n v="2011"/>
    <x v="8"/>
    <s v="Jan"/>
    <x v="2"/>
    <n v="1297576800"/>
    <d v="2011-02-13T06:00:00"/>
    <b v="1"/>
    <b v="0"/>
    <s v="theater/plays"/>
  </r>
  <r>
    <n v="942"/>
    <s v="Allen Inc"/>
    <s v="Horizontal optimizing model"/>
    <n v="9600"/>
    <n v="6205"/>
    <n v="64.635416666666671"/>
    <x v="0"/>
    <n v="92.611940298507463"/>
    <n v="67"/>
    <x v="3"/>
    <s v="plays"/>
    <s v="AU"/>
    <s v="AUD"/>
    <n v="1295935200"/>
    <d v="2011-01-25T06:00:00"/>
    <d v="2011-01-25T06:00:00"/>
    <n v="2011"/>
    <x v="8"/>
    <s v="Jan"/>
    <x v="2"/>
    <n v="1296194400"/>
    <d v="2011-01-28T06:00:00"/>
    <b v="0"/>
    <b v="0"/>
    <s v="theater/plays"/>
  </r>
  <r>
    <n v="943"/>
    <s v="Peterson, Gonzalez and Spencer"/>
    <s v="Synchronized fault-tolerant algorithm"/>
    <n v="7500"/>
    <n v="11969"/>
    <n v="159.58666666666667"/>
    <x v="1"/>
    <n v="104.99122807017544"/>
    <n v="114"/>
    <x v="0"/>
    <s v="food trucks"/>
    <s v="US"/>
    <s v="USD"/>
    <n v="1411534800"/>
    <d v="2014-09-24T05:00:00"/>
    <d v="2014-09-24T05:00:00"/>
    <n v="2014"/>
    <x v="1"/>
    <s v="Sep"/>
    <x v="3"/>
    <n v="1414558800"/>
    <d v="2014-10-29T05:00:00"/>
    <b v="0"/>
    <b v="0"/>
    <s v="food/food trucks"/>
  </r>
  <r>
    <n v="944"/>
    <s v="Walter Inc"/>
    <s v="Streamlined 5thgeneration intranet"/>
    <n v="10000"/>
    <n v="8142"/>
    <n v="81.42"/>
    <x v="0"/>
    <n v="30.958174904942965"/>
    <n v="263"/>
    <x v="7"/>
    <s v="photography books"/>
    <s v="AU"/>
    <s v="AUD"/>
    <n v="1486706400"/>
    <d v="2017-02-10T06:00:00"/>
    <d v="2017-02-10T06:00:00"/>
    <n v="2017"/>
    <x v="5"/>
    <s v="Feb"/>
    <x v="10"/>
    <n v="1488348000"/>
    <d v="2017-03-01T06:00:00"/>
    <b v="0"/>
    <b v="0"/>
    <s v="photography/photography books"/>
  </r>
  <r>
    <n v="945"/>
    <s v="Sanders, Farley and Huffman"/>
    <s v="Cross-group clear-thinking task-force"/>
    <n v="172000"/>
    <n v="55805"/>
    <n v="32.444767441860463"/>
    <x v="0"/>
    <n v="33.001182732111175"/>
    <n v="1691"/>
    <x v="7"/>
    <s v="photography books"/>
    <s v="US"/>
    <s v="USD"/>
    <n v="1333602000"/>
    <d v="2012-04-05T05:00:00"/>
    <d v="2012-04-05T05:00:00"/>
    <n v="2012"/>
    <x v="4"/>
    <s v="Apr"/>
    <x v="9"/>
    <n v="1334898000"/>
    <d v="2012-04-20T05:00:00"/>
    <b v="1"/>
    <b v="0"/>
    <s v="photography/photography books"/>
  </r>
  <r>
    <n v="946"/>
    <s v="Hall, Holmes and Walker"/>
    <s v="Public-key bandwidth-monitored intranet"/>
    <n v="153700"/>
    <n v="15238"/>
    <n v="9.9141184124918666"/>
    <x v="0"/>
    <n v="84.187845303867405"/>
    <n v="181"/>
    <x v="3"/>
    <s v="plays"/>
    <s v="US"/>
    <s v="USD"/>
    <n v="1308200400"/>
    <d v="2011-06-16T05:00:00"/>
    <d v="2011-06-16T05:00:00"/>
    <n v="2011"/>
    <x v="8"/>
    <s v="Jun"/>
    <x v="5"/>
    <n v="1308373200"/>
    <d v="2011-06-18T05:00:00"/>
    <b v="0"/>
    <b v="0"/>
    <s v="theater/plays"/>
  </r>
  <r>
    <n v="947"/>
    <s v="Smith-Powell"/>
    <s v="Upgradable clear-thinking hardware"/>
    <n v="3600"/>
    <n v="961"/>
    <n v="26.694444444444443"/>
    <x v="0"/>
    <n v="73.92307692307692"/>
    <n v="13"/>
    <x v="3"/>
    <s v="plays"/>
    <s v="US"/>
    <s v="USD"/>
    <n v="1411707600"/>
    <d v="2014-09-26T05:00:00"/>
    <d v="2014-09-26T05:00:00"/>
    <n v="2014"/>
    <x v="1"/>
    <s v="Sep"/>
    <x v="3"/>
    <n v="1412312400"/>
    <d v="2014-10-03T05:00:00"/>
    <b v="0"/>
    <b v="0"/>
    <s v="theater/plays"/>
  </r>
  <r>
    <n v="948"/>
    <s v="Smith-Hill"/>
    <s v="Integrated holistic paradigm"/>
    <n v="9400"/>
    <n v="5918"/>
    <n v="62.957446808510639"/>
    <x v="3"/>
    <n v="36.987499999999997"/>
    <n v="160"/>
    <x v="4"/>
    <s v="documentary"/>
    <s v="US"/>
    <s v="USD"/>
    <n v="1418364000"/>
    <d v="2014-12-12T06:00:00"/>
    <d v="2014-12-12T06:00:00"/>
    <n v="2014"/>
    <x v="1"/>
    <s v="Dec"/>
    <x v="7"/>
    <n v="1419228000"/>
    <d v="2014-12-22T06:00:00"/>
    <b v="1"/>
    <b v="1"/>
    <s v="film &amp; video/documentary"/>
  </r>
  <r>
    <n v="949"/>
    <s v="Wright LLC"/>
    <s v="Seamless clear-thinking conglomeration"/>
    <n v="5900"/>
    <n v="9520"/>
    <n v="161.35593220338984"/>
    <x v="1"/>
    <n v="46.896551724137929"/>
    <n v="203"/>
    <x v="2"/>
    <s v="web"/>
    <s v="US"/>
    <s v="USD"/>
    <n v="1429333200"/>
    <d v="2015-04-18T05:00:00"/>
    <d v="2015-04-18T05:00:00"/>
    <n v="2015"/>
    <x v="0"/>
    <s v="Apr"/>
    <x v="9"/>
    <n v="1430974800"/>
    <d v="2015-05-07T05:00:00"/>
    <b v="0"/>
    <b v="0"/>
    <s v="technology/web"/>
  </r>
  <r>
    <n v="950"/>
    <s v="Williams, Orozco and Gomez"/>
    <s v="Persistent content-based methodology"/>
    <n v="100"/>
    <n v="5"/>
    <n v="5"/>
    <x v="0"/>
    <n v="5"/>
    <n v="1"/>
    <x v="3"/>
    <s v="plays"/>
    <s v="US"/>
    <s v="USD"/>
    <n v="1555390800"/>
    <d v="2019-04-16T05:00:00"/>
    <d v="2019-04-16T05:00:00"/>
    <n v="2019"/>
    <x v="3"/>
    <s v="Apr"/>
    <x v="9"/>
    <n v="1555822800"/>
    <d v="2019-04-21T05:00:00"/>
    <b v="0"/>
    <b v="1"/>
    <s v="theater/plays"/>
  </r>
  <r>
    <n v="951"/>
    <s v="Peterson Ltd"/>
    <s v="Re-engineered 24hour matrix"/>
    <n v="14500"/>
    <n v="159056"/>
    <n v="1096.9379310344827"/>
    <x v="1"/>
    <n v="102.02437459910199"/>
    <n v="1559"/>
    <x v="1"/>
    <s v="rock"/>
    <s v="US"/>
    <s v="USD"/>
    <n v="1482732000"/>
    <d v="2016-12-26T06:00:00"/>
    <d v="2016-12-26T06:00:00"/>
    <n v="2016"/>
    <x v="7"/>
    <s v="Dec"/>
    <x v="7"/>
    <n v="1482818400"/>
    <d v="2016-12-27T06:00:00"/>
    <b v="0"/>
    <b v="1"/>
    <s v="music/rock"/>
  </r>
  <r>
    <n v="952"/>
    <s v="Cummings-Hayes"/>
    <s v="Virtual multi-tasking core"/>
    <n v="145500"/>
    <n v="101987"/>
    <n v="70.094158075601371"/>
    <x v="3"/>
    <n v="45.007502206531335"/>
    <n v="2266"/>
    <x v="4"/>
    <s v="documentary"/>
    <s v="US"/>
    <s v="USD"/>
    <n v="1470718800"/>
    <d v="2016-08-09T05:00:00"/>
    <d v="2016-08-09T05:00:00"/>
    <n v="2016"/>
    <x v="7"/>
    <s v="Aug"/>
    <x v="1"/>
    <n v="1471928400"/>
    <d v="2016-08-23T05:00:00"/>
    <b v="0"/>
    <b v="0"/>
    <s v="film &amp; video/documentary"/>
  </r>
  <r>
    <n v="953"/>
    <s v="Boyle Ltd"/>
    <s v="Streamlined fault-tolerant conglomeration"/>
    <n v="3300"/>
    <n v="1980"/>
    <n v="60"/>
    <x v="0"/>
    <n v="94.285714285714292"/>
    <n v="21"/>
    <x v="4"/>
    <s v="science fiction"/>
    <s v="US"/>
    <s v="USD"/>
    <n v="1450591200"/>
    <d v="2015-12-20T06:00:00"/>
    <d v="2015-12-20T06:00:00"/>
    <n v="2015"/>
    <x v="0"/>
    <s v="Dec"/>
    <x v="7"/>
    <n v="1453701600"/>
    <d v="2016-01-25T06:00:00"/>
    <b v="0"/>
    <b v="1"/>
    <s v="film &amp; video/science fiction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web"/>
    <s v="AU"/>
    <s v="AUD"/>
    <n v="1348290000"/>
    <d v="2012-09-22T05:00:00"/>
    <d v="2012-09-22T05:00:00"/>
    <n v="2012"/>
    <x v="4"/>
    <s v="Sep"/>
    <x v="3"/>
    <n v="1350363600"/>
    <d v="2012-10-16T05:00:00"/>
    <b v="0"/>
    <b v="0"/>
    <s v="technology/web"/>
  </r>
  <r>
    <n v="955"/>
    <s v="Moss-Obrien"/>
    <s v="Function-based next generation emulation"/>
    <n v="700"/>
    <n v="7763"/>
    <n v="1109"/>
    <x v="1"/>
    <n v="97.037499999999994"/>
    <n v="80"/>
    <x v="3"/>
    <s v="plays"/>
    <s v="US"/>
    <s v="USD"/>
    <n v="1353823200"/>
    <d v="2012-11-25T06:00:00"/>
    <d v="2012-11-25T06:00:00"/>
    <n v="2012"/>
    <x v="4"/>
    <s v="Nov"/>
    <x v="0"/>
    <n v="1353996000"/>
    <d v="2012-11-27T06:00:00"/>
    <b v="0"/>
    <b v="0"/>
    <s v="theater/plays"/>
  </r>
  <r>
    <n v="956"/>
    <s v="Wood Inc"/>
    <s v="Re-engineered composite focus group"/>
    <n v="187600"/>
    <n v="35698"/>
    <n v="19.028784648187631"/>
    <x v="0"/>
    <n v="43.00963855421687"/>
    <n v="830"/>
    <x v="4"/>
    <s v="science fiction"/>
    <s v="US"/>
    <s v="USD"/>
    <n v="1450764000"/>
    <d v="2015-12-22T06:00:00"/>
    <d v="2015-12-22T06:00:00"/>
    <n v="2015"/>
    <x v="0"/>
    <s v="Dec"/>
    <x v="7"/>
    <n v="1451109600"/>
    <d v="2015-12-26T06:00:00"/>
    <b v="0"/>
    <b v="0"/>
    <s v="film &amp; video/science fiction"/>
  </r>
  <r>
    <n v="957"/>
    <s v="Riley, Cohen and Goodman"/>
    <s v="Profound mission-critical function"/>
    <n v="9800"/>
    <n v="12434"/>
    <n v="126.87755102040816"/>
    <x v="1"/>
    <n v="94.916030534351151"/>
    <n v="131"/>
    <x v="3"/>
    <s v="plays"/>
    <s v="US"/>
    <s v="USD"/>
    <n v="1329372000"/>
    <d v="2012-02-16T06:00:00"/>
    <d v="2012-02-16T06:00:00"/>
    <n v="2012"/>
    <x v="4"/>
    <s v="Feb"/>
    <x v="10"/>
    <n v="1329631200"/>
    <d v="2012-02-19T06:00:00"/>
    <b v="0"/>
    <b v="0"/>
    <s v="theater/plays"/>
  </r>
  <r>
    <n v="958"/>
    <s v="Green, Robinson and Ho"/>
    <s v="De-engineered zero-defect open system"/>
    <n v="1100"/>
    <n v="8081"/>
    <n v="734.63636363636363"/>
    <x v="1"/>
    <n v="72.151785714285708"/>
    <n v="112"/>
    <x v="4"/>
    <s v="animation"/>
    <s v="US"/>
    <s v="USD"/>
    <n v="1277096400"/>
    <d v="2010-06-21T05:00:00"/>
    <d v="2010-06-21T05:00:00"/>
    <n v="2010"/>
    <x v="6"/>
    <s v="Jun"/>
    <x v="5"/>
    <n v="1278997200"/>
    <d v="2010-07-13T05:00:00"/>
    <b v="0"/>
    <b v="0"/>
    <s v="film &amp; video/animation"/>
  </r>
  <r>
    <n v="959"/>
    <s v="Black-Graham"/>
    <s v="Operative hybrid utilization"/>
    <n v="145000"/>
    <n v="6631"/>
    <n v="4.5731034482758623"/>
    <x v="0"/>
    <n v="51.007692307692309"/>
    <n v="130"/>
    <x v="5"/>
    <s v="translations"/>
    <s v="US"/>
    <s v="USD"/>
    <n v="1277701200"/>
    <d v="2010-06-28T05:00:00"/>
    <d v="2010-06-28T05:00:00"/>
    <n v="2010"/>
    <x v="6"/>
    <s v="Jun"/>
    <x v="5"/>
    <n v="1280120400"/>
    <d v="2010-07-26T05:00:00"/>
    <b v="0"/>
    <b v="0"/>
    <s v="publishing/translations"/>
  </r>
  <r>
    <n v="960"/>
    <s v="Robbins Group"/>
    <s v="Function-based interactive matrix"/>
    <n v="5500"/>
    <n v="4678"/>
    <n v="85.054545454545448"/>
    <x v="0"/>
    <n v="85.054545454545448"/>
    <n v="55"/>
    <x v="2"/>
    <s v="web"/>
    <s v="US"/>
    <s v="USD"/>
    <n v="1454911200"/>
    <d v="2016-02-08T06:00:00"/>
    <d v="2016-02-08T06:00:00"/>
    <n v="2016"/>
    <x v="7"/>
    <s v="Feb"/>
    <x v="10"/>
    <n v="1458104400"/>
    <d v="2016-03-16T05:00:00"/>
    <b v="0"/>
    <b v="0"/>
    <s v="technology/web"/>
  </r>
  <r>
    <n v="961"/>
    <s v="Mason, Case and May"/>
    <s v="Optimized content-based collaboration"/>
    <n v="5700"/>
    <n v="6800"/>
    <n v="119.29824561403508"/>
    <x v="1"/>
    <n v="43.87096774193548"/>
    <n v="155"/>
    <x v="5"/>
    <s v="translations"/>
    <s v="US"/>
    <s v="USD"/>
    <n v="1297922400"/>
    <d v="2011-02-17T06:00:00"/>
    <d v="2011-02-17T06:00:00"/>
    <n v="2011"/>
    <x v="8"/>
    <s v="Feb"/>
    <x v="10"/>
    <n v="1298268000"/>
    <d v="2011-02-21T06:00:00"/>
    <b v="0"/>
    <b v="0"/>
    <s v="publishing/translations"/>
  </r>
  <r>
    <n v="962"/>
    <s v="Harris, Russell and Mitchell"/>
    <s v="User-centric cohesive policy"/>
    <n v="3600"/>
    <n v="10657"/>
    <n v="296.02777777777777"/>
    <x v="1"/>
    <n v="40.063909774436091"/>
    <n v="266"/>
    <x v="0"/>
    <s v="food trucks"/>
    <s v="US"/>
    <s v="USD"/>
    <n v="1384408800"/>
    <d v="2013-11-14T06:00:00"/>
    <d v="2013-11-14T06:00:00"/>
    <n v="2013"/>
    <x v="2"/>
    <s v="Nov"/>
    <x v="0"/>
    <n v="1386223200"/>
    <d v="2013-12-05T06:00:00"/>
    <b v="0"/>
    <b v="0"/>
    <s v="food/food trucks"/>
  </r>
  <r>
    <n v="963"/>
    <s v="Rodriguez-Robinson"/>
    <s v="Ergonomic methodical hub"/>
    <n v="5900"/>
    <n v="4997"/>
    <n v="84.694915254237287"/>
    <x v="0"/>
    <n v="43.833333333333336"/>
    <n v="114"/>
    <x v="7"/>
    <s v="photography books"/>
    <s v="IT"/>
    <s v="EUR"/>
    <n v="1299304800"/>
    <d v="2011-03-05T06:00:00"/>
    <d v="2011-03-05T06:00:00"/>
    <n v="2011"/>
    <x v="8"/>
    <s v="Mar"/>
    <x v="6"/>
    <n v="1299823200"/>
    <d v="2011-03-11T06:00:00"/>
    <b v="0"/>
    <b v="1"/>
    <s v="photography/photography books"/>
  </r>
  <r>
    <n v="964"/>
    <s v="Peck, Higgins and Smith"/>
    <s v="Devolved disintermediate encryption"/>
    <n v="3700"/>
    <n v="13164"/>
    <n v="355.7837837837838"/>
    <x v="1"/>
    <n v="84.92903225806451"/>
    <n v="155"/>
    <x v="3"/>
    <s v="plays"/>
    <s v="US"/>
    <s v="USD"/>
    <n v="1431320400"/>
    <d v="2015-05-11T05:00:00"/>
    <d v="2015-05-11T05:00:00"/>
    <n v="2015"/>
    <x v="0"/>
    <s v="May"/>
    <x v="11"/>
    <n v="1431752400"/>
    <d v="2015-05-16T05:00:00"/>
    <b v="0"/>
    <b v="0"/>
    <s v="theater/plays"/>
  </r>
  <r>
    <n v="965"/>
    <s v="Nunez-King"/>
    <s v="Phased clear-thinking policy"/>
    <n v="2200"/>
    <n v="8501"/>
    <n v="386.40909090909093"/>
    <x v="1"/>
    <n v="41.067632850241544"/>
    <n v="207"/>
    <x v="1"/>
    <s v="rock"/>
    <s v="GB"/>
    <s v="GBP"/>
    <n v="1264399200"/>
    <d v="2010-01-25T06:00:00"/>
    <d v="2010-01-25T06:00:00"/>
    <n v="2010"/>
    <x v="6"/>
    <s v="Jan"/>
    <x v="2"/>
    <n v="1267855200"/>
    <d v="2010-03-06T06:00:00"/>
    <b v="0"/>
    <b v="0"/>
    <s v="music/rock"/>
  </r>
  <r>
    <n v="966"/>
    <s v="Davis and Sons"/>
    <s v="Seamless solution-oriented capacity"/>
    <n v="1700"/>
    <n v="13468"/>
    <n v="792.23529411764707"/>
    <x v="1"/>
    <n v="54.971428571428568"/>
    <n v="245"/>
    <x v="3"/>
    <s v="plays"/>
    <s v="US"/>
    <s v="USD"/>
    <n v="1497502800"/>
    <d v="2017-06-15T05:00:00"/>
    <d v="2017-06-15T05:00:00"/>
    <n v="2017"/>
    <x v="5"/>
    <s v="Jun"/>
    <x v="5"/>
    <n v="1497675600"/>
    <d v="2017-06-17T05:00:00"/>
    <b v="0"/>
    <b v="0"/>
    <s v="theater/plays"/>
  </r>
  <r>
    <n v="967"/>
    <s v="Howard-Douglas"/>
    <s v="Organized human-resource attitude"/>
    <n v="88400"/>
    <n v="121138"/>
    <n v="137.03393665158373"/>
    <x v="1"/>
    <n v="77.010807374443743"/>
    <n v="1573"/>
    <x v="1"/>
    <s v="world music"/>
    <s v="US"/>
    <s v="USD"/>
    <n v="1333688400"/>
    <d v="2012-04-06T05:00:00"/>
    <d v="2012-04-06T05:00:00"/>
    <n v="2012"/>
    <x v="4"/>
    <s v="Apr"/>
    <x v="9"/>
    <n v="1336885200"/>
    <d v="2012-05-13T05:00:00"/>
    <b v="0"/>
    <b v="0"/>
    <s v="music/world music"/>
  </r>
  <r>
    <n v="968"/>
    <s v="Gonzalez-White"/>
    <s v="Open-architected disintermediate budgetary management"/>
    <n v="2400"/>
    <n v="8117"/>
    <n v="338.20833333333337"/>
    <x v="1"/>
    <n v="71.201754385964918"/>
    <n v="114"/>
    <x v="0"/>
    <s v="food trucks"/>
    <s v="US"/>
    <s v="USD"/>
    <n v="1293861600"/>
    <d v="2011-01-01T06:00:00"/>
    <d v="2011-01-01T06:00:00"/>
    <n v="2011"/>
    <x v="8"/>
    <s v="Jan"/>
    <x v="2"/>
    <n v="1295157600"/>
    <d v="2011-01-16T06:00:00"/>
    <b v="0"/>
    <b v="0"/>
    <s v="food/food trucks"/>
  </r>
  <r>
    <n v="969"/>
    <s v="Lopez-King"/>
    <s v="Multi-lateral radical solution"/>
    <n v="7900"/>
    <n v="8550"/>
    <n v="108.22784810126582"/>
    <x v="1"/>
    <n v="91.935483870967744"/>
    <n v="93"/>
    <x v="3"/>
    <s v="plays"/>
    <s v="US"/>
    <s v="USD"/>
    <n v="1576994400"/>
    <d v="2019-12-22T06:00:00"/>
    <d v="2019-12-22T06:00:00"/>
    <n v="2019"/>
    <x v="3"/>
    <s v="Dec"/>
    <x v="7"/>
    <n v="1577599200"/>
    <d v="2019-12-29T06:00:00"/>
    <b v="0"/>
    <b v="0"/>
    <s v="theater/plays"/>
  </r>
  <r>
    <n v="970"/>
    <s v="Glover-Nelson"/>
    <s v="Inverse context-sensitive info-mediaries"/>
    <n v="94900"/>
    <n v="57659"/>
    <n v="60.757639620653315"/>
    <x v="0"/>
    <n v="97.069023569023571"/>
    <n v="594"/>
    <x v="3"/>
    <s v="plays"/>
    <s v="US"/>
    <s v="USD"/>
    <n v="1304917200"/>
    <d v="2011-05-09T05:00:00"/>
    <d v="2011-05-09T05:00:00"/>
    <n v="2011"/>
    <x v="8"/>
    <s v="May"/>
    <x v="11"/>
    <n v="1305003600"/>
    <d v="2011-05-10T05:00:00"/>
    <b v="0"/>
    <b v="0"/>
    <s v="theater/plays"/>
  </r>
  <r>
    <n v="971"/>
    <s v="Garner and Sons"/>
    <s v="Versatile neutral workforce"/>
    <n v="5100"/>
    <n v="1414"/>
    <n v="27.725490196078432"/>
    <x v="0"/>
    <n v="58.916666666666664"/>
    <n v="24"/>
    <x v="4"/>
    <s v="television"/>
    <s v="US"/>
    <s v="USD"/>
    <n v="1381208400"/>
    <d v="2013-10-08T05:00:00"/>
    <d v="2013-10-08T05:00:00"/>
    <n v="2013"/>
    <x v="2"/>
    <s v="Oct"/>
    <x v="4"/>
    <n v="1381726800"/>
    <d v="2013-10-14T05:00:00"/>
    <b v="0"/>
    <b v="0"/>
    <s v="film &amp; video/television"/>
  </r>
  <r>
    <n v="972"/>
    <s v="Sellers, Roach and Garrison"/>
    <s v="Multi-tiered systematic knowledge user"/>
    <n v="42700"/>
    <n v="97524"/>
    <n v="228.3934426229508"/>
    <x v="1"/>
    <n v="58.015466983938133"/>
    <n v="1681"/>
    <x v="2"/>
    <s v="web"/>
    <s v="US"/>
    <s v="USD"/>
    <n v="1401685200"/>
    <d v="2014-06-02T05:00:00"/>
    <d v="2014-06-02T05:00:00"/>
    <n v="2014"/>
    <x v="1"/>
    <s v="Jun"/>
    <x v="5"/>
    <n v="1402462800"/>
    <d v="2014-06-11T05:00:00"/>
    <b v="0"/>
    <b v="1"/>
    <s v="technology/web"/>
  </r>
  <r>
    <n v="973"/>
    <s v="Herrera, Bennett and Silva"/>
    <s v="Programmable multi-state algorithm"/>
    <n v="121100"/>
    <n v="26176"/>
    <n v="21.615194054500414"/>
    <x v="0"/>
    <n v="103.87301587301587"/>
    <n v="252"/>
    <x v="3"/>
    <s v="plays"/>
    <s v="US"/>
    <s v="USD"/>
    <n v="1291960800"/>
    <d v="2010-12-10T06:00:00"/>
    <d v="2010-12-10T06:00:00"/>
    <n v="2010"/>
    <x v="6"/>
    <s v="Dec"/>
    <x v="7"/>
    <n v="1292133600"/>
    <d v="2010-12-12T06:00:00"/>
    <b v="0"/>
    <b v="1"/>
    <s v="theater/plays"/>
  </r>
  <r>
    <n v="974"/>
    <s v="Thomas, Clay and Mendoza"/>
    <s v="Multi-channeled reciprocal interface"/>
    <n v="800"/>
    <n v="2991"/>
    <n v="373.875"/>
    <x v="1"/>
    <n v="93.46875"/>
    <n v="32"/>
    <x v="1"/>
    <s v="indie rock"/>
    <s v="US"/>
    <s v="USD"/>
    <n v="1368853200"/>
    <d v="2013-05-18T05:00:00"/>
    <d v="2013-05-18T05:00:00"/>
    <n v="2013"/>
    <x v="2"/>
    <s v="May"/>
    <x v="11"/>
    <n v="1368939600"/>
    <d v="2013-05-19T05:00:00"/>
    <b v="0"/>
    <b v="0"/>
    <s v="music/indie rock"/>
  </r>
  <r>
    <n v="975"/>
    <s v="Ayala Group"/>
    <s v="Right-sized maximized migration"/>
    <n v="5400"/>
    <n v="8366"/>
    <n v="154.92592592592592"/>
    <x v="1"/>
    <n v="61.970370370370368"/>
    <n v="135"/>
    <x v="3"/>
    <s v="plays"/>
    <s v="US"/>
    <s v="USD"/>
    <n v="1448776800"/>
    <d v="2015-11-29T06:00:00"/>
    <d v="2015-11-29T06:00:00"/>
    <n v="2015"/>
    <x v="0"/>
    <s v="Nov"/>
    <x v="0"/>
    <n v="1452146400"/>
    <d v="2016-01-07T06:00:00"/>
    <b v="0"/>
    <b v="1"/>
    <s v="theater/plays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3"/>
    <s v="plays"/>
    <s v="US"/>
    <s v="USD"/>
    <n v="1296194400"/>
    <d v="2011-01-28T06:00:00"/>
    <d v="2011-01-28T06:00:00"/>
    <n v="2011"/>
    <x v="8"/>
    <s v="Jan"/>
    <x v="2"/>
    <n v="1296712800"/>
    <d v="2011-02-03T06:00:00"/>
    <b v="0"/>
    <b v="1"/>
    <s v="theater/plays"/>
  </r>
  <r>
    <n v="977"/>
    <s v="Johnson Group"/>
    <s v="Vision-oriented interactive solution"/>
    <n v="7000"/>
    <n v="5177"/>
    <n v="73.957142857142856"/>
    <x v="0"/>
    <n v="77.268656716417908"/>
    <n v="67"/>
    <x v="0"/>
    <s v="food trucks"/>
    <s v="US"/>
    <s v="USD"/>
    <n v="1517983200"/>
    <d v="2018-02-07T06:00:00"/>
    <d v="2018-02-07T06:00:00"/>
    <n v="2018"/>
    <x v="9"/>
    <s v="Feb"/>
    <x v="10"/>
    <n v="1520748000"/>
    <d v="2018-03-11T06:00:00"/>
    <b v="0"/>
    <b v="0"/>
    <s v="food/food trucks"/>
  </r>
  <r>
    <n v="978"/>
    <s v="Bailey, Nguyen and Martinez"/>
    <s v="Fundamental user-facing productivity"/>
    <n v="1000"/>
    <n v="8641"/>
    <n v="864.1"/>
    <x v="1"/>
    <n v="93.923913043478265"/>
    <n v="92"/>
    <x v="6"/>
    <s v="video games"/>
    <s v="US"/>
    <s v="USD"/>
    <n v="1478930400"/>
    <d v="2016-11-12T06:00:00"/>
    <d v="2016-11-12T06:00:00"/>
    <n v="2016"/>
    <x v="7"/>
    <s v="Nov"/>
    <x v="0"/>
    <n v="1480831200"/>
    <d v="2016-12-04T06:00:00"/>
    <b v="0"/>
    <b v="0"/>
    <s v="games/video games"/>
  </r>
  <r>
    <n v="979"/>
    <s v="Williams, Martin and Meyer"/>
    <s v="Innovative well-modulated capability"/>
    <n v="60200"/>
    <n v="86244"/>
    <n v="143.26245847176079"/>
    <x v="1"/>
    <n v="84.969458128078813"/>
    <n v="1015"/>
    <x v="3"/>
    <s v="plays"/>
    <s v="GB"/>
    <s v="GBP"/>
    <n v="1426395600"/>
    <d v="2015-03-15T05:00:00"/>
    <d v="2015-03-15T05:00:00"/>
    <n v="2015"/>
    <x v="0"/>
    <s v="Mar"/>
    <x v="6"/>
    <n v="1426914000"/>
    <d v="2015-03-21T05:00:00"/>
    <b v="0"/>
    <b v="0"/>
    <s v="theater/plays"/>
  </r>
  <r>
    <n v="980"/>
    <s v="Huff-Johnson"/>
    <s v="Universal fault-tolerant orchestration"/>
    <n v="195200"/>
    <n v="78630"/>
    <n v="40.281762295081968"/>
    <x v="0"/>
    <n v="105.97035040431267"/>
    <n v="742"/>
    <x v="5"/>
    <s v="nonfiction"/>
    <s v="US"/>
    <s v="USD"/>
    <n v="1446181200"/>
    <d v="2015-10-30T05:00:00"/>
    <d v="2015-10-30T05:00:00"/>
    <n v="2015"/>
    <x v="0"/>
    <s v="Oct"/>
    <x v="4"/>
    <n v="1446616800"/>
    <d v="2015-11-04T06:00:00"/>
    <b v="1"/>
    <b v="0"/>
    <s v="publishing/nonfiction"/>
  </r>
  <r>
    <n v="981"/>
    <s v="Diaz-Little"/>
    <s v="Grass-roots executive synergy"/>
    <n v="6700"/>
    <n v="11941"/>
    <n v="178.22388059701493"/>
    <x v="1"/>
    <n v="36.969040247678016"/>
    <n v="323"/>
    <x v="2"/>
    <s v="web"/>
    <s v="US"/>
    <s v="USD"/>
    <n v="1514181600"/>
    <d v="2017-12-25T06:00:00"/>
    <d v="2017-12-25T06:00:00"/>
    <n v="2017"/>
    <x v="5"/>
    <s v="Dec"/>
    <x v="7"/>
    <n v="1517032800"/>
    <d v="2018-01-27T06:00:00"/>
    <b v="0"/>
    <b v="0"/>
    <s v="technology/web"/>
  </r>
  <r>
    <n v="982"/>
    <s v="Freeman-French"/>
    <s v="Multi-layered optimal application"/>
    <n v="7200"/>
    <n v="6115"/>
    <n v="84.930555555555557"/>
    <x v="0"/>
    <n v="81.533333333333331"/>
    <n v="75"/>
    <x v="4"/>
    <s v="documentary"/>
    <s v="US"/>
    <s v="USD"/>
    <n v="1311051600"/>
    <d v="2011-07-19T05:00:00"/>
    <d v="2011-07-19T05:00:00"/>
    <n v="2011"/>
    <x v="8"/>
    <s v="Jul"/>
    <x v="8"/>
    <n v="1311224400"/>
    <d v="2011-07-21T05:00:00"/>
    <b v="0"/>
    <b v="1"/>
    <s v="film &amp; video/documentary"/>
  </r>
  <r>
    <n v="983"/>
    <s v="Beck-Weber"/>
    <s v="Business-focused full-range core"/>
    <n v="129100"/>
    <n v="188404"/>
    <n v="145.93648334624322"/>
    <x v="1"/>
    <n v="80.999140154772135"/>
    <n v="2326"/>
    <x v="4"/>
    <s v="documentary"/>
    <s v="US"/>
    <s v="USD"/>
    <n v="1564894800"/>
    <d v="2019-08-04T05:00:00"/>
    <d v="2019-08-04T05:00:00"/>
    <n v="2019"/>
    <x v="3"/>
    <s v="Aug"/>
    <x v="1"/>
    <n v="1566190800"/>
    <d v="2019-08-19T05:00:00"/>
    <b v="0"/>
    <b v="0"/>
    <s v="film &amp; video/documentary"/>
  </r>
  <r>
    <n v="984"/>
    <s v="Lewis-Jacobson"/>
    <s v="Exclusive system-worthy Graphic Interface"/>
    <n v="6500"/>
    <n v="9910"/>
    <n v="152.46153846153848"/>
    <x v="1"/>
    <n v="26.010498687664043"/>
    <n v="381"/>
    <x v="3"/>
    <s v="plays"/>
    <s v="US"/>
    <s v="USD"/>
    <n v="1567918800"/>
    <d v="2019-09-08T05:00:00"/>
    <d v="2019-09-08T05:00:00"/>
    <n v="2019"/>
    <x v="3"/>
    <s v="Sep"/>
    <x v="3"/>
    <n v="1570165200"/>
    <d v="2019-10-04T05:00:00"/>
    <b v="0"/>
    <b v="0"/>
    <s v="theater/plays"/>
  </r>
  <r>
    <n v="985"/>
    <s v="Logan-Curtis"/>
    <s v="Enhanced optimal ability"/>
    <n v="170600"/>
    <n v="114523"/>
    <n v="67.129542790152414"/>
    <x v="0"/>
    <n v="25.998410896708286"/>
    <n v="4405"/>
    <x v="1"/>
    <s v="rock"/>
    <s v="US"/>
    <s v="USD"/>
    <n v="1386309600"/>
    <d v="2013-12-06T06:00:00"/>
    <d v="2013-12-06T06:00:00"/>
    <n v="2013"/>
    <x v="2"/>
    <s v="Dec"/>
    <x v="7"/>
    <n v="1388556000"/>
    <d v="2014-01-01T06:00:00"/>
    <b v="0"/>
    <b v="1"/>
    <s v="music/rock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rock"/>
    <s v="US"/>
    <s v="USD"/>
    <n v="1301979600"/>
    <d v="2011-04-05T05:00:00"/>
    <d v="2011-04-05T05:00:00"/>
    <n v="2011"/>
    <x v="8"/>
    <s v="Apr"/>
    <x v="9"/>
    <n v="1303189200"/>
    <d v="2011-04-19T05:00:00"/>
    <b v="0"/>
    <b v="0"/>
    <s v="music/rock"/>
  </r>
  <r>
    <n v="987"/>
    <s v="Wilson Group"/>
    <s v="Ameliorated foreground focus group"/>
    <n v="6200"/>
    <n v="13441"/>
    <n v="216.79032258064518"/>
    <x v="1"/>
    <n v="28.002083333333335"/>
    <n v="480"/>
    <x v="4"/>
    <s v="documentary"/>
    <s v="US"/>
    <s v="USD"/>
    <n v="1493269200"/>
    <d v="2017-04-27T05:00:00"/>
    <d v="2017-04-27T05:00:00"/>
    <n v="2017"/>
    <x v="5"/>
    <s v="Apr"/>
    <x v="9"/>
    <n v="1494478800"/>
    <d v="2017-05-11T05:00:00"/>
    <b v="0"/>
    <b v="0"/>
    <s v="film &amp; video/documentary"/>
  </r>
  <r>
    <n v="988"/>
    <s v="Gardner, Ryan and Gutierrez"/>
    <s v="Triple-buffered multi-tasking matrices"/>
    <n v="9400"/>
    <n v="4899"/>
    <n v="52.117021276595743"/>
    <x v="0"/>
    <n v="76.546875"/>
    <n v="64"/>
    <x v="5"/>
    <s v="radio &amp; podcasts"/>
    <s v="US"/>
    <s v="USD"/>
    <n v="1478930400"/>
    <d v="2016-11-12T06:00:00"/>
    <d v="2016-11-12T06:00:00"/>
    <n v="2016"/>
    <x v="7"/>
    <s v="Nov"/>
    <x v="0"/>
    <n v="1480744800"/>
    <d v="2016-12-03T06:00:00"/>
    <b v="0"/>
    <b v="0"/>
    <s v="publishing/radio &amp; podcasts"/>
  </r>
  <r>
    <n v="989"/>
    <s v="Hernandez Inc"/>
    <s v="Versatile dedicated migration"/>
    <n v="2400"/>
    <n v="11990"/>
    <n v="499.58333333333337"/>
    <x v="1"/>
    <n v="53.053097345132741"/>
    <n v="226"/>
    <x v="5"/>
    <s v="translations"/>
    <s v="US"/>
    <s v="USD"/>
    <n v="1555390800"/>
    <d v="2019-04-16T05:00:00"/>
    <d v="2019-04-16T05:00:00"/>
    <n v="2019"/>
    <x v="3"/>
    <s v="Apr"/>
    <x v="9"/>
    <n v="1555822800"/>
    <d v="2019-04-21T05:00:00"/>
    <b v="0"/>
    <b v="0"/>
    <s v="publishing/translations"/>
  </r>
  <r>
    <n v="990"/>
    <s v="Ortiz-Roberts"/>
    <s v="Devolved foreground customer loyalty"/>
    <n v="7800"/>
    <n v="6839"/>
    <n v="87.679487179487182"/>
    <x v="0"/>
    <n v="106.859375"/>
    <n v="64"/>
    <x v="4"/>
    <s v="drama"/>
    <s v="US"/>
    <s v="USD"/>
    <n v="1456984800"/>
    <d v="2016-03-03T06:00:00"/>
    <d v="2016-03-03T06:00:00"/>
    <n v="2016"/>
    <x v="7"/>
    <s v="Mar"/>
    <x v="6"/>
    <n v="1458882000"/>
    <d v="2016-03-25T05:00:00"/>
    <b v="0"/>
    <b v="1"/>
    <s v="film &amp; video/drama"/>
  </r>
  <r>
    <n v="991"/>
    <s v="Ramirez LLC"/>
    <s v="Reduced reciprocal focus group"/>
    <n v="9800"/>
    <n v="11091"/>
    <n v="113.17346938775511"/>
    <x v="1"/>
    <n v="46.020746887966808"/>
    <n v="241"/>
    <x v="1"/>
    <s v="rock"/>
    <s v="US"/>
    <s v="USD"/>
    <n v="1411621200"/>
    <d v="2014-09-25T05:00:00"/>
    <d v="2014-09-25T05:00:00"/>
    <n v="2014"/>
    <x v="1"/>
    <s v="Sep"/>
    <x v="3"/>
    <n v="1411966800"/>
    <d v="2014-09-29T05:00:00"/>
    <b v="0"/>
    <b v="1"/>
    <s v="music/rock"/>
  </r>
  <r>
    <n v="992"/>
    <s v="Morrow Inc"/>
    <s v="Networked global migration"/>
    <n v="3100"/>
    <n v="13223"/>
    <n v="426.54838709677421"/>
    <x v="1"/>
    <n v="100.17424242424242"/>
    <n v="132"/>
    <x v="4"/>
    <s v="drama"/>
    <s v="US"/>
    <s v="USD"/>
    <n v="1525669200"/>
    <d v="2018-05-07T05:00:00"/>
    <d v="2018-05-07T05:00:00"/>
    <n v="2018"/>
    <x v="9"/>
    <s v="May"/>
    <x v="11"/>
    <n v="1526878800"/>
    <d v="2018-05-21T05:00:00"/>
    <b v="0"/>
    <b v="1"/>
    <s v="film &amp; video/drama"/>
  </r>
  <r>
    <n v="993"/>
    <s v="Erickson-Rogers"/>
    <s v="De-engineered even-keeled definition"/>
    <n v="9800"/>
    <n v="7608"/>
    <n v="77.632653061224488"/>
    <x v="3"/>
    <n v="101.44"/>
    <n v="75"/>
    <x v="7"/>
    <s v="photography books"/>
    <s v="IT"/>
    <s v="EUR"/>
    <n v="1450936800"/>
    <d v="2015-12-24T06:00:00"/>
    <d v="2015-12-24T06:00:00"/>
    <n v="2015"/>
    <x v="0"/>
    <s v="Dec"/>
    <x v="7"/>
    <n v="1452405600"/>
    <d v="2016-01-10T06:00:00"/>
    <b v="0"/>
    <b v="1"/>
    <s v="photography/photography books"/>
  </r>
  <r>
    <n v="994"/>
    <s v="Leach, Rich and Price"/>
    <s v="Implemented bi-directional flexibility"/>
    <n v="141100"/>
    <n v="74073"/>
    <n v="52.496810772501767"/>
    <x v="0"/>
    <n v="87.972684085510693"/>
    <n v="842"/>
    <x v="5"/>
    <s v="translations"/>
    <s v="US"/>
    <s v="USD"/>
    <n v="1413522000"/>
    <d v="2014-10-17T05:00:00"/>
    <d v="2014-10-17T05:00:00"/>
    <n v="2014"/>
    <x v="1"/>
    <s v="Oct"/>
    <x v="4"/>
    <n v="1414040400"/>
    <d v="2014-10-23T05:00:00"/>
    <b v="0"/>
    <b v="1"/>
    <s v="publishing/translations"/>
  </r>
  <r>
    <n v="995"/>
    <s v="Manning-Hamilton"/>
    <s v="Vision-oriented scalable definition"/>
    <n v="97300"/>
    <n v="153216"/>
    <n v="157.46762589928059"/>
    <x v="1"/>
    <n v="74.995594713656388"/>
    <n v="2043"/>
    <x v="0"/>
    <s v="food trucks"/>
    <s v="US"/>
    <s v="USD"/>
    <n v="1541307600"/>
    <d v="2018-11-04T05:00:00"/>
    <d v="2018-11-04T05:00:00"/>
    <n v="2018"/>
    <x v="9"/>
    <s v="Nov"/>
    <x v="0"/>
    <n v="1543816800"/>
    <d v="2018-12-03T06:00:00"/>
    <b v="0"/>
    <b v="1"/>
    <s v="food/food trucks"/>
  </r>
  <r>
    <n v="996"/>
    <s v="Butler LLC"/>
    <s v="Future-proofed upward-trending migration"/>
    <n v="6600"/>
    <n v="4814"/>
    <n v="72.939393939393938"/>
    <x v="0"/>
    <n v="42.982142857142854"/>
    <n v="112"/>
    <x v="3"/>
    <s v="plays"/>
    <s v="US"/>
    <s v="USD"/>
    <n v="1357106400"/>
    <d v="2013-01-02T06:00:00"/>
    <d v="2013-01-02T06:00:00"/>
    <n v="2013"/>
    <x v="2"/>
    <s v="Jan"/>
    <x v="2"/>
    <n v="1359698400"/>
    <d v="2013-02-01T06:00:00"/>
    <b v="0"/>
    <b v="0"/>
    <s v="theater/plays"/>
  </r>
  <r>
    <n v="997"/>
    <s v="Ball LLC"/>
    <s v="Right-sized full-range throughput"/>
    <n v="7600"/>
    <n v="4603"/>
    <n v="60.565789473684205"/>
    <x v="3"/>
    <n v="33.115107913669064"/>
    <n v="139"/>
    <x v="3"/>
    <s v="plays"/>
    <s v="IT"/>
    <s v="EUR"/>
    <n v="1390197600"/>
    <d v="2014-01-20T06:00:00"/>
    <d v="2014-01-20T06:00:00"/>
    <n v="2014"/>
    <x v="1"/>
    <s v="Jan"/>
    <x v="2"/>
    <n v="1390629600"/>
    <d v="2014-01-25T06:00:00"/>
    <b v="0"/>
    <b v="0"/>
    <s v="theater/plays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indie rock"/>
    <s v="US"/>
    <s v="USD"/>
    <n v="1265868000"/>
    <d v="2010-02-11T06:00:00"/>
    <d v="2010-02-11T06:00:00"/>
    <n v="2010"/>
    <x v="6"/>
    <s v="Feb"/>
    <x v="10"/>
    <n v="1267077600"/>
    <d v="2010-02-25T06:00:00"/>
    <b v="0"/>
    <b v="1"/>
    <s v="music/indie rock"/>
  </r>
  <r>
    <n v="999"/>
    <s v="Hernandez, Norton and Kelley"/>
    <s v="Expanded eco-centric policy"/>
    <n v="111100"/>
    <n v="62819"/>
    <n v="56.542754275427541"/>
    <x v="3"/>
    <n v="55.98841354723708"/>
    <n v="1122"/>
    <x v="0"/>
    <s v="food trucks"/>
    <s v="US"/>
    <s v="USD"/>
    <n v="1467176400"/>
    <d v="2016-06-29T05:00:00"/>
    <d v="2016-06-29T05:00:00"/>
    <n v="2016"/>
    <x v="7"/>
    <s v="Jun"/>
    <x v="5"/>
    <n v="1467781200"/>
    <d v="2016-07-06T05:00:00"/>
    <b v="0"/>
    <b v="0"/>
    <s v="food/food trucks"/>
  </r>
  <r>
    <m/>
    <m/>
    <m/>
    <m/>
    <m/>
    <m/>
    <x v="4"/>
    <m/>
    <m/>
    <x v="9"/>
    <m/>
    <m/>
    <m/>
    <m/>
    <m/>
    <m/>
    <m/>
    <x v="11"/>
    <m/>
    <x v="12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&lt;1000"/>
    <n v="51"/>
    <n v="30"/>
    <n v="20"/>
    <n v="1"/>
    <x v="0"/>
    <x v="0"/>
    <x v="0"/>
  </r>
  <r>
    <s v="1000 to 4999"/>
    <n v="234"/>
    <n v="191"/>
    <n v="38"/>
    <n v="2"/>
    <x v="1"/>
    <x v="1"/>
    <x v="1"/>
  </r>
  <r>
    <s v="5000 to 9999"/>
    <n v="317"/>
    <n v="164"/>
    <n v="126"/>
    <n v="25"/>
    <x v="2"/>
    <x v="2"/>
    <x v="2"/>
  </r>
  <r>
    <s v="10000 to 14999"/>
    <n v="9"/>
    <n v="4"/>
    <n v="5"/>
    <n v="0"/>
    <x v="3"/>
    <x v="3"/>
    <x v="3"/>
  </r>
  <r>
    <s v="15000 to 19999"/>
    <n v="10"/>
    <n v="10"/>
    <n v="0"/>
    <n v="0"/>
    <x v="4"/>
    <x v="4"/>
    <x v="3"/>
  </r>
  <r>
    <s v="20000 to 24999"/>
    <n v="7"/>
    <n v="7"/>
    <n v="0"/>
    <n v="0"/>
    <x v="4"/>
    <x v="4"/>
    <x v="3"/>
  </r>
  <r>
    <s v="25000 to 29999"/>
    <n v="14"/>
    <n v="11"/>
    <n v="3"/>
    <n v="0"/>
    <x v="5"/>
    <x v="5"/>
    <x v="3"/>
  </r>
  <r>
    <s v="30000 to 34999"/>
    <n v="7"/>
    <n v="7"/>
    <n v="0"/>
    <n v="0"/>
    <x v="4"/>
    <x v="4"/>
    <x v="3"/>
  </r>
  <r>
    <s v="35000 to 39999"/>
    <n v="12"/>
    <n v="8"/>
    <n v="3"/>
    <n v="1"/>
    <x v="6"/>
    <x v="6"/>
    <x v="4"/>
  </r>
  <r>
    <s v="40000 to 44999"/>
    <n v="15"/>
    <n v="11"/>
    <n v="3"/>
    <n v="0"/>
    <x v="7"/>
    <x v="7"/>
    <x v="3"/>
  </r>
  <r>
    <s v="45000 to 49999"/>
    <n v="11"/>
    <n v="8"/>
    <n v="3"/>
    <n v="0"/>
    <x v="8"/>
    <x v="8"/>
    <x v="3"/>
  </r>
  <r>
    <s v="&gt;= 50000"/>
    <n v="313"/>
    <n v="114"/>
    <n v="163"/>
    <n v="28"/>
    <x v="9"/>
    <x v="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902DE-29C8-0A40-A73D-68717B983360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5:F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5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C901C-4143-2A4F-A5DD-E9B7756CE59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:F3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F82D0-EBB9-754C-8B73-077A102A1463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6:E20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  <pivotField axis="axisRow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x="12"/>
        <item t="default"/>
      </items>
    </pivotField>
    <pivotField showAll="0"/>
    <pivotField showAll="0"/>
    <pivotField showAll="0"/>
    <pivotField showAll="0"/>
    <pivotField showAll="0"/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17" hier="-1"/>
  </pageFields>
  <dataFields count="1">
    <dataField name="Count of Date_Created_Conversion" fld="1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6AA5F-E9CF-C94F-A097-AEB1A222C6D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4" firstHeaderRow="0" firstDataRow="1" firstDataCol="1"/>
  <pivotFields count="8">
    <pivotField dataField="1" showAll="0"/>
    <pivotField showAll="0"/>
    <pivotField dataField="1" showAll="0"/>
    <pivotField dataField="1" showAll="0"/>
    <pivotField dataField="1" showAll="0"/>
    <pivotField axis="axisRow" numFmtId="9" showAll="0">
      <items count="11">
        <item x="9"/>
        <item x="3"/>
        <item x="2"/>
        <item x="0"/>
        <item x="6"/>
        <item x="8"/>
        <item x="7"/>
        <item x="5"/>
        <item x="1"/>
        <item x="4"/>
        <item t="default"/>
      </items>
    </pivotField>
    <pivotField axis="axisRow" numFmtId="9" showAll="0">
      <items count="11">
        <item x="4"/>
        <item x="1"/>
        <item x="7"/>
        <item x="5"/>
        <item x="6"/>
        <item x="8"/>
        <item x="0"/>
        <item x="2"/>
        <item x="9"/>
        <item x="3"/>
        <item t="default"/>
      </items>
    </pivotField>
    <pivotField axis="axisRow" numFmtId="9" showAll="0">
      <items count="7">
        <item x="3"/>
        <item x="1"/>
        <item x="0"/>
        <item x="2"/>
        <item x="4"/>
        <item x="5"/>
        <item t="default"/>
      </items>
    </pivotField>
  </pivotFields>
  <rowFields count="3">
    <field x="5"/>
    <field x="6"/>
    <field x="7"/>
  </rowFields>
  <rowItems count="31">
    <i>
      <x/>
    </i>
    <i r="1">
      <x v="8"/>
    </i>
    <i r="2">
      <x v="5"/>
    </i>
    <i>
      <x v="1"/>
    </i>
    <i r="1">
      <x v="9"/>
    </i>
    <i r="2">
      <x/>
    </i>
    <i>
      <x v="2"/>
    </i>
    <i r="1">
      <x v="7"/>
    </i>
    <i r="2">
      <x v="3"/>
    </i>
    <i>
      <x v="3"/>
    </i>
    <i r="1">
      <x v="6"/>
    </i>
    <i r="2">
      <x v="2"/>
    </i>
    <i>
      <x v="4"/>
    </i>
    <i r="1">
      <x v="4"/>
    </i>
    <i r="2">
      <x v="4"/>
    </i>
    <i>
      <x v="5"/>
    </i>
    <i r="1">
      <x v="5"/>
    </i>
    <i r="2">
      <x/>
    </i>
    <i>
      <x v="6"/>
    </i>
    <i r="1">
      <x v="2"/>
    </i>
    <i r="2">
      <x/>
    </i>
    <i>
      <x v="7"/>
    </i>
    <i r="1">
      <x v="3"/>
    </i>
    <i r="2">
      <x/>
    </i>
    <i>
      <x v="8"/>
    </i>
    <i r="1">
      <x v="1"/>
    </i>
    <i r="2">
      <x v="1"/>
    </i>
    <i>
      <x v="9"/>
    </i>
    <i r="1">
      <x/>
    </i>
    <i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Goal" fld="0" subtotal="count" baseField="0" baseItem="0"/>
    <dataField name="Sum of Number Successful" fld="2" baseField="0" baseItem="0"/>
    <dataField name="Sum of Number Failed" fld="3" baseField="0" baseItem="0"/>
    <dataField name="Sum of Number Cancel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2"/>
  <sheetViews>
    <sheetView workbookViewId="0">
      <pane ySplit="1" topLeftCell="A607" activePane="bottomLeft" state="frozen"/>
      <selection activeCell="B1" sqref="B1"/>
      <selection pane="bottomLeft" activeCell="C28" sqref="C2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4500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92400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5500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107500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2000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130800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45900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9000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3500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101000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50200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9300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125500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700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8100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3100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9900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8800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5600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1800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90200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1600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9500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3700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1500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33300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7200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158100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7200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8800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6000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6600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8000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2900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2700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1400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94200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199200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2000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4700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2800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6100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2900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72600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5700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7900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128000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600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1400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3900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9700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122900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9500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4500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57800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1100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16800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106400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31400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4900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7400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198500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4800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3400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7800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154300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20000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108800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2900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900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69700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1300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97800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7600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100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900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3700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10000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119200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6800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3900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3500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1500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5200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142400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61400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4700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3300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1900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166700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7200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4900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5400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5000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75100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45300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136800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177700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2600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5300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180200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103200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70600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148500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9600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164700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3300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4500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99500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7700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82800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1800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9600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92100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5500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64300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5000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5400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9000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25000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8800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8300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9300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6200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137200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41500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189400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171300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139500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36400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4200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2100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191200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8000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5500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6100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3500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150500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90400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9800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2600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128100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23300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188100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4900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800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96700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600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181200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115000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38800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7200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44500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56000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8600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27100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5100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3600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1000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88800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60200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8200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191300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3700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8400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42600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6600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7100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15800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8200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54700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63200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1800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2100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8300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143900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75000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1300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9000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1000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196900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194500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9400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104400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8100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87900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1400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156800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121700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129400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5700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41700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7900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121500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4800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87300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46300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67800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3000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60900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137900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85600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2400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7200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3400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3800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7500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8600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39500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9300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2400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3200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29400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168500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8400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2300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700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2900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4500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19800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6200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61500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7100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1000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121500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4600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80500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4100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5700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5000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1800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6300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84300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1700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2900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45600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4900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111900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61600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1500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3500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173900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153700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51100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7800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2400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3900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5500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2700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8000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2500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164500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8400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8100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9800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900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112100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6300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5600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800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168600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1800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7300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6500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600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192900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6100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7200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3500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3800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100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900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76100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3400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2100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2800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6500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32900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118200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4100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7800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6300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59100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2200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1400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9500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9600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6600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5700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84400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170400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117900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8900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7100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6500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7200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2600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98700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93800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33700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3300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20700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9600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66200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173800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70700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94500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69800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136300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37100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114300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47900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9000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197600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157600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8000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900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199000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180800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74100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2800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33600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6100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3800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9300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2300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9700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4000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59700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5500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3700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5200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900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1600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1800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9900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5200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5400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112300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189200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900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22500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167400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2700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3400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49700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178200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7200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2500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5300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9100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6300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114400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38900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135500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109000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114800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83000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2400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60400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102900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62800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800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7100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46100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8100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1700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97300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100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900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7300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195800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48900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29600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39300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3400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9200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135600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153700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7800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2100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189500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188200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113500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134600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163700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113800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5000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9400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8700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147800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5100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2700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1800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174500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101400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191000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8100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5100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7700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121400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5400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152400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1300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8100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8300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28400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102500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7000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5400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9300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6200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2100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6800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155200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89900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900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148400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4800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182400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4000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116500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146400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5000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33800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6300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2400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98800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188800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134300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71200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4700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1200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1400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4000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5600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3600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3100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153800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5000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4000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7400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191500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8500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68800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2400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8600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196600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4200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91400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29600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90600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5200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110300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5300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9200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2400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56800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191000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900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2500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3200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183800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9800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193400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163800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153600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1300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25500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7500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89900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18000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2100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172700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168500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147800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9100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8300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138700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8600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125400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5900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8800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177700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800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7600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50500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96700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2100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8300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189200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9000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5100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105000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186700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115600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89100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2600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9800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84400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151300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9800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5300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178000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77000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84900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2800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184800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4200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1300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66100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29500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180100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9000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170600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9500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6300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5200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6000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5800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105300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20000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3000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9900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3700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168700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94900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9300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6800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72400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20100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31200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3500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9000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6700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2700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83300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9700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8200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96500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6200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43800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6000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8700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18900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86400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8900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700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9400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157600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7900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7100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600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156800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121600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157300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70300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7900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73800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108500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140300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100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6300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71100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5300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88700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3300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3400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137600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3900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10000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42800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8200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6200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1100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26500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8500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6400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1400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198600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195900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4300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25600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189000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94300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5100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7500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6400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1600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1900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85900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9500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59200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72100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6700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118200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139000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197700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8500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81600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8600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119800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9400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9200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14900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169400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192100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98700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4500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98600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121700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196700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10000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600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35000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6900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118400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10000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52600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120700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9100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106800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9100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10000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79400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5100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3100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6900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27500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48800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16200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97600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197900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5600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170700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9700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62300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5300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99500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145600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184100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5400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2300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140000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7500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1500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2900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7300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3600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5000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6000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180400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9100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9200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164100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128900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42100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7400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100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52000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8700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63400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8700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169700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108400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7300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1700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9800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4300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6200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800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6900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38500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118000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2000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5600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8300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6900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8700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123600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48500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4900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8400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193200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54300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8900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4200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5600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28800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8000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117000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15800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4200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37100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7700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3700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74700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10000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5300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1200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3900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2000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6900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55800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194900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8600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100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3600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5800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4700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70400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4500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1300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1400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29600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167500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48300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2200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3500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5600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1100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3900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43800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97200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4800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125600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4300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5600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149600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53100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5000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9400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110800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93800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1300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108700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5100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8700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5100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7400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88900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6700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1500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61200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3600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9000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185900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2100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2000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1100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6600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7100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7800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7600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3400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84500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100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2300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6200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6100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2600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9700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700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5200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140800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6400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92500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59700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3200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9000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2300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51300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700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8900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1500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4900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54000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4100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85000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3600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2800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2300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7100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9600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121600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97100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43200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6800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7300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86200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8100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17700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6400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7700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116300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9100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1500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8800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69900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1000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4700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3200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6700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100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6000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4900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171000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23400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2400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5300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4000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7300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2000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8800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3500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1400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4200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81000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182800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4800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7000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161900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7700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71500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4700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42100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40200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7900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8300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163600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2700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1000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84500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81300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800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3400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170800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1800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150600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7800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5800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5600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134400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3000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6000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8400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1700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159800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19800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8800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179100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3100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100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5600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1400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41000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6500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7900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5500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9100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38200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1800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154500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5800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1800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70200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6400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125900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3700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3600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3800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35600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5300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160400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51400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1700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39400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3000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8700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7200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167400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5500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3500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7900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2300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73000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6200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6100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103200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171000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9200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7800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9900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43000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9600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7500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10000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172000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153700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3600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9400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5900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145500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3300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42600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700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187600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9800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1100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145000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5500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5700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3600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5900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3700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2200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1700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88400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2400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7900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94900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5100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42700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121100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800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5400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4000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7000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1000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60200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195200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6700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7200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129100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6500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170600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7800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6200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9400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2400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7800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9800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3100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9800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141100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97300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6600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7600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66600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  <row r="1002" spans="1:14" x14ac:dyDescent="0.2">
      <c r="D1002">
        <v>111100</v>
      </c>
    </row>
  </sheetData>
  <autoFilter ref="A1:N1002" xr:uid="{00000000-0001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2614-1541-2D44-B4BC-CB46F1FF3F0E}">
  <sheetPr codeName="Sheet5"/>
  <dimension ref="A1:R1001"/>
  <sheetViews>
    <sheetView topLeftCell="C1" workbookViewId="0">
      <selection activeCell="B1" sqref="A1:XFD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21.5" style="6" customWidth="1"/>
    <col min="8" max="8" width="24" style="8" customWidth="1"/>
    <col min="9" max="9" width="13" bestFit="1" customWidth="1"/>
    <col min="10" max="10" width="23" customWidth="1"/>
    <col min="11" max="11" width="22" customWidth="1"/>
    <col min="14" max="15" width="11.1640625" bestFit="1" customWidth="1"/>
    <col min="18" max="18" width="28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7" t="s">
        <v>2030</v>
      </c>
      <c r="I1" s="1" t="s">
        <v>5</v>
      </c>
      <c r="J1" s="1" t="s">
        <v>2031</v>
      </c>
      <c r="K1" s="1" t="s">
        <v>2032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2028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I2">
        <v>0</v>
      </c>
      <c r="J2" t="str">
        <f>_xlfn.TEXTBEFORE(R2, "/")</f>
        <v>food</v>
      </c>
      <c r="K2" t="str">
        <f>_xlfn.TEXTAFTER(R2, "/")</f>
        <v>food trucks</v>
      </c>
      <c r="L2" t="s">
        <v>15</v>
      </c>
      <c r="M2" t="s">
        <v>16</v>
      </c>
      <c r="N2">
        <v>1448690400</v>
      </c>
      <c r="O2">
        <v>1450159200</v>
      </c>
      <c r="P2" t="b">
        <v>0</v>
      </c>
      <c r="Q2" t="b">
        <v>0</v>
      </c>
      <c r="R2" t="s">
        <v>17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 s="8">
        <f t="shared" ref="H3:H66" si="1">E3/I3</f>
        <v>92.151898734177209</v>
      </c>
      <c r="I3">
        <v>158</v>
      </c>
      <c r="J3" t="str">
        <f t="shared" ref="J3:J66" si="2">_xlfn.TEXTBEFORE(R3, "/")</f>
        <v>music</v>
      </c>
      <c r="K3" t="str">
        <f t="shared" ref="K3:K66" si="3">_xlfn.TEXTAFTER(R3, "/")</f>
        <v>rock</v>
      </c>
      <c r="L3" t="s">
        <v>21</v>
      </c>
      <c r="M3" t="s">
        <v>22</v>
      </c>
      <c r="N3">
        <v>1408424400</v>
      </c>
      <c r="O3">
        <v>1408597200</v>
      </c>
      <c r="P3" t="b">
        <v>0</v>
      </c>
      <c r="Q3" t="b">
        <v>1</v>
      </c>
      <c r="R3" t="s">
        <v>23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 s="8">
        <f t="shared" si="1"/>
        <v>100.01614035087719</v>
      </c>
      <c r="I4">
        <v>1425</v>
      </c>
      <c r="J4" t="str">
        <f t="shared" si="2"/>
        <v>technology</v>
      </c>
      <c r="K4" t="str">
        <f t="shared" si="3"/>
        <v>web</v>
      </c>
      <c r="L4" t="s">
        <v>26</v>
      </c>
      <c r="M4" t="s">
        <v>27</v>
      </c>
      <c r="N4">
        <v>1384668000</v>
      </c>
      <c r="O4">
        <v>1384840800</v>
      </c>
      <c r="P4" t="b">
        <v>0</v>
      </c>
      <c r="Q4" t="b">
        <v>0</v>
      </c>
      <c r="R4" t="s">
        <v>28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8">
        <f t="shared" si="1"/>
        <v>103.20833333333333</v>
      </c>
      <c r="I5">
        <v>24</v>
      </c>
      <c r="J5" t="str">
        <f t="shared" si="2"/>
        <v>music</v>
      </c>
      <c r="K5" t="str">
        <f t="shared" si="3"/>
        <v>rock</v>
      </c>
      <c r="L5" t="s">
        <v>21</v>
      </c>
      <c r="M5" t="s">
        <v>22</v>
      </c>
      <c r="N5">
        <v>1565499600</v>
      </c>
      <c r="O5">
        <v>1568955600</v>
      </c>
      <c r="P5" t="b">
        <v>0</v>
      </c>
      <c r="Q5" t="b">
        <v>0</v>
      </c>
      <c r="R5" t="s">
        <v>23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8">
        <f t="shared" si="1"/>
        <v>99.339622641509436</v>
      </c>
      <c r="I6">
        <v>53</v>
      </c>
      <c r="J6" t="str">
        <f t="shared" si="2"/>
        <v>theater</v>
      </c>
      <c r="K6" t="str">
        <f t="shared" si="3"/>
        <v>plays</v>
      </c>
      <c r="L6" t="s">
        <v>21</v>
      </c>
      <c r="M6" t="s">
        <v>22</v>
      </c>
      <c r="N6">
        <v>1547964000</v>
      </c>
      <c r="O6">
        <v>1548309600</v>
      </c>
      <c r="P6" t="b">
        <v>0</v>
      </c>
      <c r="Q6" t="b">
        <v>0</v>
      </c>
      <c r="R6" t="s">
        <v>33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 s="8">
        <f t="shared" si="1"/>
        <v>75.833333333333329</v>
      </c>
      <c r="I7">
        <v>174</v>
      </c>
      <c r="J7" t="str">
        <f t="shared" si="2"/>
        <v>theater</v>
      </c>
      <c r="K7" t="str">
        <f t="shared" si="3"/>
        <v>plays</v>
      </c>
      <c r="L7" t="s">
        <v>36</v>
      </c>
      <c r="M7" t="s">
        <v>37</v>
      </c>
      <c r="N7">
        <v>1346130000</v>
      </c>
      <c r="O7">
        <v>1347080400</v>
      </c>
      <c r="P7" t="b">
        <v>0</v>
      </c>
      <c r="Q7" t="b">
        <v>0</v>
      </c>
      <c r="R7" t="s">
        <v>33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8">
        <f t="shared" si="1"/>
        <v>60.555555555555557</v>
      </c>
      <c r="I8">
        <v>18</v>
      </c>
      <c r="J8" t="str">
        <f t="shared" si="2"/>
        <v>film &amp; video</v>
      </c>
      <c r="K8" t="str">
        <f t="shared" si="3"/>
        <v>documentary</v>
      </c>
      <c r="L8" t="s">
        <v>40</v>
      </c>
      <c r="M8" t="s">
        <v>41</v>
      </c>
      <c r="N8">
        <v>1505278800</v>
      </c>
      <c r="O8">
        <v>1505365200</v>
      </c>
      <c r="P8" t="b">
        <v>0</v>
      </c>
      <c r="Q8" t="b">
        <v>0</v>
      </c>
      <c r="R8" t="s">
        <v>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 s="8">
        <f t="shared" si="1"/>
        <v>64.93832599118943</v>
      </c>
      <c r="I9">
        <v>227</v>
      </c>
      <c r="J9" t="str">
        <f t="shared" si="2"/>
        <v>theater</v>
      </c>
      <c r="K9" t="str">
        <f t="shared" si="3"/>
        <v>plays</v>
      </c>
      <c r="L9" t="s">
        <v>36</v>
      </c>
      <c r="M9" t="s">
        <v>37</v>
      </c>
      <c r="N9">
        <v>1439442000</v>
      </c>
      <c r="O9">
        <v>1439614800</v>
      </c>
      <c r="P9" t="b">
        <v>0</v>
      </c>
      <c r="Q9" t="b">
        <v>0</v>
      </c>
      <c r="R9" t="s">
        <v>33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 s="8">
        <f t="shared" si="1"/>
        <v>30.997175141242938</v>
      </c>
      <c r="I10">
        <v>708</v>
      </c>
      <c r="J10" t="str">
        <f t="shared" si="2"/>
        <v>theater</v>
      </c>
      <c r="K10" t="str">
        <f t="shared" si="3"/>
        <v>plays</v>
      </c>
      <c r="L10" t="s">
        <v>36</v>
      </c>
      <c r="M10" t="s">
        <v>37</v>
      </c>
      <c r="N10">
        <v>1281330000</v>
      </c>
      <c r="O10">
        <v>1281502800</v>
      </c>
      <c r="P10" t="b">
        <v>0</v>
      </c>
      <c r="Q10" t="b">
        <v>0</v>
      </c>
      <c r="R10" t="s">
        <v>33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8">
        <f t="shared" si="1"/>
        <v>72.909090909090907</v>
      </c>
      <c r="I11">
        <v>44</v>
      </c>
      <c r="J11" t="str">
        <f t="shared" si="2"/>
        <v>music</v>
      </c>
      <c r="K11" t="str">
        <f t="shared" si="3"/>
        <v>electric music</v>
      </c>
      <c r="L11" t="s">
        <v>21</v>
      </c>
      <c r="M11" t="s">
        <v>22</v>
      </c>
      <c r="N11">
        <v>1379566800</v>
      </c>
      <c r="O11">
        <v>1383804000</v>
      </c>
      <c r="P11" t="b">
        <v>0</v>
      </c>
      <c r="Q11" t="b">
        <v>0</v>
      </c>
      <c r="R11" t="s">
        <v>50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 s="8">
        <f t="shared" si="1"/>
        <v>62.9</v>
      </c>
      <c r="I12">
        <v>220</v>
      </c>
      <c r="J12" t="str">
        <f t="shared" si="2"/>
        <v>film &amp; video</v>
      </c>
      <c r="K12" t="str">
        <f t="shared" si="3"/>
        <v>drama</v>
      </c>
      <c r="L12" t="s">
        <v>21</v>
      </c>
      <c r="M12" t="s">
        <v>22</v>
      </c>
      <c r="N12">
        <v>1281762000</v>
      </c>
      <c r="O12">
        <v>1285909200</v>
      </c>
      <c r="P12" t="b">
        <v>0</v>
      </c>
      <c r="Q12" t="b">
        <v>0</v>
      </c>
      <c r="R12" t="s">
        <v>53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8">
        <f t="shared" si="1"/>
        <v>112.22222222222223</v>
      </c>
      <c r="I13">
        <v>27</v>
      </c>
      <c r="J13" t="str">
        <f t="shared" si="2"/>
        <v>theater</v>
      </c>
      <c r="K13" t="str">
        <f t="shared" si="3"/>
        <v>plays</v>
      </c>
      <c r="L13" t="s">
        <v>21</v>
      </c>
      <c r="M13" t="s">
        <v>22</v>
      </c>
      <c r="N13">
        <v>1285045200</v>
      </c>
      <c r="O13">
        <v>1285563600</v>
      </c>
      <c r="P13" t="b">
        <v>0</v>
      </c>
      <c r="Q13" t="b">
        <v>1</v>
      </c>
      <c r="R13" t="s">
        <v>33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8">
        <f t="shared" si="1"/>
        <v>102.34545454545454</v>
      </c>
      <c r="I14">
        <v>55</v>
      </c>
      <c r="J14" t="str">
        <f t="shared" si="2"/>
        <v>film &amp; video</v>
      </c>
      <c r="K14" t="str">
        <f t="shared" si="3"/>
        <v>drama</v>
      </c>
      <c r="L14" t="s">
        <v>21</v>
      </c>
      <c r="M14" t="s">
        <v>22</v>
      </c>
      <c r="N14">
        <v>1571720400</v>
      </c>
      <c r="O14">
        <v>1572411600</v>
      </c>
      <c r="P14" t="b">
        <v>0</v>
      </c>
      <c r="Q14" t="b">
        <v>0</v>
      </c>
      <c r="R14" t="s">
        <v>53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 s="8">
        <f t="shared" si="1"/>
        <v>105.05102040816327</v>
      </c>
      <c r="I15">
        <v>98</v>
      </c>
      <c r="J15" t="str">
        <f t="shared" si="2"/>
        <v>music</v>
      </c>
      <c r="K15" t="str">
        <f t="shared" si="3"/>
        <v>indie rock</v>
      </c>
      <c r="L15" t="s">
        <v>21</v>
      </c>
      <c r="M15" t="s">
        <v>22</v>
      </c>
      <c r="N15">
        <v>1465621200</v>
      </c>
      <c r="O15">
        <v>1466658000</v>
      </c>
      <c r="P15" t="b">
        <v>0</v>
      </c>
      <c r="Q15" t="b">
        <v>0</v>
      </c>
      <c r="R15" t="s">
        <v>60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8">
        <f t="shared" si="1"/>
        <v>94.144999999999996</v>
      </c>
      <c r="I16">
        <v>200</v>
      </c>
      <c r="J16" t="str">
        <f t="shared" si="2"/>
        <v>music</v>
      </c>
      <c r="K16" t="str">
        <f t="shared" si="3"/>
        <v>indie rock</v>
      </c>
      <c r="L16" t="s">
        <v>21</v>
      </c>
      <c r="M16" t="s">
        <v>22</v>
      </c>
      <c r="N16">
        <v>1331013600</v>
      </c>
      <c r="O16">
        <v>1333342800</v>
      </c>
      <c r="P16" t="b">
        <v>0</v>
      </c>
      <c r="Q16" t="b">
        <v>0</v>
      </c>
      <c r="R16" t="s">
        <v>60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8">
        <f t="shared" si="1"/>
        <v>84.986725663716811</v>
      </c>
      <c r="I17">
        <v>452</v>
      </c>
      <c r="J17" t="str">
        <f t="shared" si="2"/>
        <v>technology</v>
      </c>
      <c r="K17" t="str">
        <f t="shared" si="3"/>
        <v>wearables</v>
      </c>
      <c r="L17" t="s">
        <v>21</v>
      </c>
      <c r="M17" t="s">
        <v>22</v>
      </c>
      <c r="N17">
        <v>1575957600</v>
      </c>
      <c r="O17">
        <v>1576303200</v>
      </c>
      <c r="P17" t="b">
        <v>0</v>
      </c>
      <c r="Q17" t="b">
        <v>0</v>
      </c>
      <c r="R17" t="s">
        <v>65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 s="8">
        <f t="shared" si="1"/>
        <v>110.41</v>
      </c>
      <c r="I18">
        <v>100</v>
      </c>
      <c r="J18" t="str">
        <f t="shared" si="2"/>
        <v>publishing</v>
      </c>
      <c r="K18" t="str">
        <f t="shared" si="3"/>
        <v>nonfiction</v>
      </c>
      <c r="L18" t="s">
        <v>21</v>
      </c>
      <c r="M18" t="s">
        <v>22</v>
      </c>
      <c r="N18">
        <v>1390370400</v>
      </c>
      <c r="O18">
        <v>1392271200</v>
      </c>
      <c r="P18" t="b">
        <v>0</v>
      </c>
      <c r="Q18" t="b">
        <v>0</v>
      </c>
      <c r="R18" t="s">
        <v>68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 s="8">
        <f t="shared" si="1"/>
        <v>107.96236989591674</v>
      </c>
      <c r="I19">
        <v>1249</v>
      </c>
      <c r="J19" t="str">
        <f t="shared" si="2"/>
        <v>film &amp; video</v>
      </c>
      <c r="K19" t="str">
        <f t="shared" si="3"/>
        <v>animation</v>
      </c>
      <c r="L19" t="s">
        <v>21</v>
      </c>
      <c r="M19" t="s">
        <v>22</v>
      </c>
      <c r="N19">
        <v>1294812000</v>
      </c>
      <c r="O19">
        <v>1294898400</v>
      </c>
      <c r="P19" t="b">
        <v>0</v>
      </c>
      <c r="Q19" t="b">
        <v>0</v>
      </c>
      <c r="R19" t="s">
        <v>71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 s="8">
        <f t="shared" si="1"/>
        <v>45.103703703703701</v>
      </c>
      <c r="I20">
        <v>135</v>
      </c>
      <c r="J20" t="str">
        <f t="shared" si="2"/>
        <v>theater</v>
      </c>
      <c r="K20" t="str">
        <f t="shared" si="3"/>
        <v>plays</v>
      </c>
      <c r="L20" t="s">
        <v>21</v>
      </c>
      <c r="M20" t="s">
        <v>22</v>
      </c>
      <c r="N20">
        <v>1536382800</v>
      </c>
      <c r="O20">
        <v>1537074000</v>
      </c>
      <c r="P20" t="b">
        <v>0</v>
      </c>
      <c r="Q20" t="b">
        <v>0</v>
      </c>
      <c r="R20" t="s">
        <v>33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8">
        <f t="shared" si="1"/>
        <v>45.001483679525222</v>
      </c>
      <c r="I21">
        <v>674</v>
      </c>
      <c r="J21" t="str">
        <f t="shared" si="2"/>
        <v>theater</v>
      </c>
      <c r="K21" t="str">
        <f t="shared" si="3"/>
        <v>plays</v>
      </c>
      <c r="L21" t="s">
        <v>21</v>
      </c>
      <c r="M21" t="s">
        <v>22</v>
      </c>
      <c r="N21">
        <v>1551679200</v>
      </c>
      <c r="O21">
        <v>1553490000</v>
      </c>
      <c r="P21" t="b">
        <v>0</v>
      </c>
      <c r="Q21" t="b">
        <v>1</v>
      </c>
      <c r="R21" t="s">
        <v>33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 s="8">
        <f t="shared" si="1"/>
        <v>105.97134670487107</v>
      </c>
      <c r="I22">
        <v>1396</v>
      </c>
      <c r="J22" t="str">
        <f t="shared" si="2"/>
        <v>film &amp; video</v>
      </c>
      <c r="K22" t="str">
        <f t="shared" si="3"/>
        <v>drama</v>
      </c>
      <c r="L22" t="s">
        <v>21</v>
      </c>
      <c r="M22" t="s">
        <v>22</v>
      </c>
      <c r="N22">
        <v>1406523600</v>
      </c>
      <c r="O22">
        <v>1406523600</v>
      </c>
      <c r="P22" t="b">
        <v>0</v>
      </c>
      <c r="Q22" t="b">
        <v>0</v>
      </c>
      <c r="R22" t="s">
        <v>53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8">
        <f t="shared" si="1"/>
        <v>69.055555555555557</v>
      </c>
      <c r="I23">
        <v>558</v>
      </c>
      <c r="J23" t="str">
        <f t="shared" si="2"/>
        <v>theater</v>
      </c>
      <c r="K23" t="str">
        <f t="shared" si="3"/>
        <v>plays</v>
      </c>
      <c r="L23" t="s">
        <v>21</v>
      </c>
      <c r="M23" t="s">
        <v>22</v>
      </c>
      <c r="N23">
        <v>1313384400</v>
      </c>
      <c r="O23">
        <v>1316322000</v>
      </c>
      <c r="P23" t="b">
        <v>0</v>
      </c>
      <c r="Q23" t="b">
        <v>0</v>
      </c>
      <c r="R23" t="s">
        <v>33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 s="8">
        <f t="shared" si="1"/>
        <v>85.044943820224717</v>
      </c>
      <c r="I24">
        <v>890</v>
      </c>
      <c r="J24" t="str">
        <f t="shared" si="2"/>
        <v>theater</v>
      </c>
      <c r="K24" t="str">
        <f t="shared" si="3"/>
        <v>plays</v>
      </c>
      <c r="L24" t="s">
        <v>21</v>
      </c>
      <c r="M24" t="s">
        <v>22</v>
      </c>
      <c r="N24">
        <v>1522731600</v>
      </c>
      <c r="O24">
        <v>1524027600</v>
      </c>
      <c r="P24" t="b">
        <v>0</v>
      </c>
      <c r="Q24" t="b">
        <v>0</v>
      </c>
      <c r="R24" t="s">
        <v>33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 s="8">
        <f t="shared" si="1"/>
        <v>105.22535211267606</v>
      </c>
      <c r="I25">
        <v>142</v>
      </c>
      <c r="J25" t="str">
        <f t="shared" si="2"/>
        <v>film &amp; video</v>
      </c>
      <c r="K25" t="str">
        <f t="shared" si="3"/>
        <v>documentary</v>
      </c>
      <c r="L25" t="s">
        <v>40</v>
      </c>
      <c r="M25" t="s">
        <v>41</v>
      </c>
      <c r="N25">
        <v>1550124000</v>
      </c>
      <c r="O25">
        <v>1554699600</v>
      </c>
      <c r="P25" t="b">
        <v>0</v>
      </c>
      <c r="Q25" t="b">
        <v>0</v>
      </c>
      <c r="R25" t="s">
        <v>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 s="8">
        <f t="shared" si="1"/>
        <v>39.003741114852225</v>
      </c>
      <c r="I26">
        <v>2673</v>
      </c>
      <c r="J26" t="str">
        <f t="shared" si="2"/>
        <v>technology</v>
      </c>
      <c r="K26" t="str">
        <f t="shared" si="3"/>
        <v>wearables</v>
      </c>
      <c r="L26" t="s">
        <v>21</v>
      </c>
      <c r="M26" t="s">
        <v>22</v>
      </c>
      <c r="N26">
        <v>1403326800</v>
      </c>
      <c r="O26">
        <v>1403499600</v>
      </c>
      <c r="P26" t="b">
        <v>0</v>
      </c>
      <c r="Q26" t="b">
        <v>0</v>
      </c>
      <c r="R26" t="s">
        <v>65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 s="8">
        <f t="shared" si="1"/>
        <v>73.030674846625772</v>
      </c>
      <c r="I27">
        <v>163</v>
      </c>
      <c r="J27" t="str">
        <f t="shared" si="2"/>
        <v>games</v>
      </c>
      <c r="K27" t="str">
        <f t="shared" si="3"/>
        <v>video games</v>
      </c>
      <c r="L27" t="s">
        <v>21</v>
      </c>
      <c r="M27" t="s">
        <v>22</v>
      </c>
      <c r="N27">
        <v>1305694800</v>
      </c>
      <c r="O27">
        <v>1307422800</v>
      </c>
      <c r="P27" t="b">
        <v>0</v>
      </c>
      <c r="Q27" t="b">
        <v>1</v>
      </c>
      <c r="R27" t="s">
        <v>89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 s="8">
        <f t="shared" si="1"/>
        <v>35.009459459459457</v>
      </c>
      <c r="I28">
        <v>1480</v>
      </c>
      <c r="J28" t="str">
        <f t="shared" si="2"/>
        <v>theater</v>
      </c>
      <c r="K28" t="str">
        <f t="shared" si="3"/>
        <v>plays</v>
      </c>
      <c r="L28" t="s">
        <v>21</v>
      </c>
      <c r="M28" t="s">
        <v>22</v>
      </c>
      <c r="N28">
        <v>1533013200</v>
      </c>
      <c r="O28">
        <v>1535346000</v>
      </c>
      <c r="P28" t="b">
        <v>0</v>
      </c>
      <c r="Q28" t="b">
        <v>0</v>
      </c>
      <c r="R28" t="s">
        <v>33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 s="8">
        <f t="shared" si="1"/>
        <v>106.6</v>
      </c>
      <c r="I29">
        <v>15</v>
      </c>
      <c r="J29" t="str">
        <f t="shared" si="2"/>
        <v>music</v>
      </c>
      <c r="K29" t="str">
        <f t="shared" si="3"/>
        <v>rock</v>
      </c>
      <c r="L29" t="s">
        <v>21</v>
      </c>
      <c r="M29" t="s">
        <v>22</v>
      </c>
      <c r="N29">
        <v>1443848400</v>
      </c>
      <c r="O29">
        <v>1444539600</v>
      </c>
      <c r="P29" t="b">
        <v>0</v>
      </c>
      <c r="Q29" t="b">
        <v>0</v>
      </c>
      <c r="R29" t="s">
        <v>23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 s="8">
        <f t="shared" si="1"/>
        <v>61.997747747747745</v>
      </c>
      <c r="I30">
        <v>2220</v>
      </c>
      <c r="J30" t="str">
        <f t="shared" si="2"/>
        <v>theater</v>
      </c>
      <c r="K30" t="str">
        <f t="shared" si="3"/>
        <v>plays</v>
      </c>
      <c r="L30" t="s">
        <v>21</v>
      </c>
      <c r="M30" t="s">
        <v>22</v>
      </c>
      <c r="N30">
        <v>1265695200</v>
      </c>
      <c r="O30">
        <v>1267682400</v>
      </c>
      <c r="P30" t="b">
        <v>0</v>
      </c>
      <c r="Q30" t="b">
        <v>1</v>
      </c>
      <c r="R30" t="s">
        <v>33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 s="8">
        <f t="shared" si="1"/>
        <v>94.000622665006233</v>
      </c>
      <c r="I31">
        <v>1606</v>
      </c>
      <c r="J31" t="str">
        <f t="shared" si="2"/>
        <v>film &amp; video</v>
      </c>
      <c r="K31" t="str">
        <f t="shared" si="3"/>
        <v>shorts</v>
      </c>
      <c r="L31" t="s">
        <v>98</v>
      </c>
      <c r="M31" t="s">
        <v>99</v>
      </c>
      <c r="N31">
        <v>1532062800</v>
      </c>
      <c r="O31">
        <v>1535518800</v>
      </c>
      <c r="P31" t="b">
        <v>0</v>
      </c>
      <c r="Q31" t="b">
        <v>0</v>
      </c>
      <c r="R31" t="s">
        <v>100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 s="8">
        <f t="shared" si="1"/>
        <v>112.05426356589147</v>
      </c>
      <c r="I32">
        <v>129</v>
      </c>
      <c r="J32" t="str">
        <f t="shared" si="2"/>
        <v>film &amp; video</v>
      </c>
      <c r="K32" t="str">
        <f t="shared" si="3"/>
        <v>animation</v>
      </c>
      <c r="L32" t="s">
        <v>21</v>
      </c>
      <c r="M32" t="s">
        <v>22</v>
      </c>
      <c r="N32">
        <v>1558674000</v>
      </c>
      <c r="O32">
        <v>1559106000</v>
      </c>
      <c r="P32" t="b">
        <v>0</v>
      </c>
      <c r="Q32" t="b">
        <v>0</v>
      </c>
      <c r="R32" t="s">
        <v>71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 s="8">
        <f t="shared" si="1"/>
        <v>48.008849557522126</v>
      </c>
      <c r="I33">
        <v>226</v>
      </c>
      <c r="J33" t="str">
        <f t="shared" si="2"/>
        <v>games</v>
      </c>
      <c r="K33" t="str">
        <f t="shared" si="3"/>
        <v>video games</v>
      </c>
      <c r="L33" t="s">
        <v>40</v>
      </c>
      <c r="M33" t="s">
        <v>41</v>
      </c>
      <c r="N33">
        <v>1451973600</v>
      </c>
      <c r="O33">
        <v>1454392800</v>
      </c>
      <c r="P33" t="b">
        <v>0</v>
      </c>
      <c r="Q33" t="b">
        <v>0</v>
      </c>
      <c r="R33" t="s">
        <v>89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8">
        <f t="shared" si="1"/>
        <v>38.004334633723452</v>
      </c>
      <c r="I34">
        <v>2307</v>
      </c>
      <c r="J34" t="str">
        <f t="shared" si="2"/>
        <v>film &amp; video</v>
      </c>
      <c r="K34" t="str">
        <f t="shared" si="3"/>
        <v>documentary</v>
      </c>
      <c r="L34" t="s">
        <v>107</v>
      </c>
      <c r="M34" t="s">
        <v>108</v>
      </c>
      <c r="N34">
        <v>1515564000</v>
      </c>
      <c r="O34">
        <v>1517896800</v>
      </c>
      <c r="P34" t="b">
        <v>0</v>
      </c>
      <c r="Q34" t="b">
        <v>0</v>
      </c>
      <c r="R34" t="s">
        <v>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 s="8">
        <f t="shared" si="1"/>
        <v>35.000184535892231</v>
      </c>
      <c r="I35">
        <v>5419</v>
      </c>
      <c r="J35" t="str">
        <f t="shared" si="2"/>
        <v>theater</v>
      </c>
      <c r="K35" t="str">
        <f t="shared" si="3"/>
        <v>plays</v>
      </c>
      <c r="L35" t="s">
        <v>21</v>
      </c>
      <c r="M35" t="s">
        <v>22</v>
      </c>
      <c r="N35">
        <v>1412485200</v>
      </c>
      <c r="O35">
        <v>1415685600</v>
      </c>
      <c r="P35" t="b">
        <v>0</v>
      </c>
      <c r="Q35" t="b">
        <v>0</v>
      </c>
      <c r="R35" t="s">
        <v>33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 s="8">
        <f t="shared" si="1"/>
        <v>85</v>
      </c>
      <c r="I36">
        <v>165</v>
      </c>
      <c r="J36" t="str">
        <f t="shared" si="2"/>
        <v>film &amp; video</v>
      </c>
      <c r="K36" t="str">
        <f t="shared" si="3"/>
        <v>documentary</v>
      </c>
      <c r="L36" t="s">
        <v>21</v>
      </c>
      <c r="M36" t="s">
        <v>22</v>
      </c>
      <c r="N36">
        <v>1490245200</v>
      </c>
      <c r="O36">
        <v>1490677200</v>
      </c>
      <c r="P36" t="b">
        <v>0</v>
      </c>
      <c r="Q36" t="b">
        <v>0</v>
      </c>
      <c r="R36" t="s">
        <v>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 s="8">
        <f t="shared" si="1"/>
        <v>95.993893129770996</v>
      </c>
      <c r="I37">
        <v>1965</v>
      </c>
      <c r="J37" t="str">
        <f t="shared" si="2"/>
        <v>film &amp; video</v>
      </c>
      <c r="K37" t="str">
        <f t="shared" si="3"/>
        <v>drama</v>
      </c>
      <c r="L37" t="s">
        <v>36</v>
      </c>
      <c r="M37" t="s">
        <v>37</v>
      </c>
      <c r="N37">
        <v>1547877600</v>
      </c>
      <c r="O37">
        <v>1551506400</v>
      </c>
      <c r="P37" t="b">
        <v>0</v>
      </c>
      <c r="Q37" t="b">
        <v>1</v>
      </c>
      <c r="R37" t="s">
        <v>53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 s="8">
        <f t="shared" si="1"/>
        <v>68.8125</v>
      </c>
      <c r="I38">
        <v>16</v>
      </c>
      <c r="J38" t="str">
        <f t="shared" si="2"/>
        <v>theater</v>
      </c>
      <c r="K38" t="str">
        <f t="shared" si="3"/>
        <v>plays</v>
      </c>
      <c r="L38" t="s">
        <v>21</v>
      </c>
      <c r="M38" t="s">
        <v>22</v>
      </c>
      <c r="N38">
        <v>1298700000</v>
      </c>
      <c r="O38">
        <v>1300856400</v>
      </c>
      <c r="P38" t="b">
        <v>0</v>
      </c>
      <c r="Q38" t="b">
        <v>0</v>
      </c>
      <c r="R38" t="s">
        <v>33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 s="8">
        <f t="shared" si="1"/>
        <v>105.97196261682242</v>
      </c>
      <c r="I39">
        <v>107</v>
      </c>
      <c r="J39" t="str">
        <f t="shared" si="2"/>
        <v>publishing</v>
      </c>
      <c r="K39" t="str">
        <f t="shared" si="3"/>
        <v>fiction</v>
      </c>
      <c r="L39" t="s">
        <v>21</v>
      </c>
      <c r="M39" t="s">
        <v>22</v>
      </c>
      <c r="N39">
        <v>1570338000</v>
      </c>
      <c r="O39">
        <v>1573192800</v>
      </c>
      <c r="P39" t="b">
        <v>0</v>
      </c>
      <c r="Q39" t="b">
        <v>1</v>
      </c>
      <c r="R39" t="s">
        <v>119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 s="8">
        <f t="shared" si="1"/>
        <v>75.261194029850742</v>
      </c>
      <c r="I40">
        <v>134</v>
      </c>
      <c r="J40" t="str">
        <f t="shared" si="2"/>
        <v>photography</v>
      </c>
      <c r="K40" t="str">
        <f t="shared" si="3"/>
        <v>photography books</v>
      </c>
      <c r="L40" t="s">
        <v>21</v>
      </c>
      <c r="M40" t="s">
        <v>22</v>
      </c>
      <c r="N40">
        <v>1287378000</v>
      </c>
      <c r="O40">
        <v>1287810000</v>
      </c>
      <c r="P40" t="b">
        <v>0</v>
      </c>
      <c r="Q40" t="b">
        <v>0</v>
      </c>
      <c r="R40" t="s">
        <v>122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8">
        <f t="shared" si="1"/>
        <v>57.125</v>
      </c>
      <c r="I41">
        <v>88</v>
      </c>
      <c r="J41" t="str">
        <f t="shared" si="2"/>
        <v>theater</v>
      </c>
      <c r="K41" t="str">
        <f t="shared" si="3"/>
        <v>plays</v>
      </c>
      <c r="L41" t="s">
        <v>36</v>
      </c>
      <c r="M41" t="s">
        <v>37</v>
      </c>
      <c r="N41">
        <v>1361772000</v>
      </c>
      <c r="O41">
        <v>1362978000</v>
      </c>
      <c r="P41" t="b">
        <v>0</v>
      </c>
      <c r="Q41" t="b">
        <v>0</v>
      </c>
      <c r="R41" t="s">
        <v>33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 s="8">
        <f t="shared" si="1"/>
        <v>75.141414141414145</v>
      </c>
      <c r="I42">
        <v>198</v>
      </c>
      <c r="J42" t="str">
        <f t="shared" si="2"/>
        <v>technology</v>
      </c>
      <c r="K42" t="str">
        <f t="shared" si="3"/>
        <v>wearables</v>
      </c>
      <c r="L42" t="s">
        <v>21</v>
      </c>
      <c r="M42" t="s">
        <v>22</v>
      </c>
      <c r="N42">
        <v>1275714000</v>
      </c>
      <c r="O42">
        <v>1277355600</v>
      </c>
      <c r="P42" t="b">
        <v>0</v>
      </c>
      <c r="Q42" t="b">
        <v>1</v>
      </c>
      <c r="R42" t="s">
        <v>65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 s="8">
        <f t="shared" si="1"/>
        <v>107.42342342342343</v>
      </c>
      <c r="I43">
        <v>111</v>
      </c>
      <c r="J43" t="str">
        <f t="shared" si="2"/>
        <v>music</v>
      </c>
      <c r="K43" t="str">
        <f t="shared" si="3"/>
        <v>rock</v>
      </c>
      <c r="L43" t="s">
        <v>107</v>
      </c>
      <c r="M43" t="s">
        <v>108</v>
      </c>
      <c r="N43">
        <v>1346734800</v>
      </c>
      <c r="O43">
        <v>1348981200</v>
      </c>
      <c r="P43" t="b">
        <v>0</v>
      </c>
      <c r="Q43" t="b">
        <v>1</v>
      </c>
      <c r="R43" t="s">
        <v>23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 s="8">
        <f t="shared" si="1"/>
        <v>35.995495495495497</v>
      </c>
      <c r="I44">
        <v>222</v>
      </c>
      <c r="J44" t="str">
        <f t="shared" si="2"/>
        <v>food</v>
      </c>
      <c r="K44" t="str">
        <f t="shared" si="3"/>
        <v>food trucks</v>
      </c>
      <c r="L44" t="s">
        <v>21</v>
      </c>
      <c r="M44" t="s">
        <v>22</v>
      </c>
      <c r="N44">
        <v>1309755600</v>
      </c>
      <c r="O44">
        <v>1310533200</v>
      </c>
      <c r="P44" t="b">
        <v>0</v>
      </c>
      <c r="Q44" t="b">
        <v>0</v>
      </c>
      <c r="R44" t="s">
        <v>17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 s="8">
        <f t="shared" si="1"/>
        <v>26.998873148744366</v>
      </c>
      <c r="I45">
        <v>6212</v>
      </c>
      <c r="J45" t="str">
        <f t="shared" si="2"/>
        <v>publishing</v>
      </c>
      <c r="K45" t="str">
        <f t="shared" si="3"/>
        <v>radio &amp; podcasts</v>
      </c>
      <c r="L45" t="s">
        <v>21</v>
      </c>
      <c r="M45" t="s">
        <v>22</v>
      </c>
      <c r="N45">
        <v>1406178000</v>
      </c>
      <c r="O45">
        <v>1407560400</v>
      </c>
      <c r="P45" t="b">
        <v>0</v>
      </c>
      <c r="Q45" t="b">
        <v>0</v>
      </c>
      <c r="R45" t="s">
        <v>133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 s="8">
        <f t="shared" si="1"/>
        <v>107.56122448979592</v>
      </c>
      <c r="I46">
        <v>98</v>
      </c>
      <c r="J46" t="str">
        <f t="shared" si="2"/>
        <v>publishing</v>
      </c>
      <c r="K46" t="str">
        <f t="shared" si="3"/>
        <v>fiction</v>
      </c>
      <c r="L46" t="s">
        <v>36</v>
      </c>
      <c r="M46" t="s">
        <v>37</v>
      </c>
      <c r="N46">
        <v>1552798800</v>
      </c>
      <c r="O46">
        <v>1552885200</v>
      </c>
      <c r="P46" t="b">
        <v>0</v>
      </c>
      <c r="Q46" t="b">
        <v>0</v>
      </c>
      <c r="R46" t="s">
        <v>119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8">
        <f t="shared" si="1"/>
        <v>94.375</v>
      </c>
      <c r="I47">
        <v>48</v>
      </c>
      <c r="J47" t="str">
        <f t="shared" si="2"/>
        <v>theater</v>
      </c>
      <c r="K47" t="str">
        <f t="shared" si="3"/>
        <v>plays</v>
      </c>
      <c r="L47" t="s">
        <v>21</v>
      </c>
      <c r="M47" t="s">
        <v>22</v>
      </c>
      <c r="N47">
        <v>1478062800</v>
      </c>
      <c r="O47">
        <v>1479362400</v>
      </c>
      <c r="P47" t="b">
        <v>0</v>
      </c>
      <c r="Q47" t="b">
        <v>1</v>
      </c>
      <c r="R47" t="s">
        <v>33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 s="8">
        <f t="shared" si="1"/>
        <v>46.163043478260867</v>
      </c>
      <c r="I48">
        <v>92</v>
      </c>
      <c r="J48" t="str">
        <f t="shared" si="2"/>
        <v>music</v>
      </c>
      <c r="K48" t="str">
        <f t="shared" si="3"/>
        <v>rock</v>
      </c>
      <c r="L48" t="s">
        <v>21</v>
      </c>
      <c r="M48" t="s">
        <v>22</v>
      </c>
      <c r="N48">
        <v>1278565200</v>
      </c>
      <c r="O48">
        <v>1280552400</v>
      </c>
      <c r="P48" t="b">
        <v>0</v>
      </c>
      <c r="Q48" t="b">
        <v>0</v>
      </c>
      <c r="R48" t="s">
        <v>23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 s="8">
        <f t="shared" si="1"/>
        <v>47.845637583892618</v>
      </c>
      <c r="I49">
        <v>149</v>
      </c>
      <c r="J49" t="str">
        <f t="shared" si="2"/>
        <v>theater</v>
      </c>
      <c r="K49" t="str">
        <f t="shared" si="3"/>
        <v>plays</v>
      </c>
      <c r="L49" t="s">
        <v>21</v>
      </c>
      <c r="M49" t="s">
        <v>22</v>
      </c>
      <c r="N49">
        <v>1396069200</v>
      </c>
      <c r="O49">
        <v>1398661200</v>
      </c>
      <c r="P49" t="b">
        <v>0</v>
      </c>
      <c r="Q49" t="b">
        <v>0</v>
      </c>
      <c r="R49" t="s">
        <v>33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 s="8">
        <f t="shared" si="1"/>
        <v>53.007815713698065</v>
      </c>
      <c r="I50">
        <v>2431</v>
      </c>
      <c r="J50" t="str">
        <f t="shared" si="2"/>
        <v>theater</v>
      </c>
      <c r="K50" t="str">
        <f t="shared" si="3"/>
        <v>plays</v>
      </c>
      <c r="L50" t="s">
        <v>21</v>
      </c>
      <c r="M50" t="s">
        <v>22</v>
      </c>
      <c r="N50">
        <v>1435208400</v>
      </c>
      <c r="O50">
        <v>1436245200</v>
      </c>
      <c r="P50" t="b">
        <v>0</v>
      </c>
      <c r="Q50" t="b">
        <v>0</v>
      </c>
      <c r="R50" t="s">
        <v>33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 s="8">
        <f t="shared" si="1"/>
        <v>45.059405940594061</v>
      </c>
      <c r="I51">
        <v>303</v>
      </c>
      <c r="J51" t="str">
        <f t="shared" si="2"/>
        <v>music</v>
      </c>
      <c r="K51" t="str">
        <f t="shared" si="3"/>
        <v>rock</v>
      </c>
      <c r="L51" t="s">
        <v>21</v>
      </c>
      <c r="M51" t="s">
        <v>22</v>
      </c>
      <c r="N51">
        <v>1571547600</v>
      </c>
      <c r="O51">
        <v>1575439200</v>
      </c>
      <c r="P51" t="b">
        <v>0</v>
      </c>
      <c r="Q51" t="b">
        <v>0</v>
      </c>
      <c r="R51" t="s">
        <v>23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 s="8">
        <f t="shared" si="1"/>
        <v>2</v>
      </c>
      <c r="I52">
        <v>1</v>
      </c>
      <c r="J52" t="str">
        <f t="shared" si="2"/>
        <v>music</v>
      </c>
      <c r="K52" t="str">
        <f t="shared" si="3"/>
        <v>metal</v>
      </c>
      <c r="L52" t="s">
        <v>107</v>
      </c>
      <c r="M52" t="s">
        <v>108</v>
      </c>
      <c r="N52">
        <v>1375333200</v>
      </c>
      <c r="O52">
        <v>1377752400</v>
      </c>
      <c r="P52" t="b">
        <v>0</v>
      </c>
      <c r="Q52" t="b">
        <v>0</v>
      </c>
      <c r="R52" t="s">
        <v>148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8">
        <f t="shared" si="1"/>
        <v>99.006816632583508</v>
      </c>
      <c r="I53">
        <v>1467</v>
      </c>
      <c r="J53" t="str">
        <f t="shared" si="2"/>
        <v>technology</v>
      </c>
      <c r="K53" t="str">
        <f t="shared" si="3"/>
        <v>wearables</v>
      </c>
      <c r="L53" t="s">
        <v>40</v>
      </c>
      <c r="M53" t="s">
        <v>41</v>
      </c>
      <c r="N53">
        <v>1332824400</v>
      </c>
      <c r="O53">
        <v>1334206800</v>
      </c>
      <c r="P53" t="b">
        <v>0</v>
      </c>
      <c r="Q53" t="b">
        <v>1</v>
      </c>
      <c r="R53" t="s">
        <v>65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8">
        <f t="shared" si="1"/>
        <v>32.786666666666669</v>
      </c>
      <c r="I54">
        <v>75</v>
      </c>
      <c r="J54" t="str">
        <f t="shared" si="2"/>
        <v>theater</v>
      </c>
      <c r="K54" t="str">
        <f t="shared" si="3"/>
        <v>plays</v>
      </c>
      <c r="L54" t="s">
        <v>21</v>
      </c>
      <c r="M54" t="s">
        <v>22</v>
      </c>
      <c r="N54">
        <v>1284526800</v>
      </c>
      <c r="O54">
        <v>1284872400</v>
      </c>
      <c r="P54" t="b">
        <v>0</v>
      </c>
      <c r="Q54" t="b">
        <v>0</v>
      </c>
      <c r="R54" t="s">
        <v>33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 s="8">
        <f t="shared" si="1"/>
        <v>59.119617224880386</v>
      </c>
      <c r="I55">
        <v>209</v>
      </c>
      <c r="J55" t="str">
        <f t="shared" si="2"/>
        <v>film &amp; video</v>
      </c>
      <c r="K55" t="str">
        <f t="shared" si="3"/>
        <v>drama</v>
      </c>
      <c r="L55" t="s">
        <v>21</v>
      </c>
      <c r="M55" t="s">
        <v>22</v>
      </c>
      <c r="N55">
        <v>1400562000</v>
      </c>
      <c r="O55">
        <v>1403931600</v>
      </c>
      <c r="P55" t="b">
        <v>0</v>
      </c>
      <c r="Q55" t="b">
        <v>0</v>
      </c>
      <c r="R55" t="s">
        <v>53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8">
        <f t="shared" si="1"/>
        <v>44.93333333333333</v>
      </c>
      <c r="I56">
        <v>120</v>
      </c>
      <c r="J56" t="str">
        <f t="shared" si="2"/>
        <v>technology</v>
      </c>
      <c r="K56" t="str">
        <f t="shared" si="3"/>
        <v>wearables</v>
      </c>
      <c r="L56" t="s">
        <v>21</v>
      </c>
      <c r="M56" t="s">
        <v>22</v>
      </c>
      <c r="N56">
        <v>1520748000</v>
      </c>
      <c r="O56">
        <v>1521262800</v>
      </c>
      <c r="P56" t="b">
        <v>0</v>
      </c>
      <c r="Q56" t="b">
        <v>0</v>
      </c>
      <c r="R56" t="s">
        <v>65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 s="8">
        <f t="shared" si="1"/>
        <v>89.664122137404576</v>
      </c>
      <c r="I57">
        <v>131</v>
      </c>
      <c r="J57" t="str">
        <f t="shared" si="2"/>
        <v>music</v>
      </c>
      <c r="K57" t="str">
        <f t="shared" si="3"/>
        <v>jazz</v>
      </c>
      <c r="L57" t="s">
        <v>21</v>
      </c>
      <c r="M57" t="s">
        <v>22</v>
      </c>
      <c r="N57">
        <v>1532926800</v>
      </c>
      <c r="O57">
        <v>1533358800</v>
      </c>
      <c r="P57" t="b">
        <v>0</v>
      </c>
      <c r="Q57" t="b">
        <v>0</v>
      </c>
      <c r="R57" t="s">
        <v>159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 s="8">
        <f t="shared" si="1"/>
        <v>70.079268292682926</v>
      </c>
      <c r="I58">
        <v>164</v>
      </c>
      <c r="J58" t="str">
        <f t="shared" si="2"/>
        <v>technology</v>
      </c>
      <c r="K58" t="str">
        <f t="shared" si="3"/>
        <v>wearables</v>
      </c>
      <c r="L58" t="s">
        <v>21</v>
      </c>
      <c r="M58" t="s">
        <v>22</v>
      </c>
      <c r="N58">
        <v>1420869600</v>
      </c>
      <c r="O58">
        <v>1421474400</v>
      </c>
      <c r="P58" t="b">
        <v>0</v>
      </c>
      <c r="Q58" t="b">
        <v>0</v>
      </c>
      <c r="R58" t="s">
        <v>65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 s="8">
        <f t="shared" si="1"/>
        <v>31.059701492537314</v>
      </c>
      <c r="I59">
        <v>201</v>
      </c>
      <c r="J59" t="str">
        <f t="shared" si="2"/>
        <v>games</v>
      </c>
      <c r="K59" t="str">
        <f t="shared" si="3"/>
        <v>video games</v>
      </c>
      <c r="L59" t="s">
        <v>21</v>
      </c>
      <c r="M59" t="s">
        <v>22</v>
      </c>
      <c r="N59">
        <v>1504242000</v>
      </c>
      <c r="O59">
        <v>1505278800</v>
      </c>
      <c r="P59" t="b">
        <v>0</v>
      </c>
      <c r="Q59" t="b">
        <v>0</v>
      </c>
      <c r="R59" t="s">
        <v>89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 s="8">
        <f t="shared" si="1"/>
        <v>29.061611374407583</v>
      </c>
      <c r="I60">
        <v>211</v>
      </c>
      <c r="J60" t="str">
        <f t="shared" si="2"/>
        <v>theater</v>
      </c>
      <c r="K60" t="str">
        <f t="shared" si="3"/>
        <v>plays</v>
      </c>
      <c r="L60" t="s">
        <v>21</v>
      </c>
      <c r="M60" t="s">
        <v>22</v>
      </c>
      <c r="N60">
        <v>1442811600</v>
      </c>
      <c r="O60">
        <v>1443934800</v>
      </c>
      <c r="P60" t="b">
        <v>0</v>
      </c>
      <c r="Q60" t="b">
        <v>0</v>
      </c>
      <c r="R60" t="s">
        <v>33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 s="8">
        <f t="shared" si="1"/>
        <v>30.0859375</v>
      </c>
      <c r="I61">
        <v>128</v>
      </c>
      <c r="J61" t="str">
        <f t="shared" si="2"/>
        <v>theater</v>
      </c>
      <c r="K61" t="str">
        <f t="shared" si="3"/>
        <v>plays</v>
      </c>
      <c r="L61" t="s">
        <v>21</v>
      </c>
      <c r="M61" t="s">
        <v>22</v>
      </c>
      <c r="N61">
        <v>1497243600</v>
      </c>
      <c r="O61">
        <v>1498539600</v>
      </c>
      <c r="P61" t="b">
        <v>0</v>
      </c>
      <c r="Q61" t="b">
        <v>1</v>
      </c>
      <c r="R61" t="s">
        <v>33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 s="8">
        <f t="shared" si="1"/>
        <v>84.998125000000002</v>
      </c>
      <c r="I62">
        <v>1600</v>
      </c>
      <c r="J62" t="str">
        <f t="shared" si="2"/>
        <v>theater</v>
      </c>
      <c r="K62" t="str">
        <f t="shared" si="3"/>
        <v>plays</v>
      </c>
      <c r="L62" t="s">
        <v>15</v>
      </c>
      <c r="M62" t="s">
        <v>16</v>
      </c>
      <c r="N62">
        <v>1342501200</v>
      </c>
      <c r="O62">
        <v>1342760400</v>
      </c>
      <c r="P62" t="b">
        <v>0</v>
      </c>
      <c r="Q62" t="b">
        <v>0</v>
      </c>
      <c r="R62" t="s">
        <v>33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8">
        <f t="shared" si="1"/>
        <v>82.001775410563695</v>
      </c>
      <c r="I63">
        <v>2253</v>
      </c>
      <c r="J63" t="str">
        <f t="shared" si="2"/>
        <v>theater</v>
      </c>
      <c r="K63" t="str">
        <f t="shared" si="3"/>
        <v>plays</v>
      </c>
      <c r="L63" t="s">
        <v>15</v>
      </c>
      <c r="M63" t="s">
        <v>16</v>
      </c>
      <c r="N63">
        <v>1298268000</v>
      </c>
      <c r="O63">
        <v>1301720400</v>
      </c>
      <c r="P63" t="b">
        <v>0</v>
      </c>
      <c r="Q63" t="b">
        <v>0</v>
      </c>
      <c r="R63" t="s">
        <v>33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 s="8">
        <f t="shared" si="1"/>
        <v>58.040160642570278</v>
      </c>
      <c r="I64">
        <v>249</v>
      </c>
      <c r="J64" t="str">
        <f t="shared" si="2"/>
        <v>technology</v>
      </c>
      <c r="K64" t="str">
        <f t="shared" si="3"/>
        <v>web</v>
      </c>
      <c r="L64" t="s">
        <v>21</v>
      </c>
      <c r="M64" t="s">
        <v>22</v>
      </c>
      <c r="N64">
        <v>1433480400</v>
      </c>
      <c r="O64">
        <v>1433566800</v>
      </c>
      <c r="P64" t="b">
        <v>0</v>
      </c>
      <c r="Q64" t="b">
        <v>0</v>
      </c>
      <c r="R64" t="s">
        <v>28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8">
        <f t="shared" si="1"/>
        <v>111.4</v>
      </c>
      <c r="I65">
        <v>5</v>
      </c>
      <c r="J65" t="str">
        <f t="shared" si="2"/>
        <v>theater</v>
      </c>
      <c r="K65" t="str">
        <f t="shared" si="3"/>
        <v>plays</v>
      </c>
      <c r="L65" t="s">
        <v>21</v>
      </c>
      <c r="M65" t="s">
        <v>22</v>
      </c>
      <c r="N65">
        <v>1493355600</v>
      </c>
      <c r="O65">
        <v>1493874000</v>
      </c>
      <c r="P65" t="b">
        <v>0</v>
      </c>
      <c r="Q65" t="b">
        <v>0</v>
      </c>
      <c r="R65" t="s">
        <v>33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 s="8">
        <f t="shared" si="1"/>
        <v>71.94736842105263</v>
      </c>
      <c r="I66">
        <v>38</v>
      </c>
      <c r="J66" t="str">
        <f t="shared" si="2"/>
        <v>technology</v>
      </c>
      <c r="K66" t="str">
        <f t="shared" si="3"/>
        <v>web</v>
      </c>
      <c r="L66" t="s">
        <v>21</v>
      </c>
      <c r="M66" t="s">
        <v>22</v>
      </c>
      <c r="N66">
        <v>1530507600</v>
      </c>
      <c r="O66">
        <v>1531803600</v>
      </c>
      <c r="P66" t="b">
        <v>0</v>
      </c>
      <c r="Q66" t="b">
        <v>1</v>
      </c>
      <c r="R66" t="s">
        <v>28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 s="8">
        <f t="shared" ref="H67:H130" si="5">E67/I67</f>
        <v>61.038135593220339</v>
      </c>
      <c r="I67">
        <v>236</v>
      </c>
      <c r="J67" t="str">
        <f t="shared" ref="J67:J130" si="6">_xlfn.TEXTBEFORE(R67, "/")</f>
        <v>theater</v>
      </c>
      <c r="K67" t="str">
        <f t="shared" ref="K67:K130" si="7">_xlfn.TEXTAFTER(R67, "/")</f>
        <v>plays</v>
      </c>
      <c r="L67" t="s">
        <v>21</v>
      </c>
      <c r="M67" t="s">
        <v>22</v>
      </c>
      <c r="N67">
        <v>1296108000</v>
      </c>
      <c r="O67">
        <v>1296712800</v>
      </c>
      <c r="P67" t="b">
        <v>0</v>
      </c>
      <c r="Q67" t="b">
        <v>0</v>
      </c>
      <c r="R67" t="s">
        <v>33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 s="8">
        <f t="shared" si="5"/>
        <v>108.91666666666667</v>
      </c>
      <c r="I68">
        <v>12</v>
      </c>
      <c r="J68" t="str">
        <f t="shared" si="6"/>
        <v>theater</v>
      </c>
      <c r="K68" t="str">
        <f t="shared" si="7"/>
        <v>plays</v>
      </c>
      <c r="L68" t="s">
        <v>21</v>
      </c>
      <c r="M68" t="s">
        <v>22</v>
      </c>
      <c r="N68">
        <v>1428469200</v>
      </c>
      <c r="O68">
        <v>1428901200</v>
      </c>
      <c r="P68" t="b">
        <v>0</v>
      </c>
      <c r="Q68" t="b">
        <v>1</v>
      </c>
      <c r="R68" t="s">
        <v>33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 s="8">
        <f t="shared" si="5"/>
        <v>29.001722017220171</v>
      </c>
      <c r="I69">
        <v>4065</v>
      </c>
      <c r="J69" t="str">
        <f t="shared" si="6"/>
        <v>technology</v>
      </c>
      <c r="K69" t="str">
        <f t="shared" si="7"/>
        <v>wearables</v>
      </c>
      <c r="L69" t="s">
        <v>40</v>
      </c>
      <c r="M69" t="s">
        <v>41</v>
      </c>
      <c r="N69">
        <v>1264399200</v>
      </c>
      <c r="O69">
        <v>1264831200</v>
      </c>
      <c r="P69" t="b">
        <v>0</v>
      </c>
      <c r="Q69" t="b">
        <v>1</v>
      </c>
      <c r="R69" t="s">
        <v>65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 s="8">
        <f t="shared" si="5"/>
        <v>58.975609756097562</v>
      </c>
      <c r="I70">
        <v>246</v>
      </c>
      <c r="J70" t="str">
        <f t="shared" si="6"/>
        <v>theater</v>
      </c>
      <c r="K70" t="str">
        <f t="shared" si="7"/>
        <v>plays</v>
      </c>
      <c r="L70" t="s">
        <v>107</v>
      </c>
      <c r="M70" t="s">
        <v>108</v>
      </c>
      <c r="N70">
        <v>1501131600</v>
      </c>
      <c r="O70">
        <v>1505192400</v>
      </c>
      <c r="P70" t="b">
        <v>0</v>
      </c>
      <c r="Q70" t="b">
        <v>1</v>
      </c>
      <c r="R70" t="s">
        <v>33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 s="8">
        <f t="shared" si="5"/>
        <v>111.82352941176471</v>
      </c>
      <c r="I71">
        <v>17</v>
      </c>
      <c r="J71" t="str">
        <f t="shared" si="6"/>
        <v>theater</v>
      </c>
      <c r="K71" t="str">
        <f t="shared" si="7"/>
        <v>plays</v>
      </c>
      <c r="L71" t="s">
        <v>21</v>
      </c>
      <c r="M71" t="s">
        <v>22</v>
      </c>
      <c r="N71">
        <v>1292738400</v>
      </c>
      <c r="O71">
        <v>1295676000</v>
      </c>
      <c r="P71" t="b">
        <v>0</v>
      </c>
      <c r="Q71" t="b">
        <v>0</v>
      </c>
      <c r="R71" t="s">
        <v>33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 s="8">
        <f t="shared" si="5"/>
        <v>63.995555555555555</v>
      </c>
      <c r="I72">
        <v>2475</v>
      </c>
      <c r="J72" t="str">
        <f t="shared" si="6"/>
        <v>theater</v>
      </c>
      <c r="K72" t="str">
        <f t="shared" si="7"/>
        <v>plays</v>
      </c>
      <c r="L72" t="s">
        <v>107</v>
      </c>
      <c r="M72" t="s">
        <v>108</v>
      </c>
      <c r="N72">
        <v>1288674000</v>
      </c>
      <c r="O72">
        <v>1292911200</v>
      </c>
      <c r="P72" t="b">
        <v>0</v>
      </c>
      <c r="Q72" t="b">
        <v>1</v>
      </c>
      <c r="R72" t="s">
        <v>33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 s="8">
        <f t="shared" si="5"/>
        <v>85.315789473684205</v>
      </c>
      <c r="I73">
        <v>76</v>
      </c>
      <c r="J73" t="str">
        <f t="shared" si="6"/>
        <v>theater</v>
      </c>
      <c r="K73" t="str">
        <f t="shared" si="7"/>
        <v>plays</v>
      </c>
      <c r="L73" t="s">
        <v>21</v>
      </c>
      <c r="M73" t="s">
        <v>22</v>
      </c>
      <c r="N73">
        <v>1575093600</v>
      </c>
      <c r="O73">
        <v>1575439200</v>
      </c>
      <c r="P73" t="b">
        <v>0</v>
      </c>
      <c r="Q73" t="b">
        <v>0</v>
      </c>
      <c r="R73" t="s">
        <v>33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 s="8">
        <f t="shared" si="5"/>
        <v>74.481481481481481</v>
      </c>
      <c r="I74">
        <v>54</v>
      </c>
      <c r="J74" t="str">
        <f t="shared" si="6"/>
        <v>film &amp; video</v>
      </c>
      <c r="K74" t="str">
        <f t="shared" si="7"/>
        <v>animation</v>
      </c>
      <c r="L74" t="s">
        <v>21</v>
      </c>
      <c r="M74" t="s">
        <v>22</v>
      </c>
      <c r="N74">
        <v>1435726800</v>
      </c>
      <c r="O74">
        <v>1438837200</v>
      </c>
      <c r="P74" t="b">
        <v>0</v>
      </c>
      <c r="Q74" t="b">
        <v>0</v>
      </c>
      <c r="R74" t="s">
        <v>71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 s="8">
        <f t="shared" si="5"/>
        <v>105.14772727272727</v>
      </c>
      <c r="I75">
        <v>88</v>
      </c>
      <c r="J75" t="str">
        <f t="shared" si="6"/>
        <v>music</v>
      </c>
      <c r="K75" t="str">
        <f t="shared" si="7"/>
        <v>jazz</v>
      </c>
      <c r="L75" t="s">
        <v>21</v>
      </c>
      <c r="M75" t="s">
        <v>22</v>
      </c>
      <c r="N75">
        <v>1480226400</v>
      </c>
      <c r="O75">
        <v>1480485600</v>
      </c>
      <c r="P75" t="b">
        <v>0</v>
      </c>
      <c r="Q75" t="b">
        <v>0</v>
      </c>
      <c r="R75" t="s">
        <v>159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 s="8">
        <f t="shared" si="5"/>
        <v>56.188235294117646</v>
      </c>
      <c r="I76">
        <v>85</v>
      </c>
      <c r="J76" t="str">
        <f t="shared" si="6"/>
        <v>music</v>
      </c>
      <c r="K76" t="str">
        <f t="shared" si="7"/>
        <v>metal</v>
      </c>
      <c r="L76" t="s">
        <v>40</v>
      </c>
      <c r="M76" t="s">
        <v>41</v>
      </c>
      <c r="N76">
        <v>1459054800</v>
      </c>
      <c r="O76">
        <v>1459141200</v>
      </c>
      <c r="P76" t="b">
        <v>0</v>
      </c>
      <c r="Q76" t="b">
        <v>0</v>
      </c>
      <c r="R76" t="s">
        <v>148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 s="8">
        <f t="shared" si="5"/>
        <v>85.917647058823533</v>
      </c>
      <c r="I77">
        <v>170</v>
      </c>
      <c r="J77" t="str">
        <f t="shared" si="6"/>
        <v>photography</v>
      </c>
      <c r="K77" t="str">
        <f t="shared" si="7"/>
        <v>photography books</v>
      </c>
      <c r="L77" t="s">
        <v>21</v>
      </c>
      <c r="M77" t="s">
        <v>22</v>
      </c>
      <c r="N77">
        <v>1531630800</v>
      </c>
      <c r="O77">
        <v>1532322000</v>
      </c>
      <c r="P77" t="b">
        <v>0</v>
      </c>
      <c r="Q77" t="b">
        <v>0</v>
      </c>
      <c r="R77" t="s">
        <v>122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 s="8">
        <f t="shared" si="5"/>
        <v>57.00296912114014</v>
      </c>
      <c r="I78">
        <v>1684</v>
      </c>
      <c r="J78" t="str">
        <f t="shared" si="6"/>
        <v>theater</v>
      </c>
      <c r="K78" t="str">
        <f t="shared" si="7"/>
        <v>plays</v>
      </c>
      <c r="L78" t="s">
        <v>21</v>
      </c>
      <c r="M78" t="s">
        <v>22</v>
      </c>
      <c r="N78">
        <v>1421992800</v>
      </c>
      <c r="O78">
        <v>1426222800</v>
      </c>
      <c r="P78" t="b">
        <v>1</v>
      </c>
      <c r="Q78" t="b">
        <v>1</v>
      </c>
      <c r="R78" t="s">
        <v>33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 s="8">
        <f t="shared" si="5"/>
        <v>79.642857142857139</v>
      </c>
      <c r="I79">
        <v>56</v>
      </c>
      <c r="J79" t="str">
        <f t="shared" si="6"/>
        <v>film &amp; video</v>
      </c>
      <c r="K79" t="str">
        <f t="shared" si="7"/>
        <v>animation</v>
      </c>
      <c r="L79" t="s">
        <v>21</v>
      </c>
      <c r="M79" t="s">
        <v>22</v>
      </c>
      <c r="N79">
        <v>1285563600</v>
      </c>
      <c r="O79">
        <v>1286773200</v>
      </c>
      <c r="P79" t="b">
        <v>0</v>
      </c>
      <c r="Q79" t="b">
        <v>1</v>
      </c>
      <c r="R79" t="s">
        <v>71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 s="8">
        <f t="shared" si="5"/>
        <v>41.018181818181816</v>
      </c>
      <c r="I80">
        <v>330</v>
      </c>
      <c r="J80" t="str">
        <f t="shared" si="6"/>
        <v>publishing</v>
      </c>
      <c r="K80" t="str">
        <f t="shared" si="7"/>
        <v>translations</v>
      </c>
      <c r="L80" t="s">
        <v>21</v>
      </c>
      <c r="M80" t="s">
        <v>22</v>
      </c>
      <c r="N80">
        <v>1523854800</v>
      </c>
      <c r="O80">
        <v>1523941200</v>
      </c>
      <c r="P80" t="b">
        <v>0</v>
      </c>
      <c r="Q80" t="b">
        <v>0</v>
      </c>
      <c r="R80" t="s">
        <v>206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 s="8">
        <f t="shared" si="5"/>
        <v>48.004773269689736</v>
      </c>
      <c r="I81">
        <v>838</v>
      </c>
      <c r="J81" t="str">
        <f t="shared" si="6"/>
        <v>theater</v>
      </c>
      <c r="K81" t="str">
        <f t="shared" si="7"/>
        <v>plays</v>
      </c>
      <c r="L81" t="s">
        <v>21</v>
      </c>
      <c r="M81" t="s">
        <v>22</v>
      </c>
      <c r="N81">
        <v>1529125200</v>
      </c>
      <c r="O81">
        <v>1529557200</v>
      </c>
      <c r="P81" t="b">
        <v>0</v>
      </c>
      <c r="Q81" t="b">
        <v>0</v>
      </c>
      <c r="R81" t="s">
        <v>33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 s="8">
        <f t="shared" si="5"/>
        <v>55.212598425196852</v>
      </c>
      <c r="I82">
        <v>127</v>
      </c>
      <c r="J82" t="str">
        <f t="shared" si="6"/>
        <v>games</v>
      </c>
      <c r="K82" t="str">
        <f t="shared" si="7"/>
        <v>video games</v>
      </c>
      <c r="L82" t="s">
        <v>21</v>
      </c>
      <c r="M82" t="s">
        <v>22</v>
      </c>
      <c r="N82">
        <v>1503982800</v>
      </c>
      <c r="O82">
        <v>1506574800</v>
      </c>
      <c r="P82" t="b">
        <v>0</v>
      </c>
      <c r="Q82" t="b">
        <v>0</v>
      </c>
      <c r="R82" t="s">
        <v>89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 s="8">
        <f t="shared" si="5"/>
        <v>92.109489051094897</v>
      </c>
      <c r="I83">
        <v>411</v>
      </c>
      <c r="J83" t="str">
        <f t="shared" si="6"/>
        <v>music</v>
      </c>
      <c r="K83" t="str">
        <f t="shared" si="7"/>
        <v>rock</v>
      </c>
      <c r="L83" t="s">
        <v>21</v>
      </c>
      <c r="M83" t="s">
        <v>22</v>
      </c>
      <c r="N83">
        <v>1511416800</v>
      </c>
      <c r="O83">
        <v>1513576800</v>
      </c>
      <c r="P83" t="b">
        <v>0</v>
      </c>
      <c r="Q83" t="b">
        <v>0</v>
      </c>
      <c r="R83" t="s">
        <v>23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 s="8">
        <f t="shared" si="5"/>
        <v>83.183333333333337</v>
      </c>
      <c r="I84">
        <v>180</v>
      </c>
      <c r="J84" t="str">
        <f t="shared" si="6"/>
        <v>games</v>
      </c>
      <c r="K84" t="str">
        <f t="shared" si="7"/>
        <v>video games</v>
      </c>
      <c r="L84" t="s">
        <v>40</v>
      </c>
      <c r="M84" t="s">
        <v>41</v>
      </c>
      <c r="N84">
        <v>1547704800</v>
      </c>
      <c r="O84">
        <v>1548309600</v>
      </c>
      <c r="P84" t="b">
        <v>0</v>
      </c>
      <c r="Q84" t="b">
        <v>1</v>
      </c>
      <c r="R84" t="s">
        <v>89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 s="8">
        <f t="shared" si="5"/>
        <v>39.996000000000002</v>
      </c>
      <c r="I85">
        <v>1000</v>
      </c>
      <c r="J85" t="str">
        <f t="shared" si="6"/>
        <v>music</v>
      </c>
      <c r="K85" t="str">
        <f t="shared" si="7"/>
        <v>electric music</v>
      </c>
      <c r="L85" t="s">
        <v>21</v>
      </c>
      <c r="M85" t="s">
        <v>22</v>
      </c>
      <c r="N85">
        <v>1469682000</v>
      </c>
      <c r="O85">
        <v>1471582800</v>
      </c>
      <c r="P85" t="b">
        <v>0</v>
      </c>
      <c r="Q85" t="b">
        <v>0</v>
      </c>
      <c r="R85" t="s">
        <v>50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 s="8">
        <f t="shared" si="5"/>
        <v>111.1336898395722</v>
      </c>
      <c r="I86">
        <v>374</v>
      </c>
      <c r="J86" t="str">
        <f t="shared" si="6"/>
        <v>technology</v>
      </c>
      <c r="K86" t="str">
        <f t="shared" si="7"/>
        <v>wearables</v>
      </c>
      <c r="L86" t="s">
        <v>21</v>
      </c>
      <c r="M86" t="s">
        <v>22</v>
      </c>
      <c r="N86">
        <v>1343451600</v>
      </c>
      <c r="O86">
        <v>1344315600</v>
      </c>
      <c r="P86" t="b">
        <v>0</v>
      </c>
      <c r="Q86" t="b">
        <v>0</v>
      </c>
      <c r="R86" t="s">
        <v>65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 s="8">
        <f t="shared" si="5"/>
        <v>90.563380281690144</v>
      </c>
      <c r="I87">
        <v>71</v>
      </c>
      <c r="J87" t="str">
        <f t="shared" si="6"/>
        <v>music</v>
      </c>
      <c r="K87" t="str">
        <f t="shared" si="7"/>
        <v>indie rock</v>
      </c>
      <c r="L87" t="s">
        <v>26</v>
      </c>
      <c r="M87" t="s">
        <v>27</v>
      </c>
      <c r="N87">
        <v>1315717200</v>
      </c>
      <c r="O87">
        <v>1316408400</v>
      </c>
      <c r="P87" t="b">
        <v>0</v>
      </c>
      <c r="Q87" t="b">
        <v>0</v>
      </c>
      <c r="R87" t="s">
        <v>60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 s="8">
        <f t="shared" si="5"/>
        <v>61.108374384236456</v>
      </c>
      <c r="I88">
        <v>203</v>
      </c>
      <c r="J88" t="str">
        <f t="shared" si="6"/>
        <v>theater</v>
      </c>
      <c r="K88" t="str">
        <f t="shared" si="7"/>
        <v>plays</v>
      </c>
      <c r="L88" t="s">
        <v>21</v>
      </c>
      <c r="M88" t="s">
        <v>22</v>
      </c>
      <c r="N88">
        <v>1430715600</v>
      </c>
      <c r="O88">
        <v>1431838800</v>
      </c>
      <c r="P88" t="b">
        <v>1</v>
      </c>
      <c r="Q88" t="b">
        <v>0</v>
      </c>
      <c r="R88" t="s">
        <v>33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 s="8">
        <f t="shared" si="5"/>
        <v>83.022941970310384</v>
      </c>
      <c r="I89">
        <v>1482</v>
      </c>
      <c r="J89" t="str">
        <f t="shared" si="6"/>
        <v>music</v>
      </c>
      <c r="K89" t="str">
        <f t="shared" si="7"/>
        <v>rock</v>
      </c>
      <c r="L89" t="s">
        <v>26</v>
      </c>
      <c r="M89" t="s">
        <v>27</v>
      </c>
      <c r="N89">
        <v>1299564000</v>
      </c>
      <c r="O89">
        <v>1300510800</v>
      </c>
      <c r="P89" t="b">
        <v>0</v>
      </c>
      <c r="Q89" t="b">
        <v>1</v>
      </c>
      <c r="R89" t="s">
        <v>23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 s="8">
        <f t="shared" si="5"/>
        <v>110.76106194690266</v>
      </c>
      <c r="I90">
        <v>113</v>
      </c>
      <c r="J90" t="str">
        <f t="shared" si="6"/>
        <v>publishing</v>
      </c>
      <c r="K90" t="str">
        <f t="shared" si="7"/>
        <v>translations</v>
      </c>
      <c r="L90" t="s">
        <v>21</v>
      </c>
      <c r="M90" t="s">
        <v>22</v>
      </c>
      <c r="N90">
        <v>1429160400</v>
      </c>
      <c r="O90">
        <v>1431061200</v>
      </c>
      <c r="P90" t="b">
        <v>0</v>
      </c>
      <c r="Q90" t="b">
        <v>0</v>
      </c>
      <c r="R90" t="s">
        <v>206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 s="8">
        <f t="shared" si="5"/>
        <v>89.458333333333329</v>
      </c>
      <c r="I91">
        <v>96</v>
      </c>
      <c r="J91" t="str">
        <f t="shared" si="6"/>
        <v>theater</v>
      </c>
      <c r="K91" t="str">
        <f t="shared" si="7"/>
        <v>plays</v>
      </c>
      <c r="L91" t="s">
        <v>21</v>
      </c>
      <c r="M91" t="s">
        <v>22</v>
      </c>
      <c r="N91">
        <v>1271307600</v>
      </c>
      <c r="O91">
        <v>1271480400</v>
      </c>
      <c r="P91" t="b">
        <v>0</v>
      </c>
      <c r="Q91" t="b">
        <v>0</v>
      </c>
      <c r="R91" t="s">
        <v>33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 s="8">
        <f t="shared" si="5"/>
        <v>57.849056603773583</v>
      </c>
      <c r="I92">
        <v>106</v>
      </c>
      <c r="J92" t="str">
        <f t="shared" si="6"/>
        <v>theater</v>
      </c>
      <c r="K92" t="str">
        <f t="shared" si="7"/>
        <v>plays</v>
      </c>
      <c r="L92" t="s">
        <v>21</v>
      </c>
      <c r="M92" t="s">
        <v>22</v>
      </c>
      <c r="N92">
        <v>1456380000</v>
      </c>
      <c r="O92">
        <v>1456380000</v>
      </c>
      <c r="P92" t="b">
        <v>0</v>
      </c>
      <c r="Q92" t="b">
        <v>1</v>
      </c>
      <c r="R92" t="s">
        <v>33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 s="8">
        <f t="shared" si="5"/>
        <v>109.99705449189985</v>
      </c>
      <c r="I93">
        <v>679</v>
      </c>
      <c r="J93" t="str">
        <f t="shared" si="6"/>
        <v>publishing</v>
      </c>
      <c r="K93" t="str">
        <f t="shared" si="7"/>
        <v>translations</v>
      </c>
      <c r="L93" t="s">
        <v>107</v>
      </c>
      <c r="M93" t="s">
        <v>108</v>
      </c>
      <c r="N93">
        <v>1470459600</v>
      </c>
      <c r="O93">
        <v>1472878800</v>
      </c>
      <c r="P93" t="b">
        <v>0</v>
      </c>
      <c r="Q93" t="b">
        <v>0</v>
      </c>
      <c r="R93" t="s">
        <v>206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 s="8">
        <f t="shared" si="5"/>
        <v>103.96586345381526</v>
      </c>
      <c r="I94">
        <v>498</v>
      </c>
      <c r="J94" t="str">
        <f t="shared" si="6"/>
        <v>games</v>
      </c>
      <c r="K94" t="str">
        <f t="shared" si="7"/>
        <v>video games</v>
      </c>
      <c r="L94" t="s">
        <v>98</v>
      </c>
      <c r="M94" t="s">
        <v>99</v>
      </c>
      <c r="N94">
        <v>1277269200</v>
      </c>
      <c r="O94">
        <v>1277355600</v>
      </c>
      <c r="P94" t="b">
        <v>0</v>
      </c>
      <c r="Q94" t="b">
        <v>1</v>
      </c>
      <c r="R94" t="s">
        <v>89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 s="8">
        <f t="shared" si="5"/>
        <v>107.99508196721311</v>
      </c>
      <c r="I95">
        <v>610</v>
      </c>
      <c r="J95" t="str">
        <f t="shared" si="6"/>
        <v>theater</v>
      </c>
      <c r="K95" t="str">
        <f t="shared" si="7"/>
        <v>plays</v>
      </c>
      <c r="L95" t="s">
        <v>21</v>
      </c>
      <c r="M95" t="s">
        <v>22</v>
      </c>
      <c r="N95">
        <v>1350709200</v>
      </c>
      <c r="O95">
        <v>1351054800</v>
      </c>
      <c r="P95" t="b">
        <v>0</v>
      </c>
      <c r="Q95" t="b">
        <v>1</v>
      </c>
      <c r="R95" t="s">
        <v>33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 s="8">
        <f t="shared" si="5"/>
        <v>48.927777777777777</v>
      </c>
      <c r="I96">
        <v>180</v>
      </c>
      <c r="J96" t="str">
        <f t="shared" si="6"/>
        <v>technology</v>
      </c>
      <c r="K96" t="str">
        <f t="shared" si="7"/>
        <v>web</v>
      </c>
      <c r="L96" t="s">
        <v>40</v>
      </c>
      <c r="M96" t="s">
        <v>41</v>
      </c>
      <c r="N96">
        <v>1554613200</v>
      </c>
      <c r="O96">
        <v>1555563600</v>
      </c>
      <c r="P96" t="b">
        <v>0</v>
      </c>
      <c r="Q96" t="b">
        <v>0</v>
      </c>
      <c r="R96" t="s">
        <v>28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 s="8">
        <f t="shared" si="5"/>
        <v>37.666666666666664</v>
      </c>
      <c r="I97">
        <v>27</v>
      </c>
      <c r="J97" t="str">
        <f t="shared" si="6"/>
        <v>film &amp; video</v>
      </c>
      <c r="K97" t="str">
        <f t="shared" si="7"/>
        <v>documentary</v>
      </c>
      <c r="L97" t="s">
        <v>21</v>
      </c>
      <c r="M97" t="s">
        <v>22</v>
      </c>
      <c r="N97">
        <v>1571029200</v>
      </c>
      <c r="O97">
        <v>1571634000</v>
      </c>
      <c r="P97" t="b">
        <v>0</v>
      </c>
      <c r="Q97" t="b">
        <v>0</v>
      </c>
      <c r="R97" t="s">
        <v>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 s="8">
        <f t="shared" si="5"/>
        <v>64.999141999141997</v>
      </c>
      <c r="I98">
        <v>2331</v>
      </c>
      <c r="J98" t="str">
        <f t="shared" si="6"/>
        <v>theater</v>
      </c>
      <c r="K98" t="str">
        <f t="shared" si="7"/>
        <v>plays</v>
      </c>
      <c r="L98" t="s">
        <v>21</v>
      </c>
      <c r="M98" t="s">
        <v>22</v>
      </c>
      <c r="N98">
        <v>1299736800</v>
      </c>
      <c r="O98">
        <v>1300856400</v>
      </c>
      <c r="P98" t="b">
        <v>0</v>
      </c>
      <c r="Q98" t="b">
        <v>0</v>
      </c>
      <c r="R98" t="s">
        <v>33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 s="8">
        <f t="shared" si="5"/>
        <v>106.61061946902655</v>
      </c>
      <c r="I99">
        <v>113</v>
      </c>
      <c r="J99" t="str">
        <f t="shared" si="6"/>
        <v>food</v>
      </c>
      <c r="K99" t="str">
        <f t="shared" si="7"/>
        <v>food trucks</v>
      </c>
      <c r="L99" t="s">
        <v>21</v>
      </c>
      <c r="M99" t="s">
        <v>22</v>
      </c>
      <c r="N99">
        <v>1435208400</v>
      </c>
      <c r="O99">
        <v>1439874000</v>
      </c>
      <c r="P99" t="b">
        <v>0</v>
      </c>
      <c r="Q99" t="b">
        <v>0</v>
      </c>
      <c r="R99" t="s">
        <v>17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 s="8">
        <f t="shared" si="5"/>
        <v>27.009016393442622</v>
      </c>
      <c r="I100">
        <v>1220</v>
      </c>
      <c r="J100" t="str">
        <f t="shared" si="6"/>
        <v>games</v>
      </c>
      <c r="K100" t="str">
        <f t="shared" si="7"/>
        <v>video games</v>
      </c>
      <c r="L100" t="s">
        <v>26</v>
      </c>
      <c r="M100" t="s">
        <v>27</v>
      </c>
      <c r="N100">
        <v>1437973200</v>
      </c>
      <c r="O100">
        <v>1438318800</v>
      </c>
      <c r="P100" t="b">
        <v>0</v>
      </c>
      <c r="Q100" t="b">
        <v>0</v>
      </c>
      <c r="R100" t="s">
        <v>89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 s="8">
        <f t="shared" si="5"/>
        <v>91.16463414634147</v>
      </c>
      <c r="I101">
        <v>164</v>
      </c>
      <c r="J101" t="str">
        <f t="shared" si="6"/>
        <v>theater</v>
      </c>
      <c r="K101" t="str">
        <f t="shared" si="7"/>
        <v>plays</v>
      </c>
      <c r="L101" t="s">
        <v>21</v>
      </c>
      <c r="M101" t="s">
        <v>22</v>
      </c>
      <c r="N101">
        <v>1416895200</v>
      </c>
      <c r="O101">
        <v>1419400800</v>
      </c>
      <c r="P101" t="b">
        <v>0</v>
      </c>
      <c r="Q101" t="b">
        <v>0</v>
      </c>
      <c r="R101" t="s">
        <v>33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 s="8">
        <f t="shared" si="5"/>
        <v>1</v>
      </c>
      <c r="I102">
        <v>1</v>
      </c>
      <c r="J102" t="str">
        <f t="shared" si="6"/>
        <v>theater</v>
      </c>
      <c r="K102" t="str">
        <f t="shared" si="7"/>
        <v>plays</v>
      </c>
      <c r="L102" t="s">
        <v>21</v>
      </c>
      <c r="M102" t="s">
        <v>22</v>
      </c>
      <c r="N102">
        <v>1319000400</v>
      </c>
      <c r="O102">
        <v>1320555600</v>
      </c>
      <c r="P102" t="b">
        <v>0</v>
      </c>
      <c r="Q102" t="b">
        <v>0</v>
      </c>
      <c r="R102" t="s">
        <v>33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 s="8">
        <f t="shared" si="5"/>
        <v>56.054878048780488</v>
      </c>
      <c r="I103">
        <v>164</v>
      </c>
      <c r="J103" t="str">
        <f t="shared" si="6"/>
        <v>music</v>
      </c>
      <c r="K103" t="str">
        <f t="shared" si="7"/>
        <v>electric music</v>
      </c>
      <c r="L103" t="s">
        <v>21</v>
      </c>
      <c r="M103" t="s">
        <v>22</v>
      </c>
      <c r="N103">
        <v>1424498400</v>
      </c>
      <c r="O103">
        <v>1425103200</v>
      </c>
      <c r="P103" t="b">
        <v>0</v>
      </c>
      <c r="Q103" t="b">
        <v>1</v>
      </c>
      <c r="R103" t="s">
        <v>50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 s="8">
        <f t="shared" si="5"/>
        <v>31.017857142857142</v>
      </c>
      <c r="I104">
        <v>336</v>
      </c>
      <c r="J104" t="str">
        <f t="shared" si="6"/>
        <v>technology</v>
      </c>
      <c r="K104" t="str">
        <f t="shared" si="7"/>
        <v>wearables</v>
      </c>
      <c r="L104" t="s">
        <v>21</v>
      </c>
      <c r="M104" t="s">
        <v>22</v>
      </c>
      <c r="N104">
        <v>1526274000</v>
      </c>
      <c r="O104">
        <v>1526878800</v>
      </c>
      <c r="P104" t="b">
        <v>0</v>
      </c>
      <c r="Q104" t="b">
        <v>1</v>
      </c>
      <c r="R104" t="s">
        <v>65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 s="8">
        <f t="shared" si="5"/>
        <v>66.513513513513516</v>
      </c>
      <c r="I105">
        <v>37</v>
      </c>
      <c r="J105" t="str">
        <f t="shared" si="6"/>
        <v>music</v>
      </c>
      <c r="K105" t="str">
        <f t="shared" si="7"/>
        <v>electric music</v>
      </c>
      <c r="L105" t="s">
        <v>107</v>
      </c>
      <c r="M105" t="s">
        <v>108</v>
      </c>
      <c r="N105">
        <v>1287896400</v>
      </c>
      <c r="O105">
        <v>1288674000</v>
      </c>
      <c r="P105" t="b">
        <v>0</v>
      </c>
      <c r="Q105" t="b">
        <v>0</v>
      </c>
      <c r="R105" t="s">
        <v>50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 s="8">
        <f t="shared" si="5"/>
        <v>89.005216484089729</v>
      </c>
      <c r="I106">
        <v>1917</v>
      </c>
      <c r="J106" t="str">
        <f t="shared" si="6"/>
        <v>music</v>
      </c>
      <c r="K106" t="str">
        <f t="shared" si="7"/>
        <v>indie rock</v>
      </c>
      <c r="L106" t="s">
        <v>21</v>
      </c>
      <c r="M106" t="s">
        <v>22</v>
      </c>
      <c r="N106">
        <v>1495515600</v>
      </c>
      <c r="O106">
        <v>1495602000</v>
      </c>
      <c r="P106" t="b">
        <v>0</v>
      </c>
      <c r="Q106" t="b">
        <v>0</v>
      </c>
      <c r="R106" t="s">
        <v>60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 s="8">
        <f t="shared" si="5"/>
        <v>103.46315789473684</v>
      </c>
      <c r="I107">
        <v>95</v>
      </c>
      <c r="J107" t="str">
        <f t="shared" si="6"/>
        <v>technology</v>
      </c>
      <c r="K107" t="str">
        <f t="shared" si="7"/>
        <v>web</v>
      </c>
      <c r="L107" t="s">
        <v>21</v>
      </c>
      <c r="M107" t="s">
        <v>22</v>
      </c>
      <c r="N107">
        <v>1364878800</v>
      </c>
      <c r="O107">
        <v>1366434000</v>
      </c>
      <c r="P107" t="b">
        <v>0</v>
      </c>
      <c r="Q107" t="b">
        <v>0</v>
      </c>
      <c r="R107" t="s">
        <v>28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 s="8">
        <f t="shared" si="5"/>
        <v>95.278911564625844</v>
      </c>
      <c r="I108">
        <v>147</v>
      </c>
      <c r="J108" t="str">
        <f t="shared" si="6"/>
        <v>theater</v>
      </c>
      <c r="K108" t="str">
        <f t="shared" si="7"/>
        <v>plays</v>
      </c>
      <c r="L108" t="s">
        <v>21</v>
      </c>
      <c r="M108" t="s">
        <v>22</v>
      </c>
      <c r="N108">
        <v>1567918800</v>
      </c>
      <c r="O108">
        <v>1568350800</v>
      </c>
      <c r="P108" t="b">
        <v>0</v>
      </c>
      <c r="Q108" t="b">
        <v>0</v>
      </c>
      <c r="R108" t="s">
        <v>33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 s="8">
        <f t="shared" si="5"/>
        <v>75.895348837209298</v>
      </c>
      <c r="I109">
        <v>86</v>
      </c>
      <c r="J109" t="str">
        <f t="shared" si="6"/>
        <v>theater</v>
      </c>
      <c r="K109" t="str">
        <f t="shared" si="7"/>
        <v>plays</v>
      </c>
      <c r="L109" t="s">
        <v>21</v>
      </c>
      <c r="M109" t="s">
        <v>22</v>
      </c>
      <c r="N109">
        <v>1524459600</v>
      </c>
      <c r="O109">
        <v>1525928400</v>
      </c>
      <c r="P109" t="b">
        <v>0</v>
      </c>
      <c r="Q109" t="b">
        <v>1</v>
      </c>
      <c r="R109" t="s">
        <v>33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 s="8">
        <f t="shared" si="5"/>
        <v>107.57831325301204</v>
      </c>
      <c r="I110">
        <v>83</v>
      </c>
      <c r="J110" t="str">
        <f t="shared" si="6"/>
        <v>film &amp; video</v>
      </c>
      <c r="K110" t="str">
        <f t="shared" si="7"/>
        <v>documentary</v>
      </c>
      <c r="L110" t="s">
        <v>21</v>
      </c>
      <c r="M110" t="s">
        <v>22</v>
      </c>
      <c r="N110">
        <v>1333688400</v>
      </c>
      <c r="O110">
        <v>1336885200</v>
      </c>
      <c r="P110" t="b">
        <v>0</v>
      </c>
      <c r="Q110" t="b">
        <v>0</v>
      </c>
      <c r="R110" t="s">
        <v>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 s="8">
        <f t="shared" si="5"/>
        <v>51.31666666666667</v>
      </c>
      <c r="I111">
        <v>60</v>
      </c>
      <c r="J111" t="str">
        <f t="shared" si="6"/>
        <v>film &amp; video</v>
      </c>
      <c r="K111" t="str">
        <f t="shared" si="7"/>
        <v>television</v>
      </c>
      <c r="L111" t="s">
        <v>21</v>
      </c>
      <c r="M111" t="s">
        <v>22</v>
      </c>
      <c r="N111">
        <v>1389506400</v>
      </c>
      <c r="O111">
        <v>1389679200</v>
      </c>
      <c r="P111" t="b">
        <v>0</v>
      </c>
      <c r="Q111" t="b">
        <v>0</v>
      </c>
      <c r="R111" t="s">
        <v>269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 s="8">
        <f t="shared" si="5"/>
        <v>71.983108108108112</v>
      </c>
      <c r="I112">
        <v>296</v>
      </c>
      <c r="J112" t="str">
        <f t="shared" si="6"/>
        <v>food</v>
      </c>
      <c r="K112" t="str">
        <f t="shared" si="7"/>
        <v>food trucks</v>
      </c>
      <c r="L112" t="s">
        <v>21</v>
      </c>
      <c r="M112" t="s">
        <v>22</v>
      </c>
      <c r="N112">
        <v>1536642000</v>
      </c>
      <c r="O112">
        <v>1538283600</v>
      </c>
      <c r="P112" t="b">
        <v>0</v>
      </c>
      <c r="Q112" t="b">
        <v>0</v>
      </c>
      <c r="R112" t="s">
        <v>17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 s="8">
        <f t="shared" si="5"/>
        <v>108.95414201183432</v>
      </c>
      <c r="I113">
        <v>676</v>
      </c>
      <c r="J113" t="str">
        <f t="shared" si="6"/>
        <v>publishing</v>
      </c>
      <c r="K113" t="str">
        <f t="shared" si="7"/>
        <v>radio &amp; podcasts</v>
      </c>
      <c r="L113" t="s">
        <v>21</v>
      </c>
      <c r="M113" t="s">
        <v>22</v>
      </c>
      <c r="N113">
        <v>1348290000</v>
      </c>
      <c r="O113">
        <v>1348808400</v>
      </c>
      <c r="P113" t="b">
        <v>0</v>
      </c>
      <c r="Q113" t="b">
        <v>0</v>
      </c>
      <c r="R113" t="s">
        <v>133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 s="8">
        <f t="shared" si="5"/>
        <v>35</v>
      </c>
      <c r="I114">
        <v>361</v>
      </c>
      <c r="J114" t="str">
        <f t="shared" si="6"/>
        <v>technology</v>
      </c>
      <c r="K114" t="str">
        <f t="shared" si="7"/>
        <v>web</v>
      </c>
      <c r="L114" t="s">
        <v>26</v>
      </c>
      <c r="M114" t="s">
        <v>27</v>
      </c>
      <c r="N114">
        <v>1408856400</v>
      </c>
      <c r="O114">
        <v>1410152400</v>
      </c>
      <c r="P114" t="b">
        <v>0</v>
      </c>
      <c r="Q114" t="b">
        <v>0</v>
      </c>
      <c r="R114" t="s">
        <v>28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 s="8">
        <f t="shared" si="5"/>
        <v>94.938931297709928</v>
      </c>
      <c r="I115">
        <v>131</v>
      </c>
      <c r="J115" t="str">
        <f t="shared" si="6"/>
        <v>food</v>
      </c>
      <c r="K115" t="str">
        <f t="shared" si="7"/>
        <v>food trucks</v>
      </c>
      <c r="L115" t="s">
        <v>21</v>
      </c>
      <c r="M115" t="s">
        <v>22</v>
      </c>
      <c r="N115">
        <v>1505192400</v>
      </c>
      <c r="O115">
        <v>1505797200</v>
      </c>
      <c r="P115" t="b">
        <v>0</v>
      </c>
      <c r="Q115" t="b">
        <v>0</v>
      </c>
      <c r="R115" t="s">
        <v>17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 s="8">
        <f t="shared" si="5"/>
        <v>109.65079365079364</v>
      </c>
      <c r="I116">
        <v>126</v>
      </c>
      <c r="J116" t="str">
        <f t="shared" si="6"/>
        <v>technology</v>
      </c>
      <c r="K116" t="str">
        <f t="shared" si="7"/>
        <v>wearables</v>
      </c>
      <c r="L116" t="s">
        <v>21</v>
      </c>
      <c r="M116" t="s">
        <v>22</v>
      </c>
      <c r="N116">
        <v>1554786000</v>
      </c>
      <c r="O116">
        <v>1554872400</v>
      </c>
      <c r="P116" t="b">
        <v>0</v>
      </c>
      <c r="Q116" t="b">
        <v>1</v>
      </c>
      <c r="R116" t="s">
        <v>65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 s="8">
        <f t="shared" si="5"/>
        <v>44.001815980629537</v>
      </c>
      <c r="I117">
        <v>3304</v>
      </c>
      <c r="J117" t="str">
        <f t="shared" si="6"/>
        <v>publishing</v>
      </c>
      <c r="K117" t="str">
        <f t="shared" si="7"/>
        <v>fiction</v>
      </c>
      <c r="L117" t="s">
        <v>107</v>
      </c>
      <c r="M117" t="s">
        <v>108</v>
      </c>
      <c r="N117">
        <v>1510898400</v>
      </c>
      <c r="O117">
        <v>1513922400</v>
      </c>
      <c r="P117" t="b">
        <v>0</v>
      </c>
      <c r="Q117" t="b">
        <v>0</v>
      </c>
      <c r="R117" t="s">
        <v>119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 s="8">
        <f t="shared" si="5"/>
        <v>86.794520547945211</v>
      </c>
      <c r="I118">
        <v>73</v>
      </c>
      <c r="J118" t="str">
        <f t="shared" si="6"/>
        <v>theater</v>
      </c>
      <c r="K118" t="str">
        <f t="shared" si="7"/>
        <v>plays</v>
      </c>
      <c r="L118" t="s">
        <v>21</v>
      </c>
      <c r="M118" t="s">
        <v>22</v>
      </c>
      <c r="N118">
        <v>1442552400</v>
      </c>
      <c r="O118">
        <v>1442638800</v>
      </c>
      <c r="P118" t="b">
        <v>0</v>
      </c>
      <c r="Q118" t="b">
        <v>0</v>
      </c>
      <c r="R118" t="s">
        <v>33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 s="8">
        <f t="shared" si="5"/>
        <v>30.992727272727272</v>
      </c>
      <c r="I119">
        <v>275</v>
      </c>
      <c r="J119" t="str">
        <f t="shared" si="6"/>
        <v>film &amp; video</v>
      </c>
      <c r="K119" t="str">
        <f t="shared" si="7"/>
        <v>television</v>
      </c>
      <c r="L119" t="s">
        <v>21</v>
      </c>
      <c r="M119" t="s">
        <v>22</v>
      </c>
      <c r="N119">
        <v>1316667600</v>
      </c>
      <c r="O119">
        <v>1317186000</v>
      </c>
      <c r="P119" t="b">
        <v>0</v>
      </c>
      <c r="Q119" t="b">
        <v>0</v>
      </c>
      <c r="R119" t="s">
        <v>269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 s="8">
        <f t="shared" si="5"/>
        <v>94.791044776119406</v>
      </c>
      <c r="I120">
        <v>67</v>
      </c>
      <c r="J120" t="str">
        <f t="shared" si="6"/>
        <v>photography</v>
      </c>
      <c r="K120" t="str">
        <f t="shared" si="7"/>
        <v>photography books</v>
      </c>
      <c r="L120" t="s">
        <v>21</v>
      </c>
      <c r="M120" t="s">
        <v>22</v>
      </c>
      <c r="N120">
        <v>1390716000</v>
      </c>
      <c r="O120">
        <v>1391234400</v>
      </c>
      <c r="P120" t="b">
        <v>0</v>
      </c>
      <c r="Q120" t="b">
        <v>0</v>
      </c>
      <c r="R120" t="s">
        <v>122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 s="8">
        <f t="shared" si="5"/>
        <v>69.79220779220779</v>
      </c>
      <c r="I121">
        <v>154</v>
      </c>
      <c r="J121" t="str">
        <f t="shared" si="6"/>
        <v>film &amp; video</v>
      </c>
      <c r="K121" t="str">
        <f t="shared" si="7"/>
        <v>documentary</v>
      </c>
      <c r="L121" t="s">
        <v>21</v>
      </c>
      <c r="M121" t="s">
        <v>22</v>
      </c>
      <c r="N121">
        <v>1402894800</v>
      </c>
      <c r="O121">
        <v>1404363600</v>
      </c>
      <c r="P121" t="b">
        <v>0</v>
      </c>
      <c r="Q121" t="b">
        <v>1</v>
      </c>
      <c r="R121" t="s">
        <v>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 s="8">
        <f t="shared" si="5"/>
        <v>63.003367003367003</v>
      </c>
      <c r="I122">
        <v>1782</v>
      </c>
      <c r="J122" t="str">
        <f t="shared" si="6"/>
        <v>games</v>
      </c>
      <c r="K122" t="str">
        <f t="shared" si="7"/>
        <v>mobile games</v>
      </c>
      <c r="L122" t="s">
        <v>21</v>
      </c>
      <c r="M122" t="s">
        <v>22</v>
      </c>
      <c r="N122">
        <v>1429246800</v>
      </c>
      <c r="O122">
        <v>1429592400</v>
      </c>
      <c r="P122" t="b">
        <v>0</v>
      </c>
      <c r="Q122" t="b">
        <v>1</v>
      </c>
      <c r="R122" t="s">
        <v>292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 s="8">
        <f t="shared" si="5"/>
        <v>110.0343300110742</v>
      </c>
      <c r="I123">
        <v>903</v>
      </c>
      <c r="J123" t="str">
        <f t="shared" si="6"/>
        <v>games</v>
      </c>
      <c r="K123" t="str">
        <f t="shared" si="7"/>
        <v>video games</v>
      </c>
      <c r="L123" t="s">
        <v>21</v>
      </c>
      <c r="M123" t="s">
        <v>22</v>
      </c>
      <c r="N123">
        <v>1412485200</v>
      </c>
      <c r="O123">
        <v>1413608400</v>
      </c>
      <c r="P123" t="b">
        <v>0</v>
      </c>
      <c r="Q123" t="b">
        <v>0</v>
      </c>
      <c r="R123" t="s">
        <v>89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 s="8">
        <f t="shared" si="5"/>
        <v>25.997933274284026</v>
      </c>
      <c r="I124">
        <v>3387</v>
      </c>
      <c r="J124" t="str">
        <f t="shared" si="6"/>
        <v>publishing</v>
      </c>
      <c r="K124" t="str">
        <f t="shared" si="7"/>
        <v>fiction</v>
      </c>
      <c r="L124" t="s">
        <v>21</v>
      </c>
      <c r="M124" t="s">
        <v>22</v>
      </c>
      <c r="N124">
        <v>1417068000</v>
      </c>
      <c r="O124">
        <v>1419400800</v>
      </c>
      <c r="P124" t="b">
        <v>0</v>
      </c>
      <c r="Q124" t="b">
        <v>0</v>
      </c>
      <c r="R124" t="s">
        <v>119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 s="8">
        <f t="shared" si="5"/>
        <v>49.987915407854985</v>
      </c>
      <c r="I125">
        <v>662</v>
      </c>
      <c r="J125" t="str">
        <f t="shared" si="6"/>
        <v>theater</v>
      </c>
      <c r="K125" t="str">
        <f t="shared" si="7"/>
        <v>plays</v>
      </c>
      <c r="L125" t="s">
        <v>15</v>
      </c>
      <c r="M125" t="s">
        <v>16</v>
      </c>
      <c r="N125">
        <v>1448344800</v>
      </c>
      <c r="O125">
        <v>1448604000</v>
      </c>
      <c r="P125" t="b">
        <v>1</v>
      </c>
      <c r="Q125" t="b">
        <v>0</v>
      </c>
      <c r="R125" t="s">
        <v>33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 s="8">
        <f t="shared" si="5"/>
        <v>101.72340425531915</v>
      </c>
      <c r="I126">
        <v>94</v>
      </c>
      <c r="J126" t="str">
        <f t="shared" si="6"/>
        <v>photography</v>
      </c>
      <c r="K126" t="str">
        <f t="shared" si="7"/>
        <v>photography books</v>
      </c>
      <c r="L126" t="s">
        <v>107</v>
      </c>
      <c r="M126" t="s">
        <v>108</v>
      </c>
      <c r="N126">
        <v>1557723600</v>
      </c>
      <c r="O126">
        <v>1562302800</v>
      </c>
      <c r="P126" t="b">
        <v>0</v>
      </c>
      <c r="Q126" t="b">
        <v>0</v>
      </c>
      <c r="R126" t="s">
        <v>122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 s="8">
        <f t="shared" si="5"/>
        <v>47.083333333333336</v>
      </c>
      <c r="I127">
        <v>180</v>
      </c>
      <c r="J127" t="str">
        <f t="shared" si="6"/>
        <v>theater</v>
      </c>
      <c r="K127" t="str">
        <f t="shared" si="7"/>
        <v>plays</v>
      </c>
      <c r="L127" t="s">
        <v>21</v>
      </c>
      <c r="M127" t="s">
        <v>22</v>
      </c>
      <c r="N127">
        <v>1537333200</v>
      </c>
      <c r="O127">
        <v>1537678800</v>
      </c>
      <c r="P127" t="b">
        <v>0</v>
      </c>
      <c r="Q127" t="b">
        <v>0</v>
      </c>
      <c r="R127" t="s">
        <v>33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 s="8">
        <f t="shared" si="5"/>
        <v>89.944444444444443</v>
      </c>
      <c r="I128">
        <v>774</v>
      </c>
      <c r="J128" t="str">
        <f t="shared" si="6"/>
        <v>theater</v>
      </c>
      <c r="K128" t="str">
        <f t="shared" si="7"/>
        <v>plays</v>
      </c>
      <c r="L128" t="s">
        <v>21</v>
      </c>
      <c r="M128" t="s">
        <v>22</v>
      </c>
      <c r="N128">
        <v>1471150800</v>
      </c>
      <c r="O128">
        <v>1473570000</v>
      </c>
      <c r="P128" t="b">
        <v>0</v>
      </c>
      <c r="Q128" t="b">
        <v>1</v>
      </c>
      <c r="R128" t="s">
        <v>33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 s="8">
        <f t="shared" si="5"/>
        <v>78.96875</v>
      </c>
      <c r="I129">
        <v>672</v>
      </c>
      <c r="J129" t="str">
        <f t="shared" si="6"/>
        <v>theater</v>
      </c>
      <c r="K129" t="str">
        <f t="shared" si="7"/>
        <v>plays</v>
      </c>
      <c r="L129" t="s">
        <v>15</v>
      </c>
      <c r="M129" t="s">
        <v>16</v>
      </c>
      <c r="N129">
        <v>1273640400</v>
      </c>
      <c r="O129">
        <v>1273899600</v>
      </c>
      <c r="P129" t="b">
        <v>0</v>
      </c>
      <c r="Q129" t="b">
        <v>0</v>
      </c>
      <c r="R129" t="s">
        <v>33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 s="8">
        <f t="shared" si="5"/>
        <v>80.067669172932327</v>
      </c>
      <c r="I130">
        <v>532</v>
      </c>
      <c r="J130" t="str">
        <f t="shared" si="6"/>
        <v>music</v>
      </c>
      <c r="K130" t="str">
        <f t="shared" si="7"/>
        <v>rock</v>
      </c>
      <c r="L130" t="s">
        <v>21</v>
      </c>
      <c r="M130" t="s">
        <v>22</v>
      </c>
      <c r="N130">
        <v>1282885200</v>
      </c>
      <c r="O130">
        <v>1284008400</v>
      </c>
      <c r="P130" t="b">
        <v>0</v>
      </c>
      <c r="Q130" t="b">
        <v>0</v>
      </c>
      <c r="R130" t="s">
        <v>23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 s="8">
        <f t="shared" ref="H131:H194" si="9">E131/I131</f>
        <v>86.472727272727269</v>
      </c>
      <c r="I131">
        <v>55</v>
      </c>
      <c r="J131" t="str">
        <f t="shared" ref="J131:J194" si="10">_xlfn.TEXTBEFORE(R131, "/")</f>
        <v>food</v>
      </c>
      <c r="K131" t="str">
        <f t="shared" ref="K131:K194" si="11">_xlfn.TEXTAFTER(R131, "/")</f>
        <v>food trucks</v>
      </c>
      <c r="L131" t="s">
        <v>26</v>
      </c>
      <c r="M131" t="s">
        <v>27</v>
      </c>
      <c r="N131">
        <v>1422943200</v>
      </c>
      <c r="O131">
        <v>1425103200</v>
      </c>
      <c r="P131" t="b">
        <v>0</v>
      </c>
      <c r="Q131" t="b">
        <v>0</v>
      </c>
      <c r="R131" t="s">
        <v>17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 s="8">
        <f t="shared" si="9"/>
        <v>28.001876172607879</v>
      </c>
      <c r="I132">
        <v>533</v>
      </c>
      <c r="J132" t="str">
        <f t="shared" si="10"/>
        <v>film &amp; video</v>
      </c>
      <c r="K132" t="str">
        <f t="shared" si="11"/>
        <v>drama</v>
      </c>
      <c r="L132" t="s">
        <v>36</v>
      </c>
      <c r="M132" t="s">
        <v>37</v>
      </c>
      <c r="N132">
        <v>1319605200</v>
      </c>
      <c r="O132">
        <v>1320991200</v>
      </c>
      <c r="P132" t="b">
        <v>0</v>
      </c>
      <c r="Q132" t="b">
        <v>0</v>
      </c>
      <c r="R132" t="s">
        <v>53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 s="8">
        <f t="shared" si="9"/>
        <v>67.996725337699544</v>
      </c>
      <c r="I133">
        <v>2443</v>
      </c>
      <c r="J133" t="str">
        <f t="shared" si="10"/>
        <v>technology</v>
      </c>
      <c r="K133" t="str">
        <f t="shared" si="11"/>
        <v>web</v>
      </c>
      <c r="L133" t="s">
        <v>40</v>
      </c>
      <c r="M133" t="s">
        <v>41</v>
      </c>
      <c r="N133">
        <v>1385704800</v>
      </c>
      <c r="O133">
        <v>1386828000</v>
      </c>
      <c r="P133" t="b">
        <v>0</v>
      </c>
      <c r="Q133" t="b">
        <v>0</v>
      </c>
      <c r="R133" t="s">
        <v>28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 s="8">
        <f t="shared" si="9"/>
        <v>43.078651685393261</v>
      </c>
      <c r="I134">
        <v>89</v>
      </c>
      <c r="J134" t="str">
        <f t="shared" si="10"/>
        <v>theater</v>
      </c>
      <c r="K134" t="str">
        <f t="shared" si="11"/>
        <v>plays</v>
      </c>
      <c r="L134" t="s">
        <v>21</v>
      </c>
      <c r="M134" t="s">
        <v>22</v>
      </c>
      <c r="N134">
        <v>1515736800</v>
      </c>
      <c r="O134">
        <v>1517119200</v>
      </c>
      <c r="P134" t="b">
        <v>0</v>
      </c>
      <c r="Q134" t="b">
        <v>1</v>
      </c>
      <c r="R134" t="s">
        <v>33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 s="8">
        <f t="shared" si="9"/>
        <v>87.95597484276729</v>
      </c>
      <c r="I135">
        <v>159</v>
      </c>
      <c r="J135" t="str">
        <f t="shared" si="10"/>
        <v>music</v>
      </c>
      <c r="K135" t="str">
        <f t="shared" si="11"/>
        <v>world music</v>
      </c>
      <c r="L135" t="s">
        <v>21</v>
      </c>
      <c r="M135" t="s">
        <v>22</v>
      </c>
      <c r="N135">
        <v>1313125200</v>
      </c>
      <c r="O135">
        <v>1315026000</v>
      </c>
      <c r="P135" t="b">
        <v>0</v>
      </c>
      <c r="Q135" t="b">
        <v>0</v>
      </c>
      <c r="R135" t="s">
        <v>319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 s="8">
        <f t="shared" si="9"/>
        <v>94.987234042553197</v>
      </c>
      <c r="I136">
        <v>940</v>
      </c>
      <c r="J136" t="str">
        <f t="shared" si="10"/>
        <v>film &amp; video</v>
      </c>
      <c r="K136" t="str">
        <f t="shared" si="11"/>
        <v>documentary</v>
      </c>
      <c r="L136" t="s">
        <v>98</v>
      </c>
      <c r="M136" t="s">
        <v>99</v>
      </c>
      <c r="N136">
        <v>1308459600</v>
      </c>
      <c r="O136">
        <v>1312693200</v>
      </c>
      <c r="P136" t="b">
        <v>0</v>
      </c>
      <c r="Q136" t="b">
        <v>1</v>
      </c>
      <c r="R136" t="s">
        <v>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 s="8">
        <f t="shared" si="9"/>
        <v>46.905982905982903</v>
      </c>
      <c r="I137">
        <v>117</v>
      </c>
      <c r="J137" t="str">
        <f t="shared" si="10"/>
        <v>theater</v>
      </c>
      <c r="K137" t="str">
        <f t="shared" si="11"/>
        <v>plays</v>
      </c>
      <c r="L137" t="s">
        <v>21</v>
      </c>
      <c r="M137" t="s">
        <v>22</v>
      </c>
      <c r="N137">
        <v>1362636000</v>
      </c>
      <c r="O137">
        <v>1363064400</v>
      </c>
      <c r="P137" t="b">
        <v>0</v>
      </c>
      <c r="Q137" t="b">
        <v>1</v>
      </c>
      <c r="R137" t="s">
        <v>33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 s="8">
        <f t="shared" si="9"/>
        <v>46.913793103448278</v>
      </c>
      <c r="I138">
        <v>58</v>
      </c>
      <c r="J138" t="str">
        <f t="shared" si="10"/>
        <v>film &amp; video</v>
      </c>
      <c r="K138" t="str">
        <f t="shared" si="11"/>
        <v>drama</v>
      </c>
      <c r="L138" t="s">
        <v>21</v>
      </c>
      <c r="M138" t="s">
        <v>22</v>
      </c>
      <c r="N138">
        <v>1402117200</v>
      </c>
      <c r="O138">
        <v>1403154000</v>
      </c>
      <c r="P138" t="b">
        <v>0</v>
      </c>
      <c r="Q138" t="b">
        <v>1</v>
      </c>
      <c r="R138" t="s">
        <v>53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 s="8">
        <f t="shared" si="9"/>
        <v>94.24</v>
      </c>
      <c r="I139">
        <v>50</v>
      </c>
      <c r="J139" t="str">
        <f t="shared" si="10"/>
        <v>publishing</v>
      </c>
      <c r="K139" t="str">
        <f t="shared" si="11"/>
        <v>nonfiction</v>
      </c>
      <c r="L139" t="s">
        <v>21</v>
      </c>
      <c r="M139" t="s">
        <v>22</v>
      </c>
      <c r="N139">
        <v>1286341200</v>
      </c>
      <c r="O139">
        <v>1286859600</v>
      </c>
      <c r="P139" t="b">
        <v>0</v>
      </c>
      <c r="Q139" t="b">
        <v>0</v>
      </c>
      <c r="R139" t="s">
        <v>68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 s="8">
        <f t="shared" si="9"/>
        <v>80.139130434782615</v>
      </c>
      <c r="I140">
        <v>115</v>
      </c>
      <c r="J140" t="str">
        <f t="shared" si="10"/>
        <v>games</v>
      </c>
      <c r="K140" t="str">
        <f t="shared" si="11"/>
        <v>mobile games</v>
      </c>
      <c r="L140" t="s">
        <v>21</v>
      </c>
      <c r="M140" t="s">
        <v>22</v>
      </c>
      <c r="N140">
        <v>1348808400</v>
      </c>
      <c r="O140">
        <v>1349326800</v>
      </c>
      <c r="P140" t="b">
        <v>0</v>
      </c>
      <c r="Q140" t="b">
        <v>0</v>
      </c>
      <c r="R140" t="s">
        <v>292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 s="8">
        <f t="shared" si="9"/>
        <v>59.036809815950917</v>
      </c>
      <c r="I141">
        <v>326</v>
      </c>
      <c r="J141" t="str">
        <f t="shared" si="10"/>
        <v>technology</v>
      </c>
      <c r="K141" t="str">
        <f t="shared" si="11"/>
        <v>wearables</v>
      </c>
      <c r="L141" t="s">
        <v>21</v>
      </c>
      <c r="M141" t="s">
        <v>22</v>
      </c>
      <c r="N141">
        <v>1429592400</v>
      </c>
      <c r="O141">
        <v>1430974800</v>
      </c>
      <c r="P141" t="b">
        <v>0</v>
      </c>
      <c r="Q141" t="b">
        <v>1</v>
      </c>
      <c r="R141" t="s">
        <v>65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 s="8">
        <f t="shared" si="9"/>
        <v>65.989247311827953</v>
      </c>
      <c r="I142">
        <v>186</v>
      </c>
      <c r="J142" t="str">
        <f t="shared" si="10"/>
        <v>film &amp; video</v>
      </c>
      <c r="K142" t="str">
        <f t="shared" si="11"/>
        <v>documentary</v>
      </c>
      <c r="L142" t="s">
        <v>21</v>
      </c>
      <c r="M142" t="s">
        <v>22</v>
      </c>
      <c r="N142">
        <v>1519538400</v>
      </c>
      <c r="O142">
        <v>1519970400</v>
      </c>
      <c r="P142" t="b">
        <v>0</v>
      </c>
      <c r="Q142" t="b">
        <v>0</v>
      </c>
      <c r="R142" t="s">
        <v>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 s="8">
        <f t="shared" si="9"/>
        <v>60.992530345471522</v>
      </c>
      <c r="I143">
        <v>1071</v>
      </c>
      <c r="J143" t="str">
        <f t="shared" si="10"/>
        <v>technology</v>
      </c>
      <c r="K143" t="str">
        <f t="shared" si="11"/>
        <v>web</v>
      </c>
      <c r="L143" t="s">
        <v>21</v>
      </c>
      <c r="M143" t="s">
        <v>22</v>
      </c>
      <c r="N143">
        <v>1434085200</v>
      </c>
      <c r="O143">
        <v>1434603600</v>
      </c>
      <c r="P143" t="b">
        <v>0</v>
      </c>
      <c r="Q143" t="b">
        <v>0</v>
      </c>
      <c r="R143" t="s">
        <v>28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 s="8">
        <f t="shared" si="9"/>
        <v>98.307692307692307</v>
      </c>
      <c r="I144">
        <v>117</v>
      </c>
      <c r="J144" t="str">
        <f t="shared" si="10"/>
        <v>technology</v>
      </c>
      <c r="K144" t="str">
        <f t="shared" si="11"/>
        <v>web</v>
      </c>
      <c r="L144" t="s">
        <v>21</v>
      </c>
      <c r="M144" t="s">
        <v>22</v>
      </c>
      <c r="N144">
        <v>1333688400</v>
      </c>
      <c r="O144">
        <v>1337230800</v>
      </c>
      <c r="P144" t="b">
        <v>0</v>
      </c>
      <c r="Q144" t="b">
        <v>0</v>
      </c>
      <c r="R144" t="s">
        <v>28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 s="8">
        <f t="shared" si="9"/>
        <v>104.6</v>
      </c>
      <c r="I145">
        <v>70</v>
      </c>
      <c r="J145" t="str">
        <f t="shared" si="10"/>
        <v>music</v>
      </c>
      <c r="K145" t="str">
        <f t="shared" si="11"/>
        <v>indie rock</v>
      </c>
      <c r="L145" t="s">
        <v>21</v>
      </c>
      <c r="M145" t="s">
        <v>22</v>
      </c>
      <c r="N145">
        <v>1277701200</v>
      </c>
      <c r="O145">
        <v>1279429200</v>
      </c>
      <c r="P145" t="b">
        <v>0</v>
      </c>
      <c r="Q145" t="b">
        <v>0</v>
      </c>
      <c r="R145" t="s">
        <v>60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 s="8">
        <f t="shared" si="9"/>
        <v>86.066666666666663</v>
      </c>
      <c r="I146">
        <v>135</v>
      </c>
      <c r="J146" t="str">
        <f t="shared" si="10"/>
        <v>theater</v>
      </c>
      <c r="K146" t="str">
        <f t="shared" si="11"/>
        <v>plays</v>
      </c>
      <c r="L146" t="s">
        <v>21</v>
      </c>
      <c r="M146" t="s">
        <v>22</v>
      </c>
      <c r="N146">
        <v>1560747600</v>
      </c>
      <c r="O146">
        <v>1561438800</v>
      </c>
      <c r="P146" t="b">
        <v>0</v>
      </c>
      <c r="Q146" t="b">
        <v>0</v>
      </c>
      <c r="R146" t="s">
        <v>33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 s="8">
        <f t="shared" si="9"/>
        <v>76.989583333333329</v>
      </c>
      <c r="I147">
        <v>768</v>
      </c>
      <c r="J147" t="str">
        <f t="shared" si="10"/>
        <v>technology</v>
      </c>
      <c r="K147" t="str">
        <f t="shared" si="11"/>
        <v>wearables</v>
      </c>
      <c r="L147" t="s">
        <v>98</v>
      </c>
      <c r="M147" t="s">
        <v>99</v>
      </c>
      <c r="N147">
        <v>1410066000</v>
      </c>
      <c r="O147">
        <v>1410498000</v>
      </c>
      <c r="P147" t="b">
        <v>0</v>
      </c>
      <c r="Q147" t="b">
        <v>0</v>
      </c>
      <c r="R147" t="s">
        <v>65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 s="8">
        <f t="shared" si="9"/>
        <v>29.764705882352942</v>
      </c>
      <c r="I148">
        <v>51</v>
      </c>
      <c r="J148" t="str">
        <f t="shared" si="10"/>
        <v>theater</v>
      </c>
      <c r="K148" t="str">
        <f t="shared" si="11"/>
        <v>plays</v>
      </c>
      <c r="L148" t="s">
        <v>21</v>
      </c>
      <c r="M148" t="s">
        <v>22</v>
      </c>
      <c r="N148">
        <v>1320732000</v>
      </c>
      <c r="O148">
        <v>1322460000</v>
      </c>
      <c r="P148" t="b">
        <v>0</v>
      </c>
      <c r="Q148" t="b">
        <v>0</v>
      </c>
      <c r="R148" t="s">
        <v>33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 s="8">
        <f t="shared" si="9"/>
        <v>46.91959798994975</v>
      </c>
      <c r="I149">
        <v>199</v>
      </c>
      <c r="J149" t="str">
        <f t="shared" si="10"/>
        <v>theater</v>
      </c>
      <c r="K149" t="str">
        <f t="shared" si="11"/>
        <v>plays</v>
      </c>
      <c r="L149" t="s">
        <v>21</v>
      </c>
      <c r="M149" t="s">
        <v>22</v>
      </c>
      <c r="N149">
        <v>1465794000</v>
      </c>
      <c r="O149">
        <v>1466312400</v>
      </c>
      <c r="P149" t="b">
        <v>0</v>
      </c>
      <c r="Q149" t="b">
        <v>1</v>
      </c>
      <c r="R149" t="s">
        <v>33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 s="8">
        <f t="shared" si="9"/>
        <v>105.18691588785046</v>
      </c>
      <c r="I150">
        <v>107</v>
      </c>
      <c r="J150" t="str">
        <f t="shared" si="10"/>
        <v>technology</v>
      </c>
      <c r="K150" t="str">
        <f t="shared" si="11"/>
        <v>wearables</v>
      </c>
      <c r="L150" t="s">
        <v>21</v>
      </c>
      <c r="M150" t="s">
        <v>22</v>
      </c>
      <c r="N150">
        <v>1500958800</v>
      </c>
      <c r="O150">
        <v>1501736400</v>
      </c>
      <c r="P150" t="b">
        <v>0</v>
      </c>
      <c r="Q150" t="b">
        <v>0</v>
      </c>
      <c r="R150" t="s">
        <v>65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 s="8">
        <f t="shared" si="9"/>
        <v>69.907692307692301</v>
      </c>
      <c r="I151">
        <v>195</v>
      </c>
      <c r="J151" t="str">
        <f t="shared" si="10"/>
        <v>music</v>
      </c>
      <c r="K151" t="str">
        <f t="shared" si="11"/>
        <v>indie rock</v>
      </c>
      <c r="L151" t="s">
        <v>21</v>
      </c>
      <c r="M151" t="s">
        <v>22</v>
      </c>
      <c r="N151">
        <v>1357020000</v>
      </c>
      <c r="O151">
        <v>1361512800</v>
      </c>
      <c r="P151" t="b">
        <v>0</v>
      </c>
      <c r="Q151" t="b">
        <v>0</v>
      </c>
      <c r="R151" t="s">
        <v>60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 s="8">
        <f t="shared" si="9"/>
        <v>1</v>
      </c>
      <c r="I152">
        <v>1</v>
      </c>
      <c r="J152" t="str">
        <f t="shared" si="10"/>
        <v>music</v>
      </c>
      <c r="K152" t="str">
        <f t="shared" si="11"/>
        <v>rock</v>
      </c>
      <c r="L152" t="s">
        <v>21</v>
      </c>
      <c r="M152" t="s">
        <v>22</v>
      </c>
      <c r="N152">
        <v>1544940000</v>
      </c>
      <c r="O152">
        <v>1545026400</v>
      </c>
      <c r="P152" t="b">
        <v>0</v>
      </c>
      <c r="Q152" t="b">
        <v>0</v>
      </c>
      <c r="R152" t="s">
        <v>23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 s="8">
        <f t="shared" si="9"/>
        <v>60.011588275391958</v>
      </c>
      <c r="I153">
        <v>1467</v>
      </c>
      <c r="J153" t="str">
        <f t="shared" si="10"/>
        <v>music</v>
      </c>
      <c r="K153" t="str">
        <f t="shared" si="11"/>
        <v>electric music</v>
      </c>
      <c r="L153" t="s">
        <v>21</v>
      </c>
      <c r="M153" t="s">
        <v>22</v>
      </c>
      <c r="N153">
        <v>1402290000</v>
      </c>
      <c r="O153">
        <v>1406696400</v>
      </c>
      <c r="P153" t="b">
        <v>0</v>
      </c>
      <c r="Q153" t="b">
        <v>0</v>
      </c>
      <c r="R153" t="s">
        <v>50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 s="8">
        <f t="shared" si="9"/>
        <v>52.006220379146917</v>
      </c>
      <c r="I154">
        <v>3376</v>
      </c>
      <c r="J154" t="str">
        <f t="shared" si="10"/>
        <v>music</v>
      </c>
      <c r="K154" t="str">
        <f t="shared" si="11"/>
        <v>indie rock</v>
      </c>
      <c r="L154" t="s">
        <v>21</v>
      </c>
      <c r="M154" t="s">
        <v>22</v>
      </c>
      <c r="N154">
        <v>1487311200</v>
      </c>
      <c r="O154">
        <v>1487916000</v>
      </c>
      <c r="P154" t="b">
        <v>0</v>
      </c>
      <c r="Q154" t="b">
        <v>0</v>
      </c>
      <c r="R154" t="s">
        <v>60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 s="8">
        <f t="shared" si="9"/>
        <v>31.000176025347649</v>
      </c>
      <c r="I155">
        <v>5681</v>
      </c>
      <c r="J155" t="str">
        <f t="shared" si="10"/>
        <v>theater</v>
      </c>
      <c r="K155" t="str">
        <f t="shared" si="11"/>
        <v>plays</v>
      </c>
      <c r="L155" t="s">
        <v>21</v>
      </c>
      <c r="M155" t="s">
        <v>22</v>
      </c>
      <c r="N155">
        <v>1350622800</v>
      </c>
      <c r="O155">
        <v>1351141200</v>
      </c>
      <c r="P155" t="b">
        <v>0</v>
      </c>
      <c r="Q155" t="b">
        <v>0</v>
      </c>
      <c r="R155" t="s">
        <v>33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 s="8">
        <f t="shared" si="9"/>
        <v>95.042492917847028</v>
      </c>
      <c r="I156">
        <v>1059</v>
      </c>
      <c r="J156" t="str">
        <f t="shared" si="10"/>
        <v>music</v>
      </c>
      <c r="K156" t="str">
        <f t="shared" si="11"/>
        <v>indie rock</v>
      </c>
      <c r="L156" t="s">
        <v>21</v>
      </c>
      <c r="M156" t="s">
        <v>22</v>
      </c>
      <c r="N156">
        <v>1463029200</v>
      </c>
      <c r="O156">
        <v>1465016400</v>
      </c>
      <c r="P156" t="b">
        <v>0</v>
      </c>
      <c r="Q156" t="b">
        <v>1</v>
      </c>
      <c r="R156" t="s">
        <v>60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 s="8">
        <f t="shared" si="9"/>
        <v>75.968174204355108</v>
      </c>
      <c r="I157">
        <v>1194</v>
      </c>
      <c r="J157" t="str">
        <f t="shared" si="10"/>
        <v>theater</v>
      </c>
      <c r="K157" t="str">
        <f t="shared" si="11"/>
        <v>plays</v>
      </c>
      <c r="L157" t="s">
        <v>21</v>
      </c>
      <c r="M157" t="s">
        <v>22</v>
      </c>
      <c r="N157">
        <v>1269493200</v>
      </c>
      <c r="O157">
        <v>1270789200</v>
      </c>
      <c r="P157" t="b">
        <v>0</v>
      </c>
      <c r="Q157" t="b">
        <v>0</v>
      </c>
      <c r="R157" t="s">
        <v>33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 s="8">
        <f t="shared" si="9"/>
        <v>71.013192612137203</v>
      </c>
      <c r="I158">
        <v>379</v>
      </c>
      <c r="J158" t="str">
        <f t="shared" si="10"/>
        <v>music</v>
      </c>
      <c r="K158" t="str">
        <f t="shared" si="11"/>
        <v>rock</v>
      </c>
      <c r="L158" t="s">
        <v>26</v>
      </c>
      <c r="M158" t="s">
        <v>27</v>
      </c>
      <c r="N158">
        <v>1570251600</v>
      </c>
      <c r="O158">
        <v>1572325200</v>
      </c>
      <c r="P158" t="b">
        <v>0</v>
      </c>
      <c r="Q158" t="b">
        <v>0</v>
      </c>
      <c r="R158" t="s">
        <v>23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 s="8">
        <f t="shared" si="9"/>
        <v>73.733333333333334</v>
      </c>
      <c r="I159">
        <v>30</v>
      </c>
      <c r="J159" t="str">
        <f t="shared" si="10"/>
        <v>photography</v>
      </c>
      <c r="K159" t="str">
        <f t="shared" si="11"/>
        <v>photography books</v>
      </c>
      <c r="L159" t="s">
        <v>26</v>
      </c>
      <c r="M159" t="s">
        <v>27</v>
      </c>
      <c r="N159">
        <v>1388383200</v>
      </c>
      <c r="O159">
        <v>1389420000</v>
      </c>
      <c r="P159" t="b">
        <v>0</v>
      </c>
      <c r="Q159" t="b">
        <v>0</v>
      </c>
      <c r="R159" t="s">
        <v>122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 s="8">
        <f t="shared" si="9"/>
        <v>113.17073170731707</v>
      </c>
      <c r="I160">
        <v>41</v>
      </c>
      <c r="J160" t="str">
        <f t="shared" si="10"/>
        <v>music</v>
      </c>
      <c r="K160" t="str">
        <f t="shared" si="11"/>
        <v>rock</v>
      </c>
      <c r="L160" t="s">
        <v>21</v>
      </c>
      <c r="M160" t="s">
        <v>22</v>
      </c>
      <c r="N160">
        <v>1449554400</v>
      </c>
      <c r="O160">
        <v>1449640800</v>
      </c>
      <c r="P160" t="b">
        <v>0</v>
      </c>
      <c r="Q160" t="b">
        <v>0</v>
      </c>
      <c r="R160" t="s">
        <v>23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 s="8">
        <f t="shared" si="9"/>
        <v>105.00933552992861</v>
      </c>
      <c r="I161">
        <v>1821</v>
      </c>
      <c r="J161" t="str">
        <f t="shared" si="10"/>
        <v>theater</v>
      </c>
      <c r="K161" t="str">
        <f t="shared" si="11"/>
        <v>plays</v>
      </c>
      <c r="L161" t="s">
        <v>21</v>
      </c>
      <c r="M161" t="s">
        <v>22</v>
      </c>
      <c r="N161">
        <v>1553662800</v>
      </c>
      <c r="O161">
        <v>1555218000</v>
      </c>
      <c r="P161" t="b">
        <v>0</v>
      </c>
      <c r="Q161" t="b">
        <v>1</v>
      </c>
      <c r="R161" t="s">
        <v>33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 s="8">
        <f t="shared" si="9"/>
        <v>79.176829268292678</v>
      </c>
      <c r="I162">
        <v>164</v>
      </c>
      <c r="J162" t="str">
        <f t="shared" si="10"/>
        <v>technology</v>
      </c>
      <c r="K162" t="str">
        <f t="shared" si="11"/>
        <v>wearables</v>
      </c>
      <c r="L162" t="s">
        <v>21</v>
      </c>
      <c r="M162" t="s">
        <v>22</v>
      </c>
      <c r="N162">
        <v>1556341200</v>
      </c>
      <c r="O162">
        <v>1557723600</v>
      </c>
      <c r="P162" t="b">
        <v>0</v>
      </c>
      <c r="Q162" t="b">
        <v>0</v>
      </c>
      <c r="R162" t="s">
        <v>65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 s="8">
        <f t="shared" si="9"/>
        <v>57.333333333333336</v>
      </c>
      <c r="I163">
        <v>75</v>
      </c>
      <c r="J163" t="str">
        <f t="shared" si="10"/>
        <v>technology</v>
      </c>
      <c r="K163" t="str">
        <f t="shared" si="11"/>
        <v>web</v>
      </c>
      <c r="L163" t="s">
        <v>21</v>
      </c>
      <c r="M163" t="s">
        <v>22</v>
      </c>
      <c r="N163">
        <v>1442984400</v>
      </c>
      <c r="O163">
        <v>1443502800</v>
      </c>
      <c r="P163" t="b">
        <v>0</v>
      </c>
      <c r="Q163" t="b">
        <v>1</v>
      </c>
      <c r="R163" t="s">
        <v>28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 s="8">
        <f t="shared" si="9"/>
        <v>58.178343949044589</v>
      </c>
      <c r="I164">
        <v>157</v>
      </c>
      <c r="J164" t="str">
        <f t="shared" si="10"/>
        <v>music</v>
      </c>
      <c r="K164" t="str">
        <f t="shared" si="11"/>
        <v>rock</v>
      </c>
      <c r="L164" t="s">
        <v>98</v>
      </c>
      <c r="M164" t="s">
        <v>99</v>
      </c>
      <c r="N164">
        <v>1544248800</v>
      </c>
      <c r="O164">
        <v>1546840800</v>
      </c>
      <c r="P164" t="b">
        <v>0</v>
      </c>
      <c r="Q164" t="b">
        <v>0</v>
      </c>
      <c r="R164" t="s">
        <v>23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 s="8">
        <f t="shared" si="9"/>
        <v>36.032520325203251</v>
      </c>
      <c r="I165">
        <v>246</v>
      </c>
      <c r="J165" t="str">
        <f t="shared" si="10"/>
        <v>photography</v>
      </c>
      <c r="K165" t="str">
        <f t="shared" si="11"/>
        <v>photography books</v>
      </c>
      <c r="L165" t="s">
        <v>21</v>
      </c>
      <c r="M165" t="s">
        <v>22</v>
      </c>
      <c r="N165">
        <v>1508475600</v>
      </c>
      <c r="O165">
        <v>1512712800</v>
      </c>
      <c r="P165" t="b">
        <v>0</v>
      </c>
      <c r="Q165" t="b">
        <v>1</v>
      </c>
      <c r="R165" t="s">
        <v>122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 s="8">
        <f t="shared" si="9"/>
        <v>107.99068767908309</v>
      </c>
      <c r="I166">
        <v>1396</v>
      </c>
      <c r="J166" t="str">
        <f t="shared" si="10"/>
        <v>theater</v>
      </c>
      <c r="K166" t="str">
        <f t="shared" si="11"/>
        <v>plays</v>
      </c>
      <c r="L166" t="s">
        <v>21</v>
      </c>
      <c r="M166" t="s">
        <v>22</v>
      </c>
      <c r="N166">
        <v>1507438800</v>
      </c>
      <c r="O166">
        <v>1507525200</v>
      </c>
      <c r="P166" t="b">
        <v>0</v>
      </c>
      <c r="Q166" t="b">
        <v>0</v>
      </c>
      <c r="R166" t="s">
        <v>33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 s="8">
        <f t="shared" si="9"/>
        <v>44.005985634477256</v>
      </c>
      <c r="I167">
        <v>2506</v>
      </c>
      <c r="J167" t="str">
        <f t="shared" si="10"/>
        <v>technology</v>
      </c>
      <c r="K167" t="str">
        <f t="shared" si="11"/>
        <v>web</v>
      </c>
      <c r="L167" t="s">
        <v>21</v>
      </c>
      <c r="M167" t="s">
        <v>22</v>
      </c>
      <c r="N167">
        <v>1501563600</v>
      </c>
      <c r="O167">
        <v>1504328400</v>
      </c>
      <c r="P167" t="b">
        <v>0</v>
      </c>
      <c r="Q167" t="b">
        <v>0</v>
      </c>
      <c r="R167" t="s">
        <v>28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 s="8">
        <f t="shared" si="9"/>
        <v>55.077868852459019</v>
      </c>
      <c r="I168">
        <v>244</v>
      </c>
      <c r="J168" t="str">
        <f t="shared" si="10"/>
        <v>photography</v>
      </c>
      <c r="K168" t="str">
        <f t="shared" si="11"/>
        <v>photography books</v>
      </c>
      <c r="L168" t="s">
        <v>21</v>
      </c>
      <c r="M168" t="s">
        <v>22</v>
      </c>
      <c r="N168">
        <v>1292997600</v>
      </c>
      <c r="O168">
        <v>1293343200</v>
      </c>
      <c r="P168" t="b">
        <v>0</v>
      </c>
      <c r="Q168" t="b">
        <v>0</v>
      </c>
      <c r="R168" t="s">
        <v>122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 s="8">
        <f t="shared" si="9"/>
        <v>74</v>
      </c>
      <c r="I169">
        <v>146</v>
      </c>
      <c r="J169" t="str">
        <f t="shared" si="10"/>
        <v>theater</v>
      </c>
      <c r="K169" t="str">
        <f t="shared" si="11"/>
        <v>plays</v>
      </c>
      <c r="L169" t="s">
        <v>26</v>
      </c>
      <c r="M169" t="s">
        <v>27</v>
      </c>
      <c r="N169">
        <v>1370840400</v>
      </c>
      <c r="O169">
        <v>1371704400</v>
      </c>
      <c r="P169" t="b">
        <v>0</v>
      </c>
      <c r="Q169" t="b">
        <v>0</v>
      </c>
      <c r="R169" t="s">
        <v>33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 s="8">
        <f t="shared" si="9"/>
        <v>41.996858638743454</v>
      </c>
      <c r="I170">
        <v>955</v>
      </c>
      <c r="J170" t="str">
        <f t="shared" si="10"/>
        <v>music</v>
      </c>
      <c r="K170" t="str">
        <f t="shared" si="11"/>
        <v>indie rock</v>
      </c>
      <c r="L170" t="s">
        <v>36</v>
      </c>
      <c r="M170" t="s">
        <v>37</v>
      </c>
      <c r="N170">
        <v>1550815200</v>
      </c>
      <c r="O170">
        <v>1552798800</v>
      </c>
      <c r="P170" t="b">
        <v>0</v>
      </c>
      <c r="Q170" t="b">
        <v>1</v>
      </c>
      <c r="R170" t="s">
        <v>60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 s="8">
        <f t="shared" si="9"/>
        <v>77.988161010260455</v>
      </c>
      <c r="I171">
        <v>1267</v>
      </c>
      <c r="J171" t="str">
        <f t="shared" si="10"/>
        <v>film &amp; video</v>
      </c>
      <c r="K171" t="str">
        <f t="shared" si="11"/>
        <v>shorts</v>
      </c>
      <c r="L171" t="s">
        <v>21</v>
      </c>
      <c r="M171" t="s">
        <v>22</v>
      </c>
      <c r="N171">
        <v>1339909200</v>
      </c>
      <c r="O171">
        <v>1342328400</v>
      </c>
      <c r="P171" t="b">
        <v>0</v>
      </c>
      <c r="Q171" t="b">
        <v>1</v>
      </c>
      <c r="R171" t="s">
        <v>100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 s="8">
        <f t="shared" si="9"/>
        <v>82.507462686567166</v>
      </c>
      <c r="I172">
        <v>67</v>
      </c>
      <c r="J172" t="str">
        <f t="shared" si="10"/>
        <v>music</v>
      </c>
      <c r="K172" t="str">
        <f t="shared" si="11"/>
        <v>indie rock</v>
      </c>
      <c r="L172" t="s">
        <v>21</v>
      </c>
      <c r="M172" t="s">
        <v>22</v>
      </c>
      <c r="N172">
        <v>1501736400</v>
      </c>
      <c r="O172">
        <v>1502341200</v>
      </c>
      <c r="P172" t="b">
        <v>0</v>
      </c>
      <c r="Q172" t="b">
        <v>0</v>
      </c>
      <c r="R172" t="s">
        <v>60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 s="8">
        <f t="shared" si="9"/>
        <v>104.2</v>
      </c>
      <c r="I173">
        <v>5</v>
      </c>
      <c r="J173" t="str">
        <f t="shared" si="10"/>
        <v>publishing</v>
      </c>
      <c r="K173" t="str">
        <f t="shared" si="11"/>
        <v>translations</v>
      </c>
      <c r="L173" t="s">
        <v>21</v>
      </c>
      <c r="M173" t="s">
        <v>22</v>
      </c>
      <c r="N173">
        <v>1395291600</v>
      </c>
      <c r="O173">
        <v>1397192400</v>
      </c>
      <c r="P173" t="b">
        <v>0</v>
      </c>
      <c r="Q173" t="b">
        <v>0</v>
      </c>
      <c r="R173" t="s">
        <v>206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 s="8">
        <f t="shared" si="9"/>
        <v>25.5</v>
      </c>
      <c r="I174">
        <v>26</v>
      </c>
      <c r="J174" t="str">
        <f t="shared" si="10"/>
        <v>film &amp; video</v>
      </c>
      <c r="K174" t="str">
        <f t="shared" si="11"/>
        <v>documentary</v>
      </c>
      <c r="L174" t="s">
        <v>21</v>
      </c>
      <c r="M174" t="s">
        <v>22</v>
      </c>
      <c r="N174">
        <v>1405746000</v>
      </c>
      <c r="O174">
        <v>1407042000</v>
      </c>
      <c r="P174" t="b">
        <v>0</v>
      </c>
      <c r="Q174" t="b">
        <v>1</v>
      </c>
      <c r="R174" t="s">
        <v>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 s="8">
        <f t="shared" si="9"/>
        <v>100.98334401024984</v>
      </c>
      <c r="I175">
        <v>1561</v>
      </c>
      <c r="J175" t="str">
        <f t="shared" si="10"/>
        <v>theater</v>
      </c>
      <c r="K175" t="str">
        <f t="shared" si="11"/>
        <v>plays</v>
      </c>
      <c r="L175" t="s">
        <v>21</v>
      </c>
      <c r="M175" t="s">
        <v>22</v>
      </c>
      <c r="N175">
        <v>1368853200</v>
      </c>
      <c r="O175">
        <v>1369371600</v>
      </c>
      <c r="P175" t="b">
        <v>0</v>
      </c>
      <c r="Q175" t="b">
        <v>0</v>
      </c>
      <c r="R175" t="s">
        <v>33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 s="8">
        <f t="shared" si="9"/>
        <v>111.83333333333333</v>
      </c>
      <c r="I176">
        <v>48</v>
      </c>
      <c r="J176" t="str">
        <f t="shared" si="10"/>
        <v>technology</v>
      </c>
      <c r="K176" t="str">
        <f t="shared" si="11"/>
        <v>wearables</v>
      </c>
      <c r="L176" t="s">
        <v>21</v>
      </c>
      <c r="M176" t="s">
        <v>22</v>
      </c>
      <c r="N176">
        <v>1444021200</v>
      </c>
      <c r="O176">
        <v>1444107600</v>
      </c>
      <c r="P176" t="b">
        <v>0</v>
      </c>
      <c r="Q176" t="b">
        <v>1</v>
      </c>
      <c r="R176" t="s">
        <v>65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 s="8">
        <f t="shared" si="9"/>
        <v>41.999115044247787</v>
      </c>
      <c r="I177">
        <v>1130</v>
      </c>
      <c r="J177" t="str">
        <f t="shared" si="10"/>
        <v>theater</v>
      </c>
      <c r="K177" t="str">
        <f t="shared" si="11"/>
        <v>plays</v>
      </c>
      <c r="L177" t="s">
        <v>21</v>
      </c>
      <c r="M177" t="s">
        <v>22</v>
      </c>
      <c r="N177">
        <v>1472619600</v>
      </c>
      <c r="O177">
        <v>1474261200</v>
      </c>
      <c r="P177" t="b">
        <v>0</v>
      </c>
      <c r="Q177" t="b">
        <v>0</v>
      </c>
      <c r="R177" t="s">
        <v>33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 s="8">
        <f t="shared" si="9"/>
        <v>110.05115089514067</v>
      </c>
      <c r="I178">
        <v>782</v>
      </c>
      <c r="J178" t="str">
        <f t="shared" si="10"/>
        <v>theater</v>
      </c>
      <c r="K178" t="str">
        <f t="shared" si="11"/>
        <v>plays</v>
      </c>
      <c r="L178" t="s">
        <v>21</v>
      </c>
      <c r="M178" t="s">
        <v>22</v>
      </c>
      <c r="N178">
        <v>1472878800</v>
      </c>
      <c r="O178">
        <v>1473656400</v>
      </c>
      <c r="P178" t="b">
        <v>0</v>
      </c>
      <c r="Q178" t="b">
        <v>0</v>
      </c>
      <c r="R178" t="s">
        <v>33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 s="8">
        <f t="shared" si="9"/>
        <v>58.997079225994888</v>
      </c>
      <c r="I179">
        <v>2739</v>
      </c>
      <c r="J179" t="str">
        <f t="shared" si="10"/>
        <v>theater</v>
      </c>
      <c r="K179" t="str">
        <f t="shared" si="11"/>
        <v>plays</v>
      </c>
      <c r="L179" t="s">
        <v>21</v>
      </c>
      <c r="M179" t="s">
        <v>22</v>
      </c>
      <c r="N179">
        <v>1289800800</v>
      </c>
      <c r="O179">
        <v>1291960800</v>
      </c>
      <c r="P179" t="b">
        <v>0</v>
      </c>
      <c r="Q179" t="b">
        <v>0</v>
      </c>
      <c r="R179" t="s">
        <v>33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 s="8">
        <f t="shared" si="9"/>
        <v>32.985714285714288</v>
      </c>
      <c r="I180">
        <v>210</v>
      </c>
      <c r="J180" t="str">
        <f t="shared" si="10"/>
        <v>food</v>
      </c>
      <c r="K180" t="str">
        <f t="shared" si="11"/>
        <v>food trucks</v>
      </c>
      <c r="L180" t="s">
        <v>21</v>
      </c>
      <c r="M180" t="s">
        <v>22</v>
      </c>
      <c r="N180">
        <v>1505970000</v>
      </c>
      <c r="O180">
        <v>1506747600</v>
      </c>
      <c r="P180" t="b">
        <v>0</v>
      </c>
      <c r="Q180" t="b">
        <v>0</v>
      </c>
      <c r="R180" t="s">
        <v>17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 s="8">
        <f t="shared" si="9"/>
        <v>45.005654509471306</v>
      </c>
      <c r="I181">
        <v>3537</v>
      </c>
      <c r="J181" t="str">
        <f t="shared" si="10"/>
        <v>theater</v>
      </c>
      <c r="K181" t="str">
        <f t="shared" si="11"/>
        <v>plays</v>
      </c>
      <c r="L181" t="s">
        <v>15</v>
      </c>
      <c r="M181" t="s">
        <v>16</v>
      </c>
      <c r="N181">
        <v>1363496400</v>
      </c>
      <c r="O181">
        <v>1363582800</v>
      </c>
      <c r="P181" t="b">
        <v>0</v>
      </c>
      <c r="Q181" t="b">
        <v>1</v>
      </c>
      <c r="R181" t="s">
        <v>33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 s="8">
        <f t="shared" si="9"/>
        <v>81.98196487897485</v>
      </c>
      <c r="I182">
        <v>2107</v>
      </c>
      <c r="J182" t="str">
        <f t="shared" si="10"/>
        <v>technology</v>
      </c>
      <c r="K182" t="str">
        <f t="shared" si="11"/>
        <v>wearables</v>
      </c>
      <c r="L182" t="s">
        <v>26</v>
      </c>
      <c r="M182" t="s">
        <v>27</v>
      </c>
      <c r="N182">
        <v>1269234000</v>
      </c>
      <c r="O182">
        <v>1269666000</v>
      </c>
      <c r="P182" t="b">
        <v>0</v>
      </c>
      <c r="Q182" t="b">
        <v>0</v>
      </c>
      <c r="R182" t="s">
        <v>65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 s="8">
        <f t="shared" si="9"/>
        <v>39.080882352941174</v>
      </c>
      <c r="I183">
        <v>136</v>
      </c>
      <c r="J183" t="str">
        <f t="shared" si="10"/>
        <v>technology</v>
      </c>
      <c r="K183" t="str">
        <f t="shared" si="11"/>
        <v>web</v>
      </c>
      <c r="L183" t="s">
        <v>21</v>
      </c>
      <c r="M183" t="s">
        <v>22</v>
      </c>
      <c r="N183">
        <v>1507093200</v>
      </c>
      <c r="O183">
        <v>1508648400</v>
      </c>
      <c r="P183" t="b">
        <v>0</v>
      </c>
      <c r="Q183" t="b">
        <v>0</v>
      </c>
      <c r="R183" t="s">
        <v>28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 s="8">
        <f t="shared" si="9"/>
        <v>58.996383363471971</v>
      </c>
      <c r="I184">
        <v>3318</v>
      </c>
      <c r="J184" t="str">
        <f t="shared" si="10"/>
        <v>theater</v>
      </c>
      <c r="K184" t="str">
        <f t="shared" si="11"/>
        <v>plays</v>
      </c>
      <c r="L184" t="s">
        <v>36</v>
      </c>
      <c r="M184" t="s">
        <v>37</v>
      </c>
      <c r="N184">
        <v>1560574800</v>
      </c>
      <c r="O184">
        <v>1561957200</v>
      </c>
      <c r="P184" t="b">
        <v>0</v>
      </c>
      <c r="Q184" t="b">
        <v>0</v>
      </c>
      <c r="R184" t="s">
        <v>33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 s="8">
        <f t="shared" si="9"/>
        <v>40.988372093023258</v>
      </c>
      <c r="I185">
        <v>86</v>
      </c>
      <c r="J185" t="str">
        <f t="shared" si="10"/>
        <v>music</v>
      </c>
      <c r="K185" t="str">
        <f t="shared" si="11"/>
        <v>rock</v>
      </c>
      <c r="L185" t="s">
        <v>15</v>
      </c>
      <c r="M185" t="s">
        <v>16</v>
      </c>
      <c r="N185">
        <v>1284008400</v>
      </c>
      <c r="O185">
        <v>1285131600</v>
      </c>
      <c r="P185" t="b">
        <v>0</v>
      </c>
      <c r="Q185" t="b">
        <v>0</v>
      </c>
      <c r="R185" t="s">
        <v>23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 s="8">
        <f t="shared" si="9"/>
        <v>31.029411764705884</v>
      </c>
      <c r="I186">
        <v>340</v>
      </c>
      <c r="J186" t="str">
        <f t="shared" si="10"/>
        <v>theater</v>
      </c>
      <c r="K186" t="str">
        <f t="shared" si="11"/>
        <v>plays</v>
      </c>
      <c r="L186" t="s">
        <v>21</v>
      </c>
      <c r="M186" t="s">
        <v>22</v>
      </c>
      <c r="N186">
        <v>1556859600</v>
      </c>
      <c r="O186">
        <v>1556946000</v>
      </c>
      <c r="P186" t="b">
        <v>0</v>
      </c>
      <c r="Q186" t="b">
        <v>0</v>
      </c>
      <c r="R186" t="s">
        <v>33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 s="8">
        <f t="shared" si="9"/>
        <v>37.789473684210527</v>
      </c>
      <c r="I187">
        <v>19</v>
      </c>
      <c r="J187" t="str">
        <f t="shared" si="10"/>
        <v>film &amp; video</v>
      </c>
      <c r="K187" t="str">
        <f t="shared" si="11"/>
        <v>television</v>
      </c>
      <c r="L187" t="s">
        <v>21</v>
      </c>
      <c r="M187" t="s">
        <v>22</v>
      </c>
      <c r="N187">
        <v>1526187600</v>
      </c>
      <c r="O187">
        <v>1527138000</v>
      </c>
      <c r="P187" t="b">
        <v>0</v>
      </c>
      <c r="Q187" t="b">
        <v>0</v>
      </c>
      <c r="R187" t="s">
        <v>269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 s="8">
        <f t="shared" si="9"/>
        <v>32.006772009029348</v>
      </c>
      <c r="I188">
        <v>886</v>
      </c>
      <c r="J188" t="str">
        <f t="shared" si="10"/>
        <v>theater</v>
      </c>
      <c r="K188" t="str">
        <f t="shared" si="11"/>
        <v>plays</v>
      </c>
      <c r="L188" t="s">
        <v>21</v>
      </c>
      <c r="M188" t="s">
        <v>22</v>
      </c>
      <c r="N188">
        <v>1400821200</v>
      </c>
      <c r="O188">
        <v>1402117200</v>
      </c>
      <c r="P188" t="b">
        <v>0</v>
      </c>
      <c r="Q188" t="b">
        <v>0</v>
      </c>
      <c r="R188" t="s">
        <v>33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 s="8">
        <f t="shared" si="9"/>
        <v>95.966712898751737</v>
      </c>
      <c r="I189">
        <v>1442</v>
      </c>
      <c r="J189" t="str">
        <f t="shared" si="10"/>
        <v>film &amp; video</v>
      </c>
      <c r="K189" t="str">
        <f t="shared" si="11"/>
        <v>shorts</v>
      </c>
      <c r="L189" t="s">
        <v>15</v>
      </c>
      <c r="M189" t="s">
        <v>16</v>
      </c>
      <c r="N189">
        <v>1361599200</v>
      </c>
      <c r="O189">
        <v>1364014800</v>
      </c>
      <c r="P189" t="b">
        <v>0</v>
      </c>
      <c r="Q189" t="b">
        <v>1</v>
      </c>
      <c r="R189" t="s">
        <v>100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 s="8">
        <f t="shared" si="9"/>
        <v>75</v>
      </c>
      <c r="I190">
        <v>35</v>
      </c>
      <c r="J190" t="str">
        <f t="shared" si="10"/>
        <v>theater</v>
      </c>
      <c r="K190" t="str">
        <f t="shared" si="11"/>
        <v>plays</v>
      </c>
      <c r="L190" t="s">
        <v>107</v>
      </c>
      <c r="M190" t="s">
        <v>108</v>
      </c>
      <c r="N190">
        <v>1417500000</v>
      </c>
      <c r="O190">
        <v>1417586400</v>
      </c>
      <c r="P190" t="b">
        <v>0</v>
      </c>
      <c r="Q190" t="b">
        <v>0</v>
      </c>
      <c r="R190" t="s">
        <v>33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 s="8">
        <f t="shared" si="9"/>
        <v>102.0498866213152</v>
      </c>
      <c r="I191">
        <v>441</v>
      </c>
      <c r="J191" t="str">
        <f t="shared" si="10"/>
        <v>theater</v>
      </c>
      <c r="K191" t="str">
        <f t="shared" si="11"/>
        <v>plays</v>
      </c>
      <c r="L191" t="s">
        <v>21</v>
      </c>
      <c r="M191" t="s">
        <v>22</v>
      </c>
      <c r="N191">
        <v>1457071200</v>
      </c>
      <c r="O191">
        <v>1457071200</v>
      </c>
      <c r="P191" t="b">
        <v>0</v>
      </c>
      <c r="Q191" t="b">
        <v>0</v>
      </c>
      <c r="R191" t="s">
        <v>33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 s="8">
        <f t="shared" si="9"/>
        <v>105.75</v>
      </c>
      <c r="I192">
        <v>24</v>
      </c>
      <c r="J192" t="str">
        <f t="shared" si="10"/>
        <v>theater</v>
      </c>
      <c r="K192" t="str">
        <f t="shared" si="11"/>
        <v>plays</v>
      </c>
      <c r="L192" t="s">
        <v>21</v>
      </c>
      <c r="M192" t="s">
        <v>22</v>
      </c>
      <c r="N192">
        <v>1370322000</v>
      </c>
      <c r="O192">
        <v>1370408400</v>
      </c>
      <c r="P192" t="b">
        <v>0</v>
      </c>
      <c r="Q192" t="b">
        <v>1</v>
      </c>
      <c r="R192" t="s">
        <v>33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 s="8">
        <f t="shared" si="9"/>
        <v>37.069767441860463</v>
      </c>
      <c r="I193">
        <v>86</v>
      </c>
      <c r="J193" t="str">
        <f t="shared" si="10"/>
        <v>theater</v>
      </c>
      <c r="K193" t="str">
        <f t="shared" si="11"/>
        <v>plays</v>
      </c>
      <c r="L193" t="s">
        <v>107</v>
      </c>
      <c r="M193" t="s">
        <v>108</v>
      </c>
      <c r="N193">
        <v>1552366800</v>
      </c>
      <c r="O193">
        <v>1552626000</v>
      </c>
      <c r="P193" t="b">
        <v>0</v>
      </c>
      <c r="Q193" t="b">
        <v>0</v>
      </c>
      <c r="R193" t="s">
        <v>33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 s="8">
        <f t="shared" si="9"/>
        <v>35.049382716049379</v>
      </c>
      <c r="I194">
        <v>243</v>
      </c>
      <c r="J194" t="str">
        <f t="shared" si="10"/>
        <v>music</v>
      </c>
      <c r="K194" t="str">
        <f t="shared" si="11"/>
        <v>rock</v>
      </c>
      <c r="L194" t="s">
        <v>21</v>
      </c>
      <c r="M194" t="s">
        <v>22</v>
      </c>
      <c r="N194">
        <v>1403845200</v>
      </c>
      <c r="O194">
        <v>1404190800</v>
      </c>
      <c r="P194" t="b">
        <v>0</v>
      </c>
      <c r="Q194" t="b">
        <v>0</v>
      </c>
      <c r="R194" t="s">
        <v>23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 s="8">
        <f t="shared" ref="H195:H258" si="13">E195/I195</f>
        <v>46.338461538461537</v>
      </c>
      <c r="I195">
        <v>65</v>
      </c>
      <c r="J195" t="str">
        <f t="shared" ref="J195:J258" si="14">_xlfn.TEXTBEFORE(R195, "/")</f>
        <v>music</v>
      </c>
      <c r="K195" t="str">
        <f t="shared" ref="K195:K258" si="15">_xlfn.TEXTAFTER(R195, "/")</f>
        <v>indie rock</v>
      </c>
      <c r="L195" t="s">
        <v>21</v>
      </c>
      <c r="M195" t="s">
        <v>22</v>
      </c>
      <c r="N195">
        <v>1523163600</v>
      </c>
      <c r="O195">
        <v>1523509200</v>
      </c>
      <c r="P195" t="b">
        <v>1</v>
      </c>
      <c r="Q195" t="b">
        <v>0</v>
      </c>
      <c r="R195" t="s">
        <v>60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 s="8">
        <f t="shared" si="13"/>
        <v>69.174603174603178</v>
      </c>
      <c r="I196">
        <v>126</v>
      </c>
      <c r="J196" t="str">
        <f t="shared" si="14"/>
        <v>music</v>
      </c>
      <c r="K196" t="str">
        <f t="shared" si="15"/>
        <v>metal</v>
      </c>
      <c r="L196" t="s">
        <v>21</v>
      </c>
      <c r="M196" t="s">
        <v>22</v>
      </c>
      <c r="N196">
        <v>1442206800</v>
      </c>
      <c r="O196">
        <v>1443589200</v>
      </c>
      <c r="P196" t="b">
        <v>0</v>
      </c>
      <c r="Q196" t="b">
        <v>0</v>
      </c>
      <c r="R196" t="s">
        <v>148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 s="8">
        <f t="shared" si="13"/>
        <v>109.07824427480917</v>
      </c>
      <c r="I197">
        <v>524</v>
      </c>
      <c r="J197" t="str">
        <f t="shared" si="14"/>
        <v>music</v>
      </c>
      <c r="K197" t="str">
        <f t="shared" si="15"/>
        <v>electric music</v>
      </c>
      <c r="L197" t="s">
        <v>21</v>
      </c>
      <c r="M197" t="s">
        <v>22</v>
      </c>
      <c r="N197">
        <v>1532840400</v>
      </c>
      <c r="O197">
        <v>1533445200</v>
      </c>
      <c r="P197" t="b">
        <v>0</v>
      </c>
      <c r="Q197" t="b">
        <v>0</v>
      </c>
      <c r="R197" t="s">
        <v>50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 s="8">
        <f t="shared" si="13"/>
        <v>51.78</v>
      </c>
      <c r="I198">
        <v>100</v>
      </c>
      <c r="J198" t="str">
        <f t="shared" si="14"/>
        <v>technology</v>
      </c>
      <c r="K198" t="str">
        <f t="shared" si="15"/>
        <v>wearables</v>
      </c>
      <c r="L198" t="s">
        <v>36</v>
      </c>
      <c r="M198" t="s">
        <v>37</v>
      </c>
      <c r="N198">
        <v>1472878800</v>
      </c>
      <c r="O198">
        <v>1474520400</v>
      </c>
      <c r="P198" t="b">
        <v>0</v>
      </c>
      <c r="Q198" t="b">
        <v>0</v>
      </c>
      <c r="R198" t="s">
        <v>65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 s="8">
        <f t="shared" si="13"/>
        <v>82.010055304172951</v>
      </c>
      <c r="I199">
        <v>1989</v>
      </c>
      <c r="J199" t="str">
        <f t="shared" si="14"/>
        <v>film &amp; video</v>
      </c>
      <c r="K199" t="str">
        <f t="shared" si="15"/>
        <v>drama</v>
      </c>
      <c r="L199" t="s">
        <v>21</v>
      </c>
      <c r="M199" t="s">
        <v>22</v>
      </c>
      <c r="N199">
        <v>1498194000</v>
      </c>
      <c r="O199">
        <v>1499403600</v>
      </c>
      <c r="P199" t="b">
        <v>0</v>
      </c>
      <c r="Q199" t="b">
        <v>0</v>
      </c>
      <c r="R199" t="s">
        <v>53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 s="8">
        <f t="shared" si="13"/>
        <v>35.958333333333336</v>
      </c>
      <c r="I200">
        <v>168</v>
      </c>
      <c r="J200" t="str">
        <f t="shared" si="14"/>
        <v>music</v>
      </c>
      <c r="K200" t="str">
        <f t="shared" si="15"/>
        <v>electric music</v>
      </c>
      <c r="L200" t="s">
        <v>21</v>
      </c>
      <c r="M200" t="s">
        <v>22</v>
      </c>
      <c r="N200">
        <v>1281070800</v>
      </c>
      <c r="O200">
        <v>1283576400</v>
      </c>
      <c r="P200" t="b">
        <v>0</v>
      </c>
      <c r="Q200" t="b">
        <v>0</v>
      </c>
      <c r="R200" t="s">
        <v>50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 s="8">
        <f t="shared" si="13"/>
        <v>74.461538461538467</v>
      </c>
      <c r="I201">
        <v>13</v>
      </c>
      <c r="J201" t="str">
        <f t="shared" si="14"/>
        <v>music</v>
      </c>
      <c r="K201" t="str">
        <f t="shared" si="15"/>
        <v>rock</v>
      </c>
      <c r="L201" t="s">
        <v>21</v>
      </c>
      <c r="M201" t="s">
        <v>22</v>
      </c>
      <c r="N201">
        <v>1436245200</v>
      </c>
      <c r="O201">
        <v>1436590800</v>
      </c>
      <c r="P201" t="b">
        <v>0</v>
      </c>
      <c r="Q201" t="b">
        <v>0</v>
      </c>
      <c r="R201" t="s">
        <v>23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 s="8">
        <f t="shared" si="13"/>
        <v>2</v>
      </c>
      <c r="I202">
        <v>1</v>
      </c>
      <c r="J202" t="str">
        <f t="shared" si="14"/>
        <v>theater</v>
      </c>
      <c r="K202" t="str">
        <f t="shared" si="15"/>
        <v>plays</v>
      </c>
      <c r="L202" t="s">
        <v>15</v>
      </c>
      <c r="M202" t="s">
        <v>16</v>
      </c>
      <c r="N202">
        <v>1269493200</v>
      </c>
      <c r="O202">
        <v>1270443600</v>
      </c>
      <c r="P202" t="b">
        <v>0</v>
      </c>
      <c r="Q202" t="b">
        <v>0</v>
      </c>
      <c r="R202" t="s">
        <v>33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 s="8">
        <f t="shared" si="13"/>
        <v>91.114649681528661</v>
      </c>
      <c r="I203">
        <v>157</v>
      </c>
      <c r="J203" t="str">
        <f t="shared" si="14"/>
        <v>technology</v>
      </c>
      <c r="K203" t="str">
        <f t="shared" si="15"/>
        <v>web</v>
      </c>
      <c r="L203" t="s">
        <v>21</v>
      </c>
      <c r="M203" t="s">
        <v>22</v>
      </c>
      <c r="N203">
        <v>1406264400</v>
      </c>
      <c r="O203">
        <v>1407819600</v>
      </c>
      <c r="P203" t="b">
        <v>0</v>
      </c>
      <c r="Q203" t="b">
        <v>0</v>
      </c>
      <c r="R203" t="s">
        <v>28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 s="8">
        <f t="shared" si="13"/>
        <v>79.792682926829272</v>
      </c>
      <c r="I204">
        <v>82</v>
      </c>
      <c r="J204" t="str">
        <f t="shared" si="14"/>
        <v>food</v>
      </c>
      <c r="K204" t="str">
        <f t="shared" si="15"/>
        <v>food trucks</v>
      </c>
      <c r="L204" t="s">
        <v>21</v>
      </c>
      <c r="M204" t="s">
        <v>22</v>
      </c>
      <c r="N204">
        <v>1317531600</v>
      </c>
      <c r="O204">
        <v>1317877200</v>
      </c>
      <c r="P204" t="b">
        <v>0</v>
      </c>
      <c r="Q204" t="b">
        <v>0</v>
      </c>
      <c r="R204" t="s">
        <v>17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 s="8">
        <f t="shared" si="13"/>
        <v>42.999777678968428</v>
      </c>
      <c r="I205">
        <v>4498</v>
      </c>
      <c r="J205" t="str">
        <f t="shared" si="14"/>
        <v>theater</v>
      </c>
      <c r="K205" t="str">
        <f t="shared" si="15"/>
        <v>plays</v>
      </c>
      <c r="L205" t="s">
        <v>26</v>
      </c>
      <c r="M205" t="s">
        <v>27</v>
      </c>
      <c r="N205">
        <v>1484632800</v>
      </c>
      <c r="O205">
        <v>1484805600</v>
      </c>
      <c r="P205" t="b">
        <v>0</v>
      </c>
      <c r="Q205" t="b">
        <v>0</v>
      </c>
      <c r="R205" t="s">
        <v>33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 s="8">
        <f t="shared" si="13"/>
        <v>63.225000000000001</v>
      </c>
      <c r="I206">
        <v>40</v>
      </c>
      <c r="J206" t="str">
        <f t="shared" si="14"/>
        <v>music</v>
      </c>
      <c r="K206" t="str">
        <f t="shared" si="15"/>
        <v>jazz</v>
      </c>
      <c r="L206" t="s">
        <v>21</v>
      </c>
      <c r="M206" t="s">
        <v>22</v>
      </c>
      <c r="N206">
        <v>1301806800</v>
      </c>
      <c r="O206">
        <v>1302670800</v>
      </c>
      <c r="P206" t="b">
        <v>0</v>
      </c>
      <c r="Q206" t="b">
        <v>0</v>
      </c>
      <c r="R206" t="s">
        <v>159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 s="8">
        <f t="shared" si="13"/>
        <v>70.174999999999997</v>
      </c>
      <c r="I207">
        <v>80</v>
      </c>
      <c r="J207" t="str">
        <f t="shared" si="14"/>
        <v>theater</v>
      </c>
      <c r="K207" t="str">
        <f t="shared" si="15"/>
        <v>plays</v>
      </c>
      <c r="L207" t="s">
        <v>21</v>
      </c>
      <c r="M207" t="s">
        <v>22</v>
      </c>
      <c r="N207">
        <v>1539752400</v>
      </c>
      <c r="O207">
        <v>1540789200</v>
      </c>
      <c r="P207" t="b">
        <v>1</v>
      </c>
      <c r="Q207" t="b">
        <v>0</v>
      </c>
      <c r="R207" t="s">
        <v>33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 s="8">
        <f t="shared" si="13"/>
        <v>61.333333333333336</v>
      </c>
      <c r="I208">
        <v>57</v>
      </c>
      <c r="J208" t="str">
        <f t="shared" si="14"/>
        <v>publishing</v>
      </c>
      <c r="K208" t="str">
        <f t="shared" si="15"/>
        <v>fiction</v>
      </c>
      <c r="L208" t="s">
        <v>21</v>
      </c>
      <c r="M208" t="s">
        <v>22</v>
      </c>
      <c r="N208">
        <v>1267250400</v>
      </c>
      <c r="O208">
        <v>1268028000</v>
      </c>
      <c r="P208" t="b">
        <v>0</v>
      </c>
      <c r="Q208" t="b">
        <v>0</v>
      </c>
      <c r="R208" t="s">
        <v>119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 s="8">
        <f t="shared" si="13"/>
        <v>99</v>
      </c>
      <c r="I209">
        <v>43</v>
      </c>
      <c r="J209" t="str">
        <f t="shared" si="14"/>
        <v>music</v>
      </c>
      <c r="K209" t="str">
        <f t="shared" si="15"/>
        <v>rock</v>
      </c>
      <c r="L209" t="s">
        <v>21</v>
      </c>
      <c r="M209" t="s">
        <v>22</v>
      </c>
      <c r="N209">
        <v>1535432400</v>
      </c>
      <c r="O209">
        <v>1537160400</v>
      </c>
      <c r="P209" t="b">
        <v>0</v>
      </c>
      <c r="Q209" t="b">
        <v>1</v>
      </c>
      <c r="R209" t="s">
        <v>23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 s="8">
        <f t="shared" si="13"/>
        <v>96.984900146127615</v>
      </c>
      <c r="I210">
        <v>2053</v>
      </c>
      <c r="J210" t="str">
        <f t="shared" si="14"/>
        <v>film &amp; video</v>
      </c>
      <c r="K210" t="str">
        <f t="shared" si="15"/>
        <v>documentary</v>
      </c>
      <c r="L210" t="s">
        <v>21</v>
      </c>
      <c r="M210" t="s">
        <v>22</v>
      </c>
      <c r="N210">
        <v>1510207200</v>
      </c>
      <c r="O210">
        <v>1512280800</v>
      </c>
      <c r="P210" t="b">
        <v>0</v>
      </c>
      <c r="Q210" t="b">
        <v>0</v>
      </c>
      <c r="R210" t="s">
        <v>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 s="8">
        <f t="shared" si="13"/>
        <v>51.004950495049506</v>
      </c>
      <c r="I211">
        <v>808</v>
      </c>
      <c r="J211" t="str">
        <f t="shared" si="14"/>
        <v>film &amp; video</v>
      </c>
      <c r="K211" t="str">
        <f t="shared" si="15"/>
        <v>documentary</v>
      </c>
      <c r="L211" t="s">
        <v>26</v>
      </c>
      <c r="M211" t="s">
        <v>27</v>
      </c>
      <c r="N211">
        <v>1462510800</v>
      </c>
      <c r="O211">
        <v>1463115600</v>
      </c>
      <c r="P211" t="b">
        <v>0</v>
      </c>
      <c r="Q211" t="b">
        <v>0</v>
      </c>
      <c r="R211" t="s">
        <v>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 s="8">
        <f t="shared" si="13"/>
        <v>28.044247787610619</v>
      </c>
      <c r="I212">
        <v>226</v>
      </c>
      <c r="J212" t="str">
        <f t="shared" si="14"/>
        <v>film &amp; video</v>
      </c>
      <c r="K212" t="str">
        <f t="shared" si="15"/>
        <v>science fiction</v>
      </c>
      <c r="L212" t="s">
        <v>36</v>
      </c>
      <c r="M212" t="s">
        <v>37</v>
      </c>
      <c r="N212">
        <v>1488520800</v>
      </c>
      <c r="O212">
        <v>1490850000</v>
      </c>
      <c r="P212" t="b">
        <v>0</v>
      </c>
      <c r="Q212" t="b">
        <v>0</v>
      </c>
      <c r="R212" t="s">
        <v>474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 s="8">
        <f t="shared" si="13"/>
        <v>60.984615384615381</v>
      </c>
      <c r="I213">
        <v>1625</v>
      </c>
      <c r="J213" t="str">
        <f t="shared" si="14"/>
        <v>theater</v>
      </c>
      <c r="K213" t="str">
        <f t="shared" si="15"/>
        <v>plays</v>
      </c>
      <c r="L213" t="s">
        <v>21</v>
      </c>
      <c r="M213" t="s">
        <v>22</v>
      </c>
      <c r="N213">
        <v>1377579600</v>
      </c>
      <c r="O213">
        <v>1379653200</v>
      </c>
      <c r="P213" t="b">
        <v>0</v>
      </c>
      <c r="Q213" t="b">
        <v>0</v>
      </c>
      <c r="R213" t="s">
        <v>33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 s="8">
        <f t="shared" si="13"/>
        <v>73.214285714285708</v>
      </c>
      <c r="I214">
        <v>168</v>
      </c>
      <c r="J214" t="str">
        <f t="shared" si="14"/>
        <v>theater</v>
      </c>
      <c r="K214" t="str">
        <f t="shared" si="15"/>
        <v>plays</v>
      </c>
      <c r="L214" t="s">
        <v>21</v>
      </c>
      <c r="M214" t="s">
        <v>22</v>
      </c>
      <c r="N214">
        <v>1576389600</v>
      </c>
      <c r="O214">
        <v>1580364000</v>
      </c>
      <c r="P214" t="b">
        <v>0</v>
      </c>
      <c r="Q214" t="b">
        <v>0</v>
      </c>
      <c r="R214" t="s">
        <v>33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 s="8">
        <f t="shared" si="13"/>
        <v>39.997435299603637</v>
      </c>
      <c r="I215">
        <v>4289</v>
      </c>
      <c r="J215" t="str">
        <f t="shared" si="14"/>
        <v>music</v>
      </c>
      <c r="K215" t="str">
        <f t="shared" si="15"/>
        <v>indie rock</v>
      </c>
      <c r="L215" t="s">
        <v>21</v>
      </c>
      <c r="M215" t="s">
        <v>22</v>
      </c>
      <c r="N215">
        <v>1289019600</v>
      </c>
      <c r="O215">
        <v>1289714400</v>
      </c>
      <c r="P215" t="b">
        <v>0</v>
      </c>
      <c r="Q215" t="b">
        <v>1</v>
      </c>
      <c r="R215" t="s">
        <v>60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 s="8">
        <f t="shared" si="13"/>
        <v>86.812121212121212</v>
      </c>
      <c r="I216">
        <v>165</v>
      </c>
      <c r="J216" t="str">
        <f t="shared" si="14"/>
        <v>music</v>
      </c>
      <c r="K216" t="str">
        <f t="shared" si="15"/>
        <v>rock</v>
      </c>
      <c r="L216" t="s">
        <v>21</v>
      </c>
      <c r="M216" t="s">
        <v>22</v>
      </c>
      <c r="N216">
        <v>1282194000</v>
      </c>
      <c r="O216">
        <v>1282712400</v>
      </c>
      <c r="P216" t="b">
        <v>0</v>
      </c>
      <c r="Q216" t="b">
        <v>0</v>
      </c>
      <c r="R216" t="s">
        <v>23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 s="8">
        <f t="shared" si="13"/>
        <v>42.125874125874127</v>
      </c>
      <c r="I217">
        <v>143</v>
      </c>
      <c r="J217" t="str">
        <f t="shared" si="14"/>
        <v>theater</v>
      </c>
      <c r="K217" t="str">
        <f t="shared" si="15"/>
        <v>plays</v>
      </c>
      <c r="L217" t="s">
        <v>21</v>
      </c>
      <c r="M217" t="s">
        <v>22</v>
      </c>
      <c r="N217">
        <v>1550037600</v>
      </c>
      <c r="O217">
        <v>1550210400</v>
      </c>
      <c r="P217" t="b">
        <v>0</v>
      </c>
      <c r="Q217" t="b">
        <v>0</v>
      </c>
      <c r="R217" t="s">
        <v>33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 s="8">
        <f t="shared" si="13"/>
        <v>103.97851239669421</v>
      </c>
      <c r="I218">
        <v>1815</v>
      </c>
      <c r="J218" t="str">
        <f t="shared" si="14"/>
        <v>theater</v>
      </c>
      <c r="K218" t="str">
        <f t="shared" si="15"/>
        <v>plays</v>
      </c>
      <c r="L218" t="s">
        <v>21</v>
      </c>
      <c r="M218" t="s">
        <v>22</v>
      </c>
      <c r="N218">
        <v>1321941600</v>
      </c>
      <c r="O218">
        <v>1322114400</v>
      </c>
      <c r="P218" t="b">
        <v>0</v>
      </c>
      <c r="Q218" t="b">
        <v>0</v>
      </c>
      <c r="R218" t="s">
        <v>33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 s="8">
        <f t="shared" si="13"/>
        <v>62.003211991434689</v>
      </c>
      <c r="I219">
        <v>934</v>
      </c>
      <c r="J219" t="str">
        <f t="shared" si="14"/>
        <v>film &amp; video</v>
      </c>
      <c r="K219" t="str">
        <f t="shared" si="15"/>
        <v>science fiction</v>
      </c>
      <c r="L219" t="s">
        <v>21</v>
      </c>
      <c r="M219" t="s">
        <v>22</v>
      </c>
      <c r="N219">
        <v>1556427600</v>
      </c>
      <c r="O219">
        <v>1557205200</v>
      </c>
      <c r="P219" t="b">
        <v>0</v>
      </c>
      <c r="Q219" t="b">
        <v>0</v>
      </c>
      <c r="R219" t="s">
        <v>474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 s="8">
        <f t="shared" si="13"/>
        <v>31.005037783375315</v>
      </c>
      <c r="I220">
        <v>397</v>
      </c>
      <c r="J220" t="str">
        <f t="shared" si="14"/>
        <v>film &amp; video</v>
      </c>
      <c r="K220" t="str">
        <f t="shared" si="15"/>
        <v>shorts</v>
      </c>
      <c r="L220" t="s">
        <v>40</v>
      </c>
      <c r="M220" t="s">
        <v>41</v>
      </c>
      <c r="N220">
        <v>1320991200</v>
      </c>
      <c r="O220">
        <v>1323928800</v>
      </c>
      <c r="P220" t="b">
        <v>0</v>
      </c>
      <c r="Q220" t="b">
        <v>1</v>
      </c>
      <c r="R220" t="s">
        <v>100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 s="8">
        <f t="shared" si="13"/>
        <v>89.991552956465242</v>
      </c>
      <c r="I221">
        <v>1539</v>
      </c>
      <c r="J221" t="str">
        <f t="shared" si="14"/>
        <v>film &amp; video</v>
      </c>
      <c r="K221" t="str">
        <f t="shared" si="15"/>
        <v>animation</v>
      </c>
      <c r="L221" t="s">
        <v>21</v>
      </c>
      <c r="M221" t="s">
        <v>22</v>
      </c>
      <c r="N221">
        <v>1345093200</v>
      </c>
      <c r="O221">
        <v>1346130000</v>
      </c>
      <c r="P221" t="b">
        <v>0</v>
      </c>
      <c r="Q221" t="b">
        <v>0</v>
      </c>
      <c r="R221" t="s">
        <v>71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 s="8">
        <f t="shared" si="13"/>
        <v>39.235294117647058</v>
      </c>
      <c r="I222">
        <v>17</v>
      </c>
      <c r="J222" t="str">
        <f t="shared" si="14"/>
        <v>theater</v>
      </c>
      <c r="K222" t="str">
        <f t="shared" si="15"/>
        <v>plays</v>
      </c>
      <c r="L222" t="s">
        <v>21</v>
      </c>
      <c r="M222" t="s">
        <v>22</v>
      </c>
      <c r="N222">
        <v>1309496400</v>
      </c>
      <c r="O222">
        <v>1311051600</v>
      </c>
      <c r="P222" t="b">
        <v>1</v>
      </c>
      <c r="Q222" t="b">
        <v>0</v>
      </c>
      <c r="R222" t="s">
        <v>33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 s="8">
        <f t="shared" si="13"/>
        <v>54.993116108306566</v>
      </c>
      <c r="I223">
        <v>2179</v>
      </c>
      <c r="J223" t="str">
        <f t="shared" si="14"/>
        <v>food</v>
      </c>
      <c r="K223" t="str">
        <f t="shared" si="15"/>
        <v>food trucks</v>
      </c>
      <c r="L223" t="s">
        <v>21</v>
      </c>
      <c r="M223" t="s">
        <v>22</v>
      </c>
      <c r="N223">
        <v>1340254800</v>
      </c>
      <c r="O223">
        <v>1340427600</v>
      </c>
      <c r="P223" t="b">
        <v>1</v>
      </c>
      <c r="Q223" t="b">
        <v>0</v>
      </c>
      <c r="R223" t="s">
        <v>17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 s="8">
        <f t="shared" si="13"/>
        <v>47.992753623188406</v>
      </c>
      <c r="I224">
        <v>138</v>
      </c>
      <c r="J224" t="str">
        <f t="shared" si="14"/>
        <v>photography</v>
      </c>
      <c r="K224" t="str">
        <f t="shared" si="15"/>
        <v>photography books</v>
      </c>
      <c r="L224" t="s">
        <v>21</v>
      </c>
      <c r="M224" t="s">
        <v>22</v>
      </c>
      <c r="N224">
        <v>1412226000</v>
      </c>
      <c r="O224">
        <v>1412312400</v>
      </c>
      <c r="P224" t="b">
        <v>0</v>
      </c>
      <c r="Q224" t="b">
        <v>0</v>
      </c>
      <c r="R224" t="s">
        <v>122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 s="8">
        <f t="shared" si="13"/>
        <v>87.966702470461868</v>
      </c>
      <c r="I225">
        <v>931</v>
      </c>
      <c r="J225" t="str">
        <f t="shared" si="14"/>
        <v>theater</v>
      </c>
      <c r="K225" t="str">
        <f t="shared" si="15"/>
        <v>plays</v>
      </c>
      <c r="L225" t="s">
        <v>21</v>
      </c>
      <c r="M225" t="s">
        <v>22</v>
      </c>
      <c r="N225">
        <v>1458104400</v>
      </c>
      <c r="O225">
        <v>1459314000</v>
      </c>
      <c r="P225" t="b">
        <v>0</v>
      </c>
      <c r="Q225" t="b">
        <v>0</v>
      </c>
      <c r="R225" t="s">
        <v>33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 s="8">
        <f t="shared" si="13"/>
        <v>51.999165275459099</v>
      </c>
      <c r="I226">
        <v>3594</v>
      </c>
      <c r="J226" t="str">
        <f t="shared" si="14"/>
        <v>film &amp; video</v>
      </c>
      <c r="K226" t="str">
        <f t="shared" si="15"/>
        <v>science fiction</v>
      </c>
      <c r="L226" t="s">
        <v>21</v>
      </c>
      <c r="M226" t="s">
        <v>22</v>
      </c>
      <c r="N226">
        <v>1411534800</v>
      </c>
      <c r="O226">
        <v>1415426400</v>
      </c>
      <c r="P226" t="b">
        <v>0</v>
      </c>
      <c r="Q226" t="b">
        <v>0</v>
      </c>
      <c r="R226" t="s">
        <v>474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 s="8">
        <f t="shared" si="13"/>
        <v>29.999659863945578</v>
      </c>
      <c r="I227">
        <v>5880</v>
      </c>
      <c r="J227" t="str">
        <f t="shared" si="14"/>
        <v>music</v>
      </c>
      <c r="K227" t="str">
        <f t="shared" si="15"/>
        <v>rock</v>
      </c>
      <c r="L227" t="s">
        <v>21</v>
      </c>
      <c r="M227" t="s">
        <v>22</v>
      </c>
      <c r="N227">
        <v>1399093200</v>
      </c>
      <c r="O227">
        <v>1399093200</v>
      </c>
      <c r="P227" t="b">
        <v>1</v>
      </c>
      <c r="Q227" t="b">
        <v>0</v>
      </c>
      <c r="R227" t="s">
        <v>23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 s="8">
        <f t="shared" si="13"/>
        <v>98.205357142857139</v>
      </c>
      <c r="I228">
        <v>112</v>
      </c>
      <c r="J228" t="str">
        <f t="shared" si="14"/>
        <v>photography</v>
      </c>
      <c r="K228" t="str">
        <f t="shared" si="15"/>
        <v>photography books</v>
      </c>
      <c r="L228" t="s">
        <v>21</v>
      </c>
      <c r="M228" t="s">
        <v>22</v>
      </c>
      <c r="N228">
        <v>1270702800</v>
      </c>
      <c r="O228">
        <v>1273899600</v>
      </c>
      <c r="P228" t="b">
        <v>0</v>
      </c>
      <c r="Q228" t="b">
        <v>0</v>
      </c>
      <c r="R228" t="s">
        <v>122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 s="8">
        <f t="shared" si="13"/>
        <v>108.96182396606575</v>
      </c>
      <c r="I229">
        <v>943</v>
      </c>
      <c r="J229" t="str">
        <f t="shared" si="14"/>
        <v>games</v>
      </c>
      <c r="K229" t="str">
        <f t="shared" si="15"/>
        <v>mobile games</v>
      </c>
      <c r="L229" t="s">
        <v>21</v>
      </c>
      <c r="M229" t="s">
        <v>22</v>
      </c>
      <c r="N229">
        <v>1431666000</v>
      </c>
      <c r="O229">
        <v>1432184400</v>
      </c>
      <c r="P229" t="b">
        <v>0</v>
      </c>
      <c r="Q229" t="b">
        <v>0</v>
      </c>
      <c r="R229" t="s">
        <v>292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 s="8">
        <f t="shared" si="13"/>
        <v>66.998379254457049</v>
      </c>
      <c r="I230">
        <v>2468</v>
      </c>
      <c r="J230" t="str">
        <f t="shared" si="14"/>
        <v>film &amp; video</v>
      </c>
      <c r="K230" t="str">
        <f t="shared" si="15"/>
        <v>animation</v>
      </c>
      <c r="L230" t="s">
        <v>21</v>
      </c>
      <c r="M230" t="s">
        <v>22</v>
      </c>
      <c r="N230">
        <v>1472619600</v>
      </c>
      <c r="O230">
        <v>1474779600</v>
      </c>
      <c r="P230" t="b">
        <v>0</v>
      </c>
      <c r="Q230" t="b">
        <v>0</v>
      </c>
      <c r="R230" t="s">
        <v>71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 s="8">
        <f t="shared" si="13"/>
        <v>64.99333594668758</v>
      </c>
      <c r="I231">
        <v>2551</v>
      </c>
      <c r="J231" t="str">
        <f t="shared" si="14"/>
        <v>games</v>
      </c>
      <c r="K231" t="str">
        <f t="shared" si="15"/>
        <v>mobile games</v>
      </c>
      <c r="L231" t="s">
        <v>21</v>
      </c>
      <c r="M231" t="s">
        <v>22</v>
      </c>
      <c r="N231">
        <v>1496293200</v>
      </c>
      <c r="O231">
        <v>1500440400</v>
      </c>
      <c r="P231" t="b">
        <v>0</v>
      </c>
      <c r="Q231" t="b">
        <v>1</v>
      </c>
      <c r="R231" t="s">
        <v>292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 s="8">
        <f t="shared" si="13"/>
        <v>99.841584158415841</v>
      </c>
      <c r="I232">
        <v>101</v>
      </c>
      <c r="J232" t="str">
        <f t="shared" si="14"/>
        <v>games</v>
      </c>
      <c r="K232" t="str">
        <f t="shared" si="15"/>
        <v>video games</v>
      </c>
      <c r="L232" t="s">
        <v>21</v>
      </c>
      <c r="M232" t="s">
        <v>22</v>
      </c>
      <c r="N232">
        <v>1575612000</v>
      </c>
      <c r="O232">
        <v>1575612000</v>
      </c>
      <c r="P232" t="b">
        <v>0</v>
      </c>
      <c r="Q232" t="b">
        <v>0</v>
      </c>
      <c r="R232" t="s">
        <v>89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 s="8">
        <f t="shared" si="13"/>
        <v>82.432835820895519</v>
      </c>
      <c r="I233">
        <v>67</v>
      </c>
      <c r="J233" t="str">
        <f t="shared" si="14"/>
        <v>theater</v>
      </c>
      <c r="K233" t="str">
        <f t="shared" si="15"/>
        <v>plays</v>
      </c>
      <c r="L233" t="s">
        <v>21</v>
      </c>
      <c r="M233" t="s">
        <v>22</v>
      </c>
      <c r="N233">
        <v>1369112400</v>
      </c>
      <c r="O233">
        <v>1374123600</v>
      </c>
      <c r="P233" t="b">
        <v>0</v>
      </c>
      <c r="Q233" t="b">
        <v>0</v>
      </c>
      <c r="R233" t="s">
        <v>33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 s="8">
        <f t="shared" si="13"/>
        <v>63.293478260869563</v>
      </c>
      <c r="I234">
        <v>92</v>
      </c>
      <c r="J234" t="str">
        <f t="shared" si="14"/>
        <v>theater</v>
      </c>
      <c r="K234" t="str">
        <f t="shared" si="15"/>
        <v>plays</v>
      </c>
      <c r="L234" t="s">
        <v>21</v>
      </c>
      <c r="M234" t="s">
        <v>22</v>
      </c>
      <c r="N234">
        <v>1469422800</v>
      </c>
      <c r="O234">
        <v>1469509200</v>
      </c>
      <c r="P234" t="b">
        <v>0</v>
      </c>
      <c r="Q234" t="b">
        <v>0</v>
      </c>
      <c r="R234" t="s">
        <v>33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 s="8">
        <f t="shared" si="13"/>
        <v>96.774193548387103</v>
      </c>
      <c r="I235">
        <v>62</v>
      </c>
      <c r="J235" t="str">
        <f t="shared" si="14"/>
        <v>film &amp; video</v>
      </c>
      <c r="K235" t="str">
        <f t="shared" si="15"/>
        <v>animation</v>
      </c>
      <c r="L235" t="s">
        <v>21</v>
      </c>
      <c r="M235" t="s">
        <v>22</v>
      </c>
      <c r="N235">
        <v>1307854800</v>
      </c>
      <c r="O235">
        <v>1309237200</v>
      </c>
      <c r="P235" t="b">
        <v>0</v>
      </c>
      <c r="Q235" t="b">
        <v>0</v>
      </c>
      <c r="R235" t="s">
        <v>71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 s="8">
        <f t="shared" si="13"/>
        <v>54.906040268456373</v>
      </c>
      <c r="I236">
        <v>149</v>
      </c>
      <c r="J236" t="str">
        <f t="shared" si="14"/>
        <v>games</v>
      </c>
      <c r="K236" t="str">
        <f t="shared" si="15"/>
        <v>video games</v>
      </c>
      <c r="L236" t="s">
        <v>107</v>
      </c>
      <c r="M236" t="s">
        <v>108</v>
      </c>
      <c r="N236">
        <v>1503378000</v>
      </c>
      <c r="O236">
        <v>1503982800</v>
      </c>
      <c r="P236" t="b">
        <v>0</v>
      </c>
      <c r="Q236" t="b">
        <v>1</v>
      </c>
      <c r="R236" t="s">
        <v>89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 s="8">
        <f t="shared" si="13"/>
        <v>39.010869565217391</v>
      </c>
      <c r="I237">
        <v>92</v>
      </c>
      <c r="J237" t="str">
        <f t="shared" si="14"/>
        <v>film &amp; video</v>
      </c>
      <c r="K237" t="str">
        <f t="shared" si="15"/>
        <v>animation</v>
      </c>
      <c r="L237" t="s">
        <v>21</v>
      </c>
      <c r="M237" t="s">
        <v>22</v>
      </c>
      <c r="N237">
        <v>1486965600</v>
      </c>
      <c r="O237">
        <v>1487397600</v>
      </c>
      <c r="P237" t="b">
        <v>0</v>
      </c>
      <c r="Q237" t="b">
        <v>0</v>
      </c>
      <c r="R237" t="s">
        <v>71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 s="8">
        <f t="shared" si="13"/>
        <v>75.84210526315789</v>
      </c>
      <c r="I238">
        <v>57</v>
      </c>
      <c r="J238" t="str">
        <f t="shared" si="14"/>
        <v>music</v>
      </c>
      <c r="K238" t="str">
        <f t="shared" si="15"/>
        <v>rock</v>
      </c>
      <c r="L238" t="s">
        <v>26</v>
      </c>
      <c r="M238" t="s">
        <v>27</v>
      </c>
      <c r="N238">
        <v>1561438800</v>
      </c>
      <c r="O238">
        <v>1562043600</v>
      </c>
      <c r="P238" t="b">
        <v>0</v>
      </c>
      <c r="Q238" t="b">
        <v>1</v>
      </c>
      <c r="R238" t="s">
        <v>23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 s="8">
        <f t="shared" si="13"/>
        <v>45.051671732522799</v>
      </c>
      <c r="I239">
        <v>329</v>
      </c>
      <c r="J239" t="str">
        <f t="shared" si="14"/>
        <v>film &amp; video</v>
      </c>
      <c r="K239" t="str">
        <f t="shared" si="15"/>
        <v>animation</v>
      </c>
      <c r="L239" t="s">
        <v>21</v>
      </c>
      <c r="M239" t="s">
        <v>22</v>
      </c>
      <c r="N239">
        <v>1398402000</v>
      </c>
      <c r="O239">
        <v>1398574800</v>
      </c>
      <c r="P239" t="b">
        <v>0</v>
      </c>
      <c r="Q239" t="b">
        <v>0</v>
      </c>
      <c r="R239" t="s">
        <v>71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 s="8">
        <f t="shared" si="13"/>
        <v>104.51546391752578</v>
      </c>
      <c r="I240">
        <v>97</v>
      </c>
      <c r="J240" t="str">
        <f t="shared" si="14"/>
        <v>theater</v>
      </c>
      <c r="K240" t="str">
        <f t="shared" si="15"/>
        <v>plays</v>
      </c>
      <c r="L240" t="s">
        <v>36</v>
      </c>
      <c r="M240" t="s">
        <v>37</v>
      </c>
      <c r="N240">
        <v>1513231200</v>
      </c>
      <c r="O240">
        <v>1515391200</v>
      </c>
      <c r="P240" t="b">
        <v>0</v>
      </c>
      <c r="Q240" t="b">
        <v>1</v>
      </c>
      <c r="R240" t="s">
        <v>33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 s="8">
        <f t="shared" si="13"/>
        <v>76.268292682926827</v>
      </c>
      <c r="I241">
        <v>41</v>
      </c>
      <c r="J241" t="str">
        <f t="shared" si="14"/>
        <v>technology</v>
      </c>
      <c r="K241" t="str">
        <f t="shared" si="15"/>
        <v>wearables</v>
      </c>
      <c r="L241" t="s">
        <v>21</v>
      </c>
      <c r="M241" t="s">
        <v>22</v>
      </c>
      <c r="N241">
        <v>1440824400</v>
      </c>
      <c r="O241">
        <v>1441170000</v>
      </c>
      <c r="P241" t="b">
        <v>0</v>
      </c>
      <c r="Q241" t="b">
        <v>0</v>
      </c>
      <c r="R241" t="s">
        <v>65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 s="8">
        <f t="shared" si="13"/>
        <v>69.015695067264573</v>
      </c>
      <c r="I242">
        <v>1784</v>
      </c>
      <c r="J242" t="str">
        <f t="shared" si="14"/>
        <v>theater</v>
      </c>
      <c r="K242" t="str">
        <f t="shared" si="15"/>
        <v>plays</v>
      </c>
      <c r="L242" t="s">
        <v>21</v>
      </c>
      <c r="M242" t="s">
        <v>22</v>
      </c>
      <c r="N242">
        <v>1281070800</v>
      </c>
      <c r="O242">
        <v>1281157200</v>
      </c>
      <c r="P242" t="b">
        <v>0</v>
      </c>
      <c r="Q242" t="b">
        <v>0</v>
      </c>
      <c r="R242" t="s">
        <v>33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 s="8">
        <f t="shared" si="13"/>
        <v>101.97684085510689</v>
      </c>
      <c r="I243">
        <v>1684</v>
      </c>
      <c r="J243" t="str">
        <f t="shared" si="14"/>
        <v>publishing</v>
      </c>
      <c r="K243" t="str">
        <f t="shared" si="15"/>
        <v>nonfiction</v>
      </c>
      <c r="L243" t="s">
        <v>26</v>
      </c>
      <c r="M243" t="s">
        <v>27</v>
      </c>
      <c r="N243">
        <v>1397365200</v>
      </c>
      <c r="O243">
        <v>1398229200</v>
      </c>
      <c r="P243" t="b">
        <v>0</v>
      </c>
      <c r="Q243" t="b">
        <v>1</v>
      </c>
      <c r="R243" t="s">
        <v>68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 s="8">
        <f t="shared" si="13"/>
        <v>42.915999999999997</v>
      </c>
      <c r="I244">
        <v>250</v>
      </c>
      <c r="J244" t="str">
        <f t="shared" si="14"/>
        <v>music</v>
      </c>
      <c r="K244" t="str">
        <f t="shared" si="15"/>
        <v>rock</v>
      </c>
      <c r="L244" t="s">
        <v>21</v>
      </c>
      <c r="M244" t="s">
        <v>22</v>
      </c>
      <c r="N244">
        <v>1494392400</v>
      </c>
      <c r="O244">
        <v>1495256400</v>
      </c>
      <c r="P244" t="b">
        <v>0</v>
      </c>
      <c r="Q244" t="b">
        <v>1</v>
      </c>
      <c r="R244" t="s">
        <v>23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 s="8">
        <f t="shared" si="13"/>
        <v>43.025210084033617</v>
      </c>
      <c r="I245">
        <v>238</v>
      </c>
      <c r="J245" t="str">
        <f t="shared" si="14"/>
        <v>theater</v>
      </c>
      <c r="K245" t="str">
        <f t="shared" si="15"/>
        <v>plays</v>
      </c>
      <c r="L245" t="s">
        <v>21</v>
      </c>
      <c r="M245" t="s">
        <v>22</v>
      </c>
      <c r="N245">
        <v>1520143200</v>
      </c>
      <c r="O245">
        <v>1520402400</v>
      </c>
      <c r="P245" t="b">
        <v>0</v>
      </c>
      <c r="Q245" t="b">
        <v>0</v>
      </c>
      <c r="R245" t="s">
        <v>33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 s="8">
        <f t="shared" si="13"/>
        <v>75.245283018867923</v>
      </c>
      <c r="I246">
        <v>53</v>
      </c>
      <c r="J246" t="str">
        <f t="shared" si="14"/>
        <v>theater</v>
      </c>
      <c r="K246" t="str">
        <f t="shared" si="15"/>
        <v>plays</v>
      </c>
      <c r="L246" t="s">
        <v>21</v>
      </c>
      <c r="M246" t="s">
        <v>22</v>
      </c>
      <c r="N246">
        <v>1405314000</v>
      </c>
      <c r="O246">
        <v>1409806800</v>
      </c>
      <c r="P246" t="b">
        <v>0</v>
      </c>
      <c r="Q246" t="b">
        <v>0</v>
      </c>
      <c r="R246" t="s">
        <v>33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 s="8">
        <f t="shared" si="13"/>
        <v>69.023364485981304</v>
      </c>
      <c r="I247">
        <v>214</v>
      </c>
      <c r="J247" t="str">
        <f t="shared" si="14"/>
        <v>theater</v>
      </c>
      <c r="K247" t="str">
        <f t="shared" si="15"/>
        <v>plays</v>
      </c>
      <c r="L247" t="s">
        <v>21</v>
      </c>
      <c r="M247" t="s">
        <v>22</v>
      </c>
      <c r="N247">
        <v>1396846800</v>
      </c>
      <c r="O247">
        <v>1396933200</v>
      </c>
      <c r="P247" t="b">
        <v>0</v>
      </c>
      <c r="Q247" t="b">
        <v>0</v>
      </c>
      <c r="R247" t="s">
        <v>33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 s="8">
        <f t="shared" si="13"/>
        <v>65.986486486486484</v>
      </c>
      <c r="I248">
        <v>222</v>
      </c>
      <c r="J248" t="str">
        <f t="shared" si="14"/>
        <v>technology</v>
      </c>
      <c r="K248" t="str">
        <f t="shared" si="15"/>
        <v>web</v>
      </c>
      <c r="L248" t="s">
        <v>21</v>
      </c>
      <c r="M248" t="s">
        <v>22</v>
      </c>
      <c r="N248">
        <v>1375678800</v>
      </c>
      <c r="O248">
        <v>1376024400</v>
      </c>
      <c r="P248" t="b">
        <v>0</v>
      </c>
      <c r="Q248" t="b">
        <v>0</v>
      </c>
      <c r="R248" t="s">
        <v>28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 s="8">
        <f t="shared" si="13"/>
        <v>98.013800424628457</v>
      </c>
      <c r="I249">
        <v>1884</v>
      </c>
      <c r="J249" t="str">
        <f t="shared" si="14"/>
        <v>publishing</v>
      </c>
      <c r="K249" t="str">
        <f t="shared" si="15"/>
        <v>fiction</v>
      </c>
      <c r="L249" t="s">
        <v>21</v>
      </c>
      <c r="M249" t="s">
        <v>22</v>
      </c>
      <c r="N249">
        <v>1482386400</v>
      </c>
      <c r="O249">
        <v>1483682400</v>
      </c>
      <c r="P249" t="b">
        <v>0</v>
      </c>
      <c r="Q249" t="b">
        <v>1</v>
      </c>
      <c r="R249" t="s">
        <v>119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 s="8">
        <f t="shared" si="13"/>
        <v>60.105504587155963</v>
      </c>
      <c r="I250">
        <v>218</v>
      </c>
      <c r="J250" t="str">
        <f t="shared" si="14"/>
        <v>games</v>
      </c>
      <c r="K250" t="str">
        <f t="shared" si="15"/>
        <v>mobile games</v>
      </c>
      <c r="L250" t="s">
        <v>26</v>
      </c>
      <c r="M250" t="s">
        <v>27</v>
      </c>
      <c r="N250">
        <v>1420005600</v>
      </c>
      <c r="O250">
        <v>1420437600</v>
      </c>
      <c r="P250" t="b">
        <v>0</v>
      </c>
      <c r="Q250" t="b">
        <v>0</v>
      </c>
      <c r="R250" t="s">
        <v>292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 s="8">
        <f t="shared" si="13"/>
        <v>26.000773395204948</v>
      </c>
      <c r="I251">
        <v>6465</v>
      </c>
      <c r="J251" t="str">
        <f t="shared" si="14"/>
        <v>publishing</v>
      </c>
      <c r="K251" t="str">
        <f t="shared" si="15"/>
        <v>translations</v>
      </c>
      <c r="L251" t="s">
        <v>21</v>
      </c>
      <c r="M251" t="s">
        <v>22</v>
      </c>
      <c r="N251">
        <v>1420178400</v>
      </c>
      <c r="O251">
        <v>1420783200</v>
      </c>
      <c r="P251" t="b">
        <v>0</v>
      </c>
      <c r="Q251" t="b">
        <v>0</v>
      </c>
      <c r="R251" t="s">
        <v>206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 s="8">
        <f t="shared" si="13"/>
        <v>3</v>
      </c>
      <c r="I252">
        <v>1</v>
      </c>
      <c r="J252" t="str">
        <f t="shared" si="14"/>
        <v>music</v>
      </c>
      <c r="K252" t="str">
        <f t="shared" si="15"/>
        <v>rock</v>
      </c>
      <c r="L252" t="s">
        <v>21</v>
      </c>
      <c r="M252" t="s">
        <v>22</v>
      </c>
      <c r="N252">
        <v>1264399200</v>
      </c>
      <c r="O252">
        <v>1267423200</v>
      </c>
      <c r="P252" t="b">
        <v>0</v>
      </c>
      <c r="Q252" t="b">
        <v>0</v>
      </c>
      <c r="R252" t="s">
        <v>23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 s="8">
        <f t="shared" si="13"/>
        <v>38.019801980198018</v>
      </c>
      <c r="I253">
        <v>101</v>
      </c>
      <c r="J253" t="str">
        <f t="shared" si="14"/>
        <v>theater</v>
      </c>
      <c r="K253" t="str">
        <f t="shared" si="15"/>
        <v>plays</v>
      </c>
      <c r="L253" t="s">
        <v>21</v>
      </c>
      <c r="M253" t="s">
        <v>22</v>
      </c>
      <c r="N253">
        <v>1355032800</v>
      </c>
      <c r="O253">
        <v>1355205600</v>
      </c>
      <c r="P253" t="b">
        <v>0</v>
      </c>
      <c r="Q253" t="b">
        <v>0</v>
      </c>
      <c r="R253" t="s">
        <v>33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 s="8">
        <f t="shared" si="13"/>
        <v>106.15254237288136</v>
      </c>
      <c r="I254">
        <v>59</v>
      </c>
      <c r="J254" t="str">
        <f t="shared" si="14"/>
        <v>theater</v>
      </c>
      <c r="K254" t="str">
        <f t="shared" si="15"/>
        <v>plays</v>
      </c>
      <c r="L254" t="s">
        <v>21</v>
      </c>
      <c r="M254" t="s">
        <v>22</v>
      </c>
      <c r="N254">
        <v>1382677200</v>
      </c>
      <c r="O254">
        <v>1383109200</v>
      </c>
      <c r="P254" t="b">
        <v>0</v>
      </c>
      <c r="Q254" t="b">
        <v>0</v>
      </c>
      <c r="R254" t="s">
        <v>33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 s="8">
        <f t="shared" si="13"/>
        <v>81.019475655430711</v>
      </c>
      <c r="I255">
        <v>1335</v>
      </c>
      <c r="J255" t="str">
        <f t="shared" si="14"/>
        <v>film &amp; video</v>
      </c>
      <c r="K255" t="str">
        <f t="shared" si="15"/>
        <v>drama</v>
      </c>
      <c r="L255" t="s">
        <v>15</v>
      </c>
      <c r="M255" t="s">
        <v>16</v>
      </c>
      <c r="N255">
        <v>1302238800</v>
      </c>
      <c r="O255">
        <v>1303275600</v>
      </c>
      <c r="P255" t="b">
        <v>0</v>
      </c>
      <c r="Q255" t="b">
        <v>0</v>
      </c>
      <c r="R255" t="s">
        <v>53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 s="8">
        <f t="shared" si="13"/>
        <v>96.647727272727266</v>
      </c>
      <c r="I256">
        <v>88</v>
      </c>
      <c r="J256" t="str">
        <f t="shared" si="14"/>
        <v>publishing</v>
      </c>
      <c r="K256" t="str">
        <f t="shared" si="15"/>
        <v>nonfiction</v>
      </c>
      <c r="L256" t="s">
        <v>21</v>
      </c>
      <c r="M256" t="s">
        <v>22</v>
      </c>
      <c r="N256">
        <v>1487656800</v>
      </c>
      <c r="O256">
        <v>1487829600</v>
      </c>
      <c r="P256" t="b">
        <v>0</v>
      </c>
      <c r="Q256" t="b">
        <v>0</v>
      </c>
      <c r="R256" t="s">
        <v>68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 s="8">
        <f t="shared" si="13"/>
        <v>57.003535651149086</v>
      </c>
      <c r="I257">
        <v>1697</v>
      </c>
      <c r="J257" t="str">
        <f t="shared" si="14"/>
        <v>music</v>
      </c>
      <c r="K257" t="str">
        <f t="shared" si="15"/>
        <v>rock</v>
      </c>
      <c r="L257" t="s">
        <v>21</v>
      </c>
      <c r="M257" t="s">
        <v>22</v>
      </c>
      <c r="N257">
        <v>1297836000</v>
      </c>
      <c r="O257">
        <v>1298268000</v>
      </c>
      <c r="P257" t="b">
        <v>0</v>
      </c>
      <c r="Q257" t="b">
        <v>1</v>
      </c>
      <c r="R257" t="s">
        <v>23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 s="8">
        <f t="shared" si="13"/>
        <v>63.93333333333333</v>
      </c>
      <c r="I258">
        <v>15</v>
      </c>
      <c r="J258" t="str">
        <f t="shared" si="14"/>
        <v>music</v>
      </c>
      <c r="K258" t="str">
        <f t="shared" si="15"/>
        <v>rock</v>
      </c>
      <c r="L258" t="s">
        <v>40</v>
      </c>
      <c r="M258" t="s">
        <v>41</v>
      </c>
      <c r="N258">
        <v>1453615200</v>
      </c>
      <c r="O258">
        <v>1456812000</v>
      </c>
      <c r="P258" t="b">
        <v>0</v>
      </c>
      <c r="Q258" t="b">
        <v>0</v>
      </c>
      <c r="R258" t="s">
        <v>23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 s="8">
        <f t="shared" ref="H259:H322" si="17">E259/I259</f>
        <v>90.456521739130437</v>
      </c>
      <c r="I259">
        <v>92</v>
      </c>
      <c r="J259" t="str">
        <f t="shared" ref="J259:J322" si="18">_xlfn.TEXTBEFORE(R259, "/")</f>
        <v>theater</v>
      </c>
      <c r="K259" t="str">
        <f t="shared" ref="K259:K322" si="19">_xlfn.TEXTAFTER(R259, "/")</f>
        <v>plays</v>
      </c>
      <c r="L259" t="s">
        <v>21</v>
      </c>
      <c r="M259" t="s">
        <v>22</v>
      </c>
      <c r="N259">
        <v>1362463200</v>
      </c>
      <c r="O259">
        <v>1363669200</v>
      </c>
      <c r="P259" t="b">
        <v>0</v>
      </c>
      <c r="Q259" t="b">
        <v>0</v>
      </c>
      <c r="R259" t="s">
        <v>33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 s="8">
        <f t="shared" si="17"/>
        <v>72.172043010752688</v>
      </c>
      <c r="I260">
        <v>186</v>
      </c>
      <c r="J260" t="str">
        <f t="shared" si="18"/>
        <v>theater</v>
      </c>
      <c r="K260" t="str">
        <f t="shared" si="19"/>
        <v>plays</v>
      </c>
      <c r="L260" t="s">
        <v>21</v>
      </c>
      <c r="M260" t="s">
        <v>22</v>
      </c>
      <c r="N260">
        <v>1481176800</v>
      </c>
      <c r="O260">
        <v>1482904800</v>
      </c>
      <c r="P260" t="b">
        <v>0</v>
      </c>
      <c r="Q260" t="b">
        <v>1</v>
      </c>
      <c r="R260" t="s">
        <v>33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 s="8">
        <f t="shared" si="17"/>
        <v>77.934782608695656</v>
      </c>
      <c r="I261">
        <v>138</v>
      </c>
      <c r="J261" t="str">
        <f t="shared" si="18"/>
        <v>photography</v>
      </c>
      <c r="K261" t="str">
        <f t="shared" si="19"/>
        <v>photography books</v>
      </c>
      <c r="L261" t="s">
        <v>21</v>
      </c>
      <c r="M261" t="s">
        <v>22</v>
      </c>
      <c r="N261">
        <v>1354946400</v>
      </c>
      <c r="O261">
        <v>1356588000</v>
      </c>
      <c r="P261" t="b">
        <v>1</v>
      </c>
      <c r="Q261" t="b">
        <v>0</v>
      </c>
      <c r="R261" t="s">
        <v>122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 s="8">
        <f t="shared" si="17"/>
        <v>38.065134099616856</v>
      </c>
      <c r="I262">
        <v>261</v>
      </c>
      <c r="J262" t="str">
        <f t="shared" si="18"/>
        <v>music</v>
      </c>
      <c r="K262" t="str">
        <f t="shared" si="19"/>
        <v>rock</v>
      </c>
      <c r="L262" t="s">
        <v>21</v>
      </c>
      <c r="M262" t="s">
        <v>22</v>
      </c>
      <c r="N262">
        <v>1348808400</v>
      </c>
      <c r="O262">
        <v>1349845200</v>
      </c>
      <c r="P262" t="b">
        <v>0</v>
      </c>
      <c r="Q262" t="b">
        <v>0</v>
      </c>
      <c r="R262" t="s">
        <v>23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 s="8">
        <f t="shared" si="17"/>
        <v>57.936123348017624</v>
      </c>
      <c r="I263">
        <v>454</v>
      </c>
      <c r="J263" t="str">
        <f t="shared" si="18"/>
        <v>music</v>
      </c>
      <c r="K263" t="str">
        <f t="shared" si="19"/>
        <v>rock</v>
      </c>
      <c r="L263" t="s">
        <v>21</v>
      </c>
      <c r="M263" t="s">
        <v>22</v>
      </c>
      <c r="N263">
        <v>1282712400</v>
      </c>
      <c r="O263">
        <v>1283058000</v>
      </c>
      <c r="P263" t="b">
        <v>0</v>
      </c>
      <c r="Q263" t="b">
        <v>1</v>
      </c>
      <c r="R263" t="s">
        <v>23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 s="8">
        <f t="shared" si="17"/>
        <v>49.794392523364486</v>
      </c>
      <c r="I264">
        <v>107</v>
      </c>
      <c r="J264" t="str">
        <f t="shared" si="18"/>
        <v>music</v>
      </c>
      <c r="K264" t="str">
        <f t="shared" si="19"/>
        <v>indie rock</v>
      </c>
      <c r="L264" t="s">
        <v>21</v>
      </c>
      <c r="M264" t="s">
        <v>22</v>
      </c>
      <c r="N264">
        <v>1301979600</v>
      </c>
      <c r="O264">
        <v>1304226000</v>
      </c>
      <c r="P264" t="b">
        <v>0</v>
      </c>
      <c r="Q264" t="b">
        <v>1</v>
      </c>
      <c r="R264" t="s">
        <v>60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 s="8">
        <f t="shared" si="17"/>
        <v>54.050251256281406</v>
      </c>
      <c r="I265">
        <v>199</v>
      </c>
      <c r="J265" t="str">
        <f t="shared" si="18"/>
        <v>photography</v>
      </c>
      <c r="K265" t="str">
        <f t="shared" si="19"/>
        <v>photography books</v>
      </c>
      <c r="L265" t="s">
        <v>21</v>
      </c>
      <c r="M265" t="s">
        <v>22</v>
      </c>
      <c r="N265">
        <v>1263016800</v>
      </c>
      <c r="O265">
        <v>1263016800</v>
      </c>
      <c r="P265" t="b">
        <v>0</v>
      </c>
      <c r="Q265" t="b">
        <v>0</v>
      </c>
      <c r="R265" t="s">
        <v>122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 s="8">
        <f t="shared" si="17"/>
        <v>30.002721335268504</v>
      </c>
      <c r="I266">
        <v>5512</v>
      </c>
      <c r="J266" t="str">
        <f t="shared" si="18"/>
        <v>theater</v>
      </c>
      <c r="K266" t="str">
        <f t="shared" si="19"/>
        <v>plays</v>
      </c>
      <c r="L266" t="s">
        <v>21</v>
      </c>
      <c r="M266" t="s">
        <v>22</v>
      </c>
      <c r="N266">
        <v>1360648800</v>
      </c>
      <c r="O266">
        <v>1362031200</v>
      </c>
      <c r="P266" t="b">
        <v>0</v>
      </c>
      <c r="Q266" t="b">
        <v>0</v>
      </c>
      <c r="R266" t="s">
        <v>33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 s="8">
        <f t="shared" si="17"/>
        <v>70.127906976744185</v>
      </c>
      <c r="I267">
        <v>86</v>
      </c>
      <c r="J267" t="str">
        <f t="shared" si="18"/>
        <v>theater</v>
      </c>
      <c r="K267" t="str">
        <f t="shared" si="19"/>
        <v>plays</v>
      </c>
      <c r="L267" t="s">
        <v>21</v>
      </c>
      <c r="M267" t="s">
        <v>22</v>
      </c>
      <c r="N267">
        <v>1451800800</v>
      </c>
      <c r="O267">
        <v>1455602400</v>
      </c>
      <c r="P267" t="b">
        <v>0</v>
      </c>
      <c r="Q267" t="b">
        <v>0</v>
      </c>
      <c r="R267" t="s">
        <v>33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 s="8">
        <f t="shared" si="17"/>
        <v>26.996228786926462</v>
      </c>
      <c r="I268">
        <v>3182</v>
      </c>
      <c r="J268" t="str">
        <f t="shared" si="18"/>
        <v>music</v>
      </c>
      <c r="K268" t="str">
        <f t="shared" si="19"/>
        <v>jazz</v>
      </c>
      <c r="L268" t="s">
        <v>107</v>
      </c>
      <c r="M268" t="s">
        <v>108</v>
      </c>
      <c r="N268">
        <v>1415340000</v>
      </c>
      <c r="O268">
        <v>1418191200</v>
      </c>
      <c r="P268" t="b">
        <v>0</v>
      </c>
      <c r="Q268" t="b">
        <v>1</v>
      </c>
      <c r="R268" t="s">
        <v>159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 s="8">
        <f t="shared" si="17"/>
        <v>51.990606936416185</v>
      </c>
      <c r="I269">
        <v>2768</v>
      </c>
      <c r="J269" t="str">
        <f t="shared" si="18"/>
        <v>theater</v>
      </c>
      <c r="K269" t="str">
        <f t="shared" si="19"/>
        <v>plays</v>
      </c>
      <c r="L269" t="s">
        <v>26</v>
      </c>
      <c r="M269" t="s">
        <v>27</v>
      </c>
      <c r="N269">
        <v>1351054800</v>
      </c>
      <c r="O269">
        <v>1352440800</v>
      </c>
      <c r="P269" t="b">
        <v>0</v>
      </c>
      <c r="Q269" t="b">
        <v>0</v>
      </c>
      <c r="R269" t="s">
        <v>33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 s="8">
        <f t="shared" si="17"/>
        <v>56.416666666666664</v>
      </c>
      <c r="I270">
        <v>48</v>
      </c>
      <c r="J270" t="str">
        <f t="shared" si="18"/>
        <v>film &amp; video</v>
      </c>
      <c r="K270" t="str">
        <f t="shared" si="19"/>
        <v>documentary</v>
      </c>
      <c r="L270" t="s">
        <v>21</v>
      </c>
      <c r="M270" t="s">
        <v>22</v>
      </c>
      <c r="N270">
        <v>1349326800</v>
      </c>
      <c r="O270">
        <v>1353304800</v>
      </c>
      <c r="P270" t="b">
        <v>0</v>
      </c>
      <c r="Q270" t="b">
        <v>0</v>
      </c>
      <c r="R270" t="s">
        <v>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 s="8">
        <f t="shared" si="17"/>
        <v>101.63218390804597</v>
      </c>
      <c r="I271">
        <v>87</v>
      </c>
      <c r="J271" t="str">
        <f t="shared" si="18"/>
        <v>film &amp; video</v>
      </c>
      <c r="K271" t="str">
        <f t="shared" si="19"/>
        <v>television</v>
      </c>
      <c r="L271" t="s">
        <v>21</v>
      </c>
      <c r="M271" t="s">
        <v>22</v>
      </c>
      <c r="N271">
        <v>1548914400</v>
      </c>
      <c r="O271">
        <v>1550728800</v>
      </c>
      <c r="P271" t="b">
        <v>0</v>
      </c>
      <c r="Q271" t="b">
        <v>0</v>
      </c>
      <c r="R271" t="s">
        <v>269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 s="8">
        <f t="shared" si="17"/>
        <v>25.005291005291006</v>
      </c>
      <c r="I272">
        <v>1890</v>
      </c>
      <c r="J272" t="str">
        <f t="shared" si="18"/>
        <v>games</v>
      </c>
      <c r="K272" t="str">
        <f t="shared" si="19"/>
        <v>video games</v>
      </c>
      <c r="L272" t="s">
        <v>21</v>
      </c>
      <c r="M272" t="s">
        <v>22</v>
      </c>
      <c r="N272">
        <v>1291269600</v>
      </c>
      <c r="O272">
        <v>1291442400</v>
      </c>
      <c r="P272" t="b">
        <v>0</v>
      </c>
      <c r="Q272" t="b">
        <v>0</v>
      </c>
      <c r="R272" t="s">
        <v>89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 s="8">
        <f t="shared" si="17"/>
        <v>32.016393442622949</v>
      </c>
      <c r="I273">
        <v>61</v>
      </c>
      <c r="J273" t="str">
        <f t="shared" si="18"/>
        <v>photography</v>
      </c>
      <c r="K273" t="str">
        <f t="shared" si="19"/>
        <v>photography books</v>
      </c>
      <c r="L273" t="s">
        <v>21</v>
      </c>
      <c r="M273" t="s">
        <v>22</v>
      </c>
      <c r="N273">
        <v>1449468000</v>
      </c>
      <c r="O273">
        <v>1452146400</v>
      </c>
      <c r="P273" t="b">
        <v>0</v>
      </c>
      <c r="Q273" t="b">
        <v>0</v>
      </c>
      <c r="R273" t="s">
        <v>122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 s="8">
        <f t="shared" si="17"/>
        <v>82.021647307286173</v>
      </c>
      <c r="I274">
        <v>1894</v>
      </c>
      <c r="J274" t="str">
        <f t="shared" si="18"/>
        <v>theater</v>
      </c>
      <c r="K274" t="str">
        <f t="shared" si="19"/>
        <v>plays</v>
      </c>
      <c r="L274" t="s">
        <v>21</v>
      </c>
      <c r="M274" t="s">
        <v>22</v>
      </c>
      <c r="N274">
        <v>1562734800</v>
      </c>
      <c r="O274">
        <v>1564894800</v>
      </c>
      <c r="P274" t="b">
        <v>0</v>
      </c>
      <c r="Q274" t="b">
        <v>1</v>
      </c>
      <c r="R274" t="s">
        <v>33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 s="8">
        <f t="shared" si="17"/>
        <v>37.957446808510639</v>
      </c>
      <c r="I275">
        <v>282</v>
      </c>
      <c r="J275" t="str">
        <f t="shared" si="18"/>
        <v>theater</v>
      </c>
      <c r="K275" t="str">
        <f t="shared" si="19"/>
        <v>plays</v>
      </c>
      <c r="L275" t="s">
        <v>15</v>
      </c>
      <c r="M275" t="s">
        <v>16</v>
      </c>
      <c r="N275">
        <v>1505624400</v>
      </c>
      <c r="O275">
        <v>1505883600</v>
      </c>
      <c r="P275" t="b">
        <v>0</v>
      </c>
      <c r="Q275" t="b">
        <v>0</v>
      </c>
      <c r="R275" t="s">
        <v>33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 s="8">
        <f t="shared" si="17"/>
        <v>51.533333333333331</v>
      </c>
      <c r="I276">
        <v>15</v>
      </c>
      <c r="J276" t="str">
        <f t="shared" si="18"/>
        <v>theater</v>
      </c>
      <c r="K276" t="str">
        <f t="shared" si="19"/>
        <v>plays</v>
      </c>
      <c r="L276" t="s">
        <v>21</v>
      </c>
      <c r="M276" t="s">
        <v>22</v>
      </c>
      <c r="N276">
        <v>1509948000</v>
      </c>
      <c r="O276">
        <v>1510380000</v>
      </c>
      <c r="P276" t="b">
        <v>0</v>
      </c>
      <c r="Q276" t="b">
        <v>0</v>
      </c>
      <c r="R276" t="s">
        <v>33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 s="8">
        <f t="shared" si="17"/>
        <v>81.198275862068968</v>
      </c>
      <c r="I277">
        <v>116</v>
      </c>
      <c r="J277" t="str">
        <f t="shared" si="18"/>
        <v>publishing</v>
      </c>
      <c r="K277" t="str">
        <f t="shared" si="19"/>
        <v>translations</v>
      </c>
      <c r="L277" t="s">
        <v>21</v>
      </c>
      <c r="M277" t="s">
        <v>22</v>
      </c>
      <c r="N277">
        <v>1554526800</v>
      </c>
      <c r="O277">
        <v>1555218000</v>
      </c>
      <c r="P277" t="b">
        <v>0</v>
      </c>
      <c r="Q277" t="b">
        <v>0</v>
      </c>
      <c r="R277" t="s">
        <v>206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 s="8">
        <f t="shared" si="17"/>
        <v>40.030075187969928</v>
      </c>
      <c r="I278">
        <v>133</v>
      </c>
      <c r="J278" t="str">
        <f t="shared" si="18"/>
        <v>games</v>
      </c>
      <c r="K278" t="str">
        <f t="shared" si="19"/>
        <v>video games</v>
      </c>
      <c r="L278" t="s">
        <v>21</v>
      </c>
      <c r="M278" t="s">
        <v>22</v>
      </c>
      <c r="N278">
        <v>1334811600</v>
      </c>
      <c r="O278">
        <v>1335243600</v>
      </c>
      <c r="P278" t="b">
        <v>0</v>
      </c>
      <c r="Q278" t="b">
        <v>1</v>
      </c>
      <c r="R278" t="s">
        <v>89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 s="8">
        <f t="shared" si="17"/>
        <v>89.939759036144579</v>
      </c>
      <c r="I279">
        <v>83</v>
      </c>
      <c r="J279" t="str">
        <f t="shared" si="18"/>
        <v>theater</v>
      </c>
      <c r="K279" t="str">
        <f t="shared" si="19"/>
        <v>plays</v>
      </c>
      <c r="L279" t="s">
        <v>21</v>
      </c>
      <c r="M279" t="s">
        <v>22</v>
      </c>
      <c r="N279">
        <v>1279515600</v>
      </c>
      <c r="O279">
        <v>1279688400</v>
      </c>
      <c r="P279" t="b">
        <v>0</v>
      </c>
      <c r="Q279" t="b">
        <v>0</v>
      </c>
      <c r="R279" t="s">
        <v>33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 s="8">
        <f t="shared" si="17"/>
        <v>96.692307692307693</v>
      </c>
      <c r="I280">
        <v>91</v>
      </c>
      <c r="J280" t="str">
        <f t="shared" si="18"/>
        <v>technology</v>
      </c>
      <c r="K280" t="str">
        <f t="shared" si="19"/>
        <v>web</v>
      </c>
      <c r="L280" t="s">
        <v>21</v>
      </c>
      <c r="M280" t="s">
        <v>22</v>
      </c>
      <c r="N280">
        <v>1353909600</v>
      </c>
      <c r="O280">
        <v>1356069600</v>
      </c>
      <c r="P280" t="b">
        <v>0</v>
      </c>
      <c r="Q280" t="b">
        <v>0</v>
      </c>
      <c r="R280" t="s">
        <v>28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 s="8">
        <f t="shared" si="17"/>
        <v>25.010989010989011</v>
      </c>
      <c r="I281">
        <v>546</v>
      </c>
      <c r="J281" t="str">
        <f t="shared" si="18"/>
        <v>theater</v>
      </c>
      <c r="K281" t="str">
        <f t="shared" si="19"/>
        <v>plays</v>
      </c>
      <c r="L281" t="s">
        <v>21</v>
      </c>
      <c r="M281" t="s">
        <v>22</v>
      </c>
      <c r="N281">
        <v>1535950800</v>
      </c>
      <c r="O281">
        <v>1536210000</v>
      </c>
      <c r="P281" t="b">
        <v>0</v>
      </c>
      <c r="Q281" t="b">
        <v>0</v>
      </c>
      <c r="R281" t="s">
        <v>33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 s="8">
        <f t="shared" si="17"/>
        <v>36.987277353689571</v>
      </c>
      <c r="I282">
        <v>393</v>
      </c>
      <c r="J282" t="str">
        <f t="shared" si="18"/>
        <v>film &amp; video</v>
      </c>
      <c r="K282" t="str">
        <f t="shared" si="19"/>
        <v>animation</v>
      </c>
      <c r="L282" t="s">
        <v>21</v>
      </c>
      <c r="M282" t="s">
        <v>22</v>
      </c>
      <c r="N282">
        <v>1511244000</v>
      </c>
      <c r="O282">
        <v>1511762400</v>
      </c>
      <c r="P282" t="b">
        <v>0</v>
      </c>
      <c r="Q282" t="b">
        <v>0</v>
      </c>
      <c r="R282" t="s">
        <v>71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 s="8">
        <f t="shared" si="17"/>
        <v>73.012609117361791</v>
      </c>
      <c r="I283">
        <v>2062</v>
      </c>
      <c r="J283" t="str">
        <f t="shared" si="18"/>
        <v>theater</v>
      </c>
      <c r="K283" t="str">
        <f t="shared" si="19"/>
        <v>plays</v>
      </c>
      <c r="L283" t="s">
        <v>21</v>
      </c>
      <c r="M283" t="s">
        <v>22</v>
      </c>
      <c r="N283">
        <v>1331445600</v>
      </c>
      <c r="O283">
        <v>1333256400</v>
      </c>
      <c r="P283" t="b">
        <v>0</v>
      </c>
      <c r="Q283" t="b">
        <v>1</v>
      </c>
      <c r="R283" t="s">
        <v>33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 s="8">
        <f t="shared" si="17"/>
        <v>68.240601503759393</v>
      </c>
      <c r="I284">
        <v>133</v>
      </c>
      <c r="J284" t="str">
        <f t="shared" si="18"/>
        <v>film &amp; video</v>
      </c>
      <c r="K284" t="str">
        <f t="shared" si="19"/>
        <v>television</v>
      </c>
      <c r="L284" t="s">
        <v>21</v>
      </c>
      <c r="M284" t="s">
        <v>22</v>
      </c>
      <c r="N284">
        <v>1480226400</v>
      </c>
      <c r="O284">
        <v>1480744800</v>
      </c>
      <c r="P284" t="b">
        <v>0</v>
      </c>
      <c r="Q284" t="b">
        <v>1</v>
      </c>
      <c r="R284" t="s">
        <v>269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 s="8">
        <f t="shared" si="17"/>
        <v>52.310344827586206</v>
      </c>
      <c r="I285">
        <v>29</v>
      </c>
      <c r="J285" t="str">
        <f t="shared" si="18"/>
        <v>music</v>
      </c>
      <c r="K285" t="str">
        <f t="shared" si="19"/>
        <v>rock</v>
      </c>
      <c r="L285" t="s">
        <v>36</v>
      </c>
      <c r="M285" t="s">
        <v>37</v>
      </c>
      <c r="N285">
        <v>1464584400</v>
      </c>
      <c r="O285">
        <v>1465016400</v>
      </c>
      <c r="P285" t="b">
        <v>0</v>
      </c>
      <c r="Q285" t="b">
        <v>0</v>
      </c>
      <c r="R285" t="s">
        <v>23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 s="8">
        <f t="shared" si="17"/>
        <v>61.765151515151516</v>
      </c>
      <c r="I286">
        <v>132</v>
      </c>
      <c r="J286" t="str">
        <f t="shared" si="18"/>
        <v>technology</v>
      </c>
      <c r="K286" t="str">
        <f t="shared" si="19"/>
        <v>web</v>
      </c>
      <c r="L286" t="s">
        <v>21</v>
      </c>
      <c r="M286" t="s">
        <v>22</v>
      </c>
      <c r="N286">
        <v>1335848400</v>
      </c>
      <c r="O286">
        <v>1336280400</v>
      </c>
      <c r="P286" t="b">
        <v>0</v>
      </c>
      <c r="Q286" t="b">
        <v>0</v>
      </c>
      <c r="R286" t="s">
        <v>28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 s="8">
        <f t="shared" si="17"/>
        <v>25.027559055118111</v>
      </c>
      <c r="I287">
        <v>254</v>
      </c>
      <c r="J287" t="str">
        <f t="shared" si="18"/>
        <v>theater</v>
      </c>
      <c r="K287" t="str">
        <f t="shared" si="19"/>
        <v>plays</v>
      </c>
      <c r="L287" t="s">
        <v>21</v>
      </c>
      <c r="M287" t="s">
        <v>22</v>
      </c>
      <c r="N287">
        <v>1473483600</v>
      </c>
      <c r="O287">
        <v>1476766800</v>
      </c>
      <c r="P287" t="b">
        <v>0</v>
      </c>
      <c r="Q287" t="b">
        <v>0</v>
      </c>
      <c r="R287" t="s">
        <v>33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 s="8">
        <f t="shared" si="17"/>
        <v>106.28804347826087</v>
      </c>
      <c r="I288">
        <v>184</v>
      </c>
      <c r="J288" t="str">
        <f t="shared" si="18"/>
        <v>theater</v>
      </c>
      <c r="K288" t="str">
        <f t="shared" si="19"/>
        <v>plays</v>
      </c>
      <c r="L288" t="s">
        <v>21</v>
      </c>
      <c r="M288" t="s">
        <v>22</v>
      </c>
      <c r="N288">
        <v>1479880800</v>
      </c>
      <c r="O288">
        <v>1480485600</v>
      </c>
      <c r="P288" t="b">
        <v>0</v>
      </c>
      <c r="Q288" t="b">
        <v>0</v>
      </c>
      <c r="R288" t="s">
        <v>33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 s="8">
        <f t="shared" si="17"/>
        <v>75.07386363636364</v>
      </c>
      <c r="I289">
        <v>176</v>
      </c>
      <c r="J289" t="str">
        <f t="shared" si="18"/>
        <v>music</v>
      </c>
      <c r="K289" t="str">
        <f t="shared" si="19"/>
        <v>electric music</v>
      </c>
      <c r="L289" t="s">
        <v>21</v>
      </c>
      <c r="M289" t="s">
        <v>22</v>
      </c>
      <c r="N289">
        <v>1430197200</v>
      </c>
      <c r="O289">
        <v>1430197200</v>
      </c>
      <c r="P289" t="b">
        <v>0</v>
      </c>
      <c r="Q289" t="b">
        <v>0</v>
      </c>
      <c r="R289" t="s">
        <v>50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 s="8">
        <f t="shared" si="17"/>
        <v>39.970802919708028</v>
      </c>
      <c r="I290">
        <v>137</v>
      </c>
      <c r="J290" t="str">
        <f t="shared" si="18"/>
        <v>music</v>
      </c>
      <c r="K290" t="str">
        <f t="shared" si="19"/>
        <v>metal</v>
      </c>
      <c r="L290" t="s">
        <v>36</v>
      </c>
      <c r="M290" t="s">
        <v>37</v>
      </c>
      <c r="N290">
        <v>1331701200</v>
      </c>
      <c r="O290">
        <v>1331787600</v>
      </c>
      <c r="P290" t="b">
        <v>0</v>
      </c>
      <c r="Q290" t="b">
        <v>1</v>
      </c>
      <c r="R290" t="s">
        <v>148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 s="8">
        <f t="shared" si="17"/>
        <v>39.982195845697326</v>
      </c>
      <c r="I291">
        <v>337</v>
      </c>
      <c r="J291" t="str">
        <f t="shared" si="18"/>
        <v>theater</v>
      </c>
      <c r="K291" t="str">
        <f t="shared" si="19"/>
        <v>plays</v>
      </c>
      <c r="L291" t="s">
        <v>15</v>
      </c>
      <c r="M291" t="s">
        <v>16</v>
      </c>
      <c r="N291">
        <v>1438578000</v>
      </c>
      <c r="O291">
        <v>1438837200</v>
      </c>
      <c r="P291" t="b">
        <v>0</v>
      </c>
      <c r="Q291" t="b">
        <v>0</v>
      </c>
      <c r="R291" t="s">
        <v>33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 s="8">
        <f t="shared" si="17"/>
        <v>101.01541850220265</v>
      </c>
      <c r="I292">
        <v>908</v>
      </c>
      <c r="J292" t="str">
        <f t="shared" si="18"/>
        <v>film &amp; video</v>
      </c>
      <c r="K292" t="str">
        <f t="shared" si="19"/>
        <v>documentary</v>
      </c>
      <c r="L292" t="s">
        <v>21</v>
      </c>
      <c r="M292" t="s">
        <v>22</v>
      </c>
      <c r="N292">
        <v>1368162000</v>
      </c>
      <c r="O292">
        <v>1370926800</v>
      </c>
      <c r="P292" t="b">
        <v>0</v>
      </c>
      <c r="Q292" t="b">
        <v>1</v>
      </c>
      <c r="R292" t="s">
        <v>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 s="8">
        <f t="shared" si="17"/>
        <v>76.813084112149539</v>
      </c>
      <c r="I293">
        <v>107</v>
      </c>
      <c r="J293" t="str">
        <f t="shared" si="18"/>
        <v>technology</v>
      </c>
      <c r="K293" t="str">
        <f t="shared" si="19"/>
        <v>web</v>
      </c>
      <c r="L293" t="s">
        <v>21</v>
      </c>
      <c r="M293" t="s">
        <v>22</v>
      </c>
      <c r="N293">
        <v>1318654800</v>
      </c>
      <c r="O293">
        <v>1319000400</v>
      </c>
      <c r="P293" t="b">
        <v>1</v>
      </c>
      <c r="Q293" t="b">
        <v>0</v>
      </c>
      <c r="R293" t="s">
        <v>28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 s="8">
        <f t="shared" si="17"/>
        <v>71.7</v>
      </c>
      <c r="I294">
        <v>10</v>
      </c>
      <c r="J294" t="str">
        <f t="shared" si="18"/>
        <v>food</v>
      </c>
      <c r="K294" t="str">
        <f t="shared" si="19"/>
        <v>food trucks</v>
      </c>
      <c r="L294" t="s">
        <v>21</v>
      </c>
      <c r="M294" t="s">
        <v>22</v>
      </c>
      <c r="N294">
        <v>1331874000</v>
      </c>
      <c r="O294">
        <v>1333429200</v>
      </c>
      <c r="P294" t="b">
        <v>0</v>
      </c>
      <c r="Q294" t="b">
        <v>0</v>
      </c>
      <c r="R294" t="s">
        <v>17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 s="8">
        <f t="shared" si="17"/>
        <v>33.28125</v>
      </c>
      <c r="I295">
        <v>32</v>
      </c>
      <c r="J295" t="str">
        <f t="shared" si="18"/>
        <v>theater</v>
      </c>
      <c r="K295" t="str">
        <f t="shared" si="19"/>
        <v>plays</v>
      </c>
      <c r="L295" t="s">
        <v>107</v>
      </c>
      <c r="M295" t="s">
        <v>108</v>
      </c>
      <c r="N295">
        <v>1286254800</v>
      </c>
      <c r="O295">
        <v>1287032400</v>
      </c>
      <c r="P295" t="b">
        <v>0</v>
      </c>
      <c r="Q295" t="b">
        <v>0</v>
      </c>
      <c r="R295" t="s">
        <v>33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 s="8">
        <f t="shared" si="17"/>
        <v>43.923497267759565</v>
      </c>
      <c r="I296">
        <v>183</v>
      </c>
      <c r="J296" t="str">
        <f t="shared" si="18"/>
        <v>theater</v>
      </c>
      <c r="K296" t="str">
        <f t="shared" si="19"/>
        <v>plays</v>
      </c>
      <c r="L296" t="s">
        <v>21</v>
      </c>
      <c r="M296" t="s">
        <v>22</v>
      </c>
      <c r="N296">
        <v>1540530000</v>
      </c>
      <c r="O296">
        <v>1541570400</v>
      </c>
      <c r="P296" t="b">
        <v>0</v>
      </c>
      <c r="Q296" t="b">
        <v>0</v>
      </c>
      <c r="R296" t="s">
        <v>33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 s="8">
        <f t="shared" si="17"/>
        <v>36.004712041884815</v>
      </c>
      <c r="I297">
        <v>1910</v>
      </c>
      <c r="J297" t="str">
        <f t="shared" si="18"/>
        <v>theater</v>
      </c>
      <c r="K297" t="str">
        <f t="shared" si="19"/>
        <v>plays</v>
      </c>
      <c r="L297" t="s">
        <v>98</v>
      </c>
      <c r="M297" t="s">
        <v>99</v>
      </c>
      <c r="N297">
        <v>1381813200</v>
      </c>
      <c r="O297">
        <v>1383976800</v>
      </c>
      <c r="P297" t="b">
        <v>0</v>
      </c>
      <c r="Q297" t="b">
        <v>0</v>
      </c>
      <c r="R297" t="s">
        <v>33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 s="8">
        <f t="shared" si="17"/>
        <v>88.21052631578948</v>
      </c>
      <c r="I298">
        <v>38</v>
      </c>
      <c r="J298" t="str">
        <f t="shared" si="18"/>
        <v>theater</v>
      </c>
      <c r="K298" t="str">
        <f t="shared" si="19"/>
        <v>plays</v>
      </c>
      <c r="L298" t="s">
        <v>26</v>
      </c>
      <c r="M298" t="s">
        <v>27</v>
      </c>
      <c r="N298">
        <v>1548655200</v>
      </c>
      <c r="O298">
        <v>1550556000</v>
      </c>
      <c r="P298" t="b">
        <v>0</v>
      </c>
      <c r="Q298" t="b">
        <v>0</v>
      </c>
      <c r="R298" t="s">
        <v>33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 s="8">
        <f t="shared" si="17"/>
        <v>65.240384615384613</v>
      </c>
      <c r="I299">
        <v>104</v>
      </c>
      <c r="J299" t="str">
        <f t="shared" si="18"/>
        <v>theater</v>
      </c>
      <c r="K299" t="str">
        <f t="shared" si="19"/>
        <v>plays</v>
      </c>
      <c r="L299" t="s">
        <v>26</v>
      </c>
      <c r="M299" t="s">
        <v>27</v>
      </c>
      <c r="N299">
        <v>1389679200</v>
      </c>
      <c r="O299">
        <v>1390456800</v>
      </c>
      <c r="P299" t="b">
        <v>0</v>
      </c>
      <c r="Q299" t="b">
        <v>1</v>
      </c>
      <c r="R299" t="s">
        <v>33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 s="8">
        <f t="shared" si="17"/>
        <v>69.958333333333329</v>
      </c>
      <c r="I300">
        <v>72</v>
      </c>
      <c r="J300" t="str">
        <f t="shared" si="18"/>
        <v>music</v>
      </c>
      <c r="K300" t="str">
        <f t="shared" si="19"/>
        <v>rock</v>
      </c>
      <c r="L300" t="s">
        <v>21</v>
      </c>
      <c r="M300" t="s">
        <v>22</v>
      </c>
      <c r="N300">
        <v>1456466400</v>
      </c>
      <c r="O300">
        <v>1458018000</v>
      </c>
      <c r="P300" t="b">
        <v>0</v>
      </c>
      <c r="Q300" t="b">
        <v>1</v>
      </c>
      <c r="R300" t="s">
        <v>23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 s="8">
        <f t="shared" si="17"/>
        <v>39.877551020408163</v>
      </c>
      <c r="I301">
        <v>49</v>
      </c>
      <c r="J301" t="str">
        <f t="shared" si="18"/>
        <v>food</v>
      </c>
      <c r="K301" t="str">
        <f t="shared" si="19"/>
        <v>food trucks</v>
      </c>
      <c r="L301" t="s">
        <v>21</v>
      </c>
      <c r="M301" t="s">
        <v>22</v>
      </c>
      <c r="N301">
        <v>1456984800</v>
      </c>
      <c r="O301">
        <v>1461819600</v>
      </c>
      <c r="P301" t="b">
        <v>0</v>
      </c>
      <c r="Q301" t="b">
        <v>0</v>
      </c>
      <c r="R301" t="s">
        <v>17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 s="8">
        <f t="shared" si="17"/>
        <v>5</v>
      </c>
      <c r="I302">
        <v>1</v>
      </c>
      <c r="J302" t="str">
        <f t="shared" si="18"/>
        <v>publishing</v>
      </c>
      <c r="K302" t="str">
        <f t="shared" si="19"/>
        <v>nonfiction</v>
      </c>
      <c r="L302" t="s">
        <v>36</v>
      </c>
      <c r="M302" t="s">
        <v>37</v>
      </c>
      <c r="N302">
        <v>1504069200</v>
      </c>
      <c r="O302">
        <v>1504155600</v>
      </c>
      <c r="P302" t="b">
        <v>0</v>
      </c>
      <c r="Q302" t="b">
        <v>1</v>
      </c>
      <c r="R302" t="s">
        <v>68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 s="8">
        <f t="shared" si="17"/>
        <v>41.023728813559323</v>
      </c>
      <c r="I303">
        <v>295</v>
      </c>
      <c r="J303" t="str">
        <f t="shared" si="18"/>
        <v>film &amp; video</v>
      </c>
      <c r="K303" t="str">
        <f t="shared" si="19"/>
        <v>documentary</v>
      </c>
      <c r="L303" t="s">
        <v>21</v>
      </c>
      <c r="M303" t="s">
        <v>22</v>
      </c>
      <c r="N303">
        <v>1424930400</v>
      </c>
      <c r="O303">
        <v>1426395600</v>
      </c>
      <c r="P303" t="b">
        <v>0</v>
      </c>
      <c r="Q303" t="b">
        <v>0</v>
      </c>
      <c r="R303" t="s">
        <v>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 s="8">
        <f t="shared" si="17"/>
        <v>98.914285714285711</v>
      </c>
      <c r="I304">
        <v>245</v>
      </c>
      <c r="J304" t="str">
        <f t="shared" si="18"/>
        <v>theater</v>
      </c>
      <c r="K304" t="str">
        <f t="shared" si="19"/>
        <v>plays</v>
      </c>
      <c r="L304" t="s">
        <v>21</v>
      </c>
      <c r="M304" t="s">
        <v>22</v>
      </c>
      <c r="N304">
        <v>1535864400</v>
      </c>
      <c r="O304">
        <v>1537074000</v>
      </c>
      <c r="P304" t="b">
        <v>0</v>
      </c>
      <c r="Q304" t="b">
        <v>0</v>
      </c>
      <c r="R304" t="s">
        <v>33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 s="8">
        <f t="shared" si="17"/>
        <v>87.78125</v>
      </c>
      <c r="I305">
        <v>32</v>
      </c>
      <c r="J305" t="str">
        <f t="shared" si="18"/>
        <v>music</v>
      </c>
      <c r="K305" t="str">
        <f t="shared" si="19"/>
        <v>indie rock</v>
      </c>
      <c r="L305" t="s">
        <v>21</v>
      </c>
      <c r="M305" t="s">
        <v>22</v>
      </c>
      <c r="N305">
        <v>1452146400</v>
      </c>
      <c r="O305">
        <v>1452578400</v>
      </c>
      <c r="P305" t="b">
        <v>0</v>
      </c>
      <c r="Q305" t="b">
        <v>0</v>
      </c>
      <c r="R305" t="s">
        <v>60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 s="8">
        <f t="shared" si="17"/>
        <v>80.767605633802816</v>
      </c>
      <c r="I306">
        <v>142</v>
      </c>
      <c r="J306" t="str">
        <f t="shared" si="18"/>
        <v>film &amp; video</v>
      </c>
      <c r="K306" t="str">
        <f t="shared" si="19"/>
        <v>documentary</v>
      </c>
      <c r="L306" t="s">
        <v>21</v>
      </c>
      <c r="M306" t="s">
        <v>22</v>
      </c>
      <c r="N306">
        <v>1470546000</v>
      </c>
      <c r="O306">
        <v>1474088400</v>
      </c>
      <c r="P306" t="b">
        <v>0</v>
      </c>
      <c r="Q306" t="b">
        <v>0</v>
      </c>
      <c r="R306" t="s">
        <v>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 s="8">
        <f t="shared" si="17"/>
        <v>94.28235294117647</v>
      </c>
      <c r="I307">
        <v>85</v>
      </c>
      <c r="J307" t="str">
        <f t="shared" si="18"/>
        <v>theater</v>
      </c>
      <c r="K307" t="str">
        <f t="shared" si="19"/>
        <v>plays</v>
      </c>
      <c r="L307" t="s">
        <v>21</v>
      </c>
      <c r="M307" t="s">
        <v>22</v>
      </c>
      <c r="N307">
        <v>1458363600</v>
      </c>
      <c r="O307">
        <v>1461906000</v>
      </c>
      <c r="P307" t="b">
        <v>0</v>
      </c>
      <c r="Q307" t="b">
        <v>0</v>
      </c>
      <c r="R307" t="s">
        <v>33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 s="8">
        <f t="shared" si="17"/>
        <v>73.428571428571431</v>
      </c>
      <c r="I308">
        <v>7</v>
      </c>
      <c r="J308" t="str">
        <f t="shared" si="18"/>
        <v>theater</v>
      </c>
      <c r="K308" t="str">
        <f t="shared" si="19"/>
        <v>plays</v>
      </c>
      <c r="L308" t="s">
        <v>21</v>
      </c>
      <c r="M308" t="s">
        <v>22</v>
      </c>
      <c r="N308">
        <v>1500008400</v>
      </c>
      <c r="O308">
        <v>1500267600</v>
      </c>
      <c r="P308" t="b">
        <v>0</v>
      </c>
      <c r="Q308" t="b">
        <v>1</v>
      </c>
      <c r="R308" t="s">
        <v>33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 s="8">
        <f t="shared" si="17"/>
        <v>65.968133535660087</v>
      </c>
      <c r="I309">
        <v>659</v>
      </c>
      <c r="J309" t="str">
        <f t="shared" si="18"/>
        <v>publishing</v>
      </c>
      <c r="K309" t="str">
        <f t="shared" si="19"/>
        <v>fiction</v>
      </c>
      <c r="L309" t="s">
        <v>36</v>
      </c>
      <c r="M309" t="s">
        <v>37</v>
      </c>
      <c r="N309">
        <v>1338958800</v>
      </c>
      <c r="O309">
        <v>1340686800</v>
      </c>
      <c r="P309" t="b">
        <v>0</v>
      </c>
      <c r="Q309" t="b">
        <v>1</v>
      </c>
      <c r="R309" t="s">
        <v>119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 s="8">
        <f t="shared" si="17"/>
        <v>109.04109589041096</v>
      </c>
      <c r="I310">
        <v>803</v>
      </c>
      <c r="J310" t="str">
        <f t="shared" si="18"/>
        <v>theater</v>
      </c>
      <c r="K310" t="str">
        <f t="shared" si="19"/>
        <v>plays</v>
      </c>
      <c r="L310" t="s">
        <v>21</v>
      </c>
      <c r="M310" t="s">
        <v>22</v>
      </c>
      <c r="N310">
        <v>1303102800</v>
      </c>
      <c r="O310">
        <v>1303189200</v>
      </c>
      <c r="P310" t="b">
        <v>0</v>
      </c>
      <c r="Q310" t="b">
        <v>0</v>
      </c>
      <c r="R310" t="s">
        <v>33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 s="8">
        <f t="shared" si="17"/>
        <v>41.16</v>
      </c>
      <c r="I311">
        <v>75</v>
      </c>
      <c r="J311" t="str">
        <f t="shared" si="18"/>
        <v>music</v>
      </c>
      <c r="K311" t="str">
        <f t="shared" si="19"/>
        <v>indie rock</v>
      </c>
      <c r="L311" t="s">
        <v>21</v>
      </c>
      <c r="M311" t="s">
        <v>22</v>
      </c>
      <c r="N311">
        <v>1316581200</v>
      </c>
      <c r="O311">
        <v>1318309200</v>
      </c>
      <c r="P311" t="b">
        <v>0</v>
      </c>
      <c r="Q311" t="b">
        <v>1</v>
      </c>
      <c r="R311" t="s">
        <v>60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 s="8">
        <f t="shared" si="17"/>
        <v>99.125</v>
      </c>
      <c r="I312">
        <v>16</v>
      </c>
      <c r="J312" t="str">
        <f t="shared" si="18"/>
        <v>games</v>
      </c>
      <c r="K312" t="str">
        <f t="shared" si="19"/>
        <v>video games</v>
      </c>
      <c r="L312" t="s">
        <v>21</v>
      </c>
      <c r="M312" t="s">
        <v>22</v>
      </c>
      <c r="N312">
        <v>1270789200</v>
      </c>
      <c r="O312">
        <v>1272171600</v>
      </c>
      <c r="P312" t="b">
        <v>0</v>
      </c>
      <c r="Q312" t="b">
        <v>0</v>
      </c>
      <c r="R312" t="s">
        <v>89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 s="8">
        <f t="shared" si="17"/>
        <v>105.88429752066116</v>
      </c>
      <c r="I313">
        <v>121</v>
      </c>
      <c r="J313" t="str">
        <f t="shared" si="18"/>
        <v>theater</v>
      </c>
      <c r="K313" t="str">
        <f t="shared" si="19"/>
        <v>plays</v>
      </c>
      <c r="L313" t="s">
        <v>21</v>
      </c>
      <c r="M313" t="s">
        <v>22</v>
      </c>
      <c r="N313">
        <v>1297836000</v>
      </c>
      <c r="O313">
        <v>1298872800</v>
      </c>
      <c r="P313" t="b">
        <v>0</v>
      </c>
      <c r="Q313" t="b">
        <v>0</v>
      </c>
      <c r="R313" t="s">
        <v>33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 s="8">
        <f t="shared" si="17"/>
        <v>48.996525921966864</v>
      </c>
      <c r="I314">
        <v>3742</v>
      </c>
      <c r="J314" t="str">
        <f t="shared" si="18"/>
        <v>theater</v>
      </c>
      <c r="K314" t="str">
        <f t="shared" si="19"/>
        <v>plays</v>
      </c>
      <c r="L314" t="s">
        <v>21</v>
      </c>
      <c r="M314" t="s">
        <v>22</v>
      </c>
      <c r="N314">
        <v>1382677200</v>
      </c>
      <c r="O314">
        <v>1383282000</v>
      </c>
      <c r="P314" t="b">
        <v>0</v>
      </c>
      <c r="Q314" t="b">
        <v>0</v>
      </c>
      <c r="R314" t="s">
        <v>33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 s="8">
        <f t="shared" si="17"/>
        <v>39</v>
      </c>
      <c r="I315">
        <v>223</v>
      </c>
      <c r="J315" t="str">
        <f t="shared" si="18"/>
        <v>music</v>
      </c>
      <c r="K315" t="str">
        <f t="shared" si="19"/>
        <v>rock</v>
      </c>
      <c r="L315" t="s">
        <v>21</v>
      </c>
      <c r="M315" t="s">
        <v>22</v>
      </c>
      <c r="N315">
        <v>1330322400</v>
      </c>
      <c r="O315">
        <v>1330495200</v>
      </c>
      <c r="P315" t="b">
        <v>0</v>
      </c>
      <c r="Q315" t="b">
        <v>0</v>
      </c>
      <c r="R315" t="s">
        <v>23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 s="8">
        <f t="shared" si="17"/>
        <v>31.022556390977442</v>
      </c>
      <c r="I316">
        <v>133</v>
      </c>
      <c r="J316" t="str">
        <f t="shared" si="18"/>
        <v>film &amp; video</v>
      </c>
      <c r="K316" t="str">
        <f t="shared" si="19"/>
        <v>documentary</v>
      </c>
      <c r="L316" t="s">
        <v>21</v>
      </c>
      <c r="M316" t="s">
        <v>22</v>
      </c>
      <c r="N316">
        <v>1552366800</v>
      </c>
      <c r="O316">
        <v>1552798800</v>
      </c>
      <c r="P316" t="b">
        <v>0</v>
      </c>
      <c r="Q316" t="b">
        <v>1</v>
      </c>
      <c r="R316" t="s">
        <v>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 s="8">
        <f t="shared" si="17"/>
        <v>103.87096774193549</v>
      </c>
      <c r="I317">
        <v>31</v>
      </c>
      <c r="J317" t="str">
        <f t="shared" si="18"/>
        <v>theater</v>
      </c>
      <c r="K317" t="str">
        <f t="shared" si="19"/>
        <v>plays</v>
      </c>
      <c r="L317" t="s">
        <v>21</v>
      </c>
      <c r="M317" t="s">
        <v>22</v>
      </c>
      <c r="N317">
        <v>1400907600</v>
      </c>
      <c r="O317">
        <v>1403413200</v>
      </c>
      <c r="P317" t="b">
        <v>0</v>
      </c>
      <c r="Q317" t="b">
        <v>0</v>
      </c>
      <c r="R317" t="s">
        <v>33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 s="8">
        <f t="shared" si="17"/>
        <v>59.268518518518519</v>
      </c>
      <c r="I318">
        <v>108</v>
      </c>
      <c r="J318" t="str">
        <f t="shared" si="18"/>
        <v>food</v>
      </c>
      <c r="K318" t="str">
        <f t="shared" si="19"/>
        <v>food trucks</v>
      </c>
      <c r="L318" t="s">
        <v>107</v>
      </c>
      <c r="M318" t="s">
        <v>108</v>
      </c>
      <c r="N318">
        <v>1574143200</v>
      </c>
      <c r="O318">
        <v>1574229600</v>
      </c>
      <c r="P318" t="b">
        <v>0</v>
      </c>
      <c r="Q318" t="b">
        <v>1</v>
      </c>
      <c r="R318" t="s">
        <v>17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 s="8">
        <f t="shared" si="17"/>
        <v>42.3</v>
      </c>
      <c r="I319">
        <v>30</v>
      </c>
      <c r="J319" t="str">
        <f t="shared" si="18"/>
        <v>theater</v>
      </c>
      <c r="K319" t="str">
        <f t="shared" si="19"/>
        <v>plays</v>
      </c>
      <c r="L319" t="s">
        <v>21</v>
      </c>
      <c r="M319" t="s">
        <v>22</v>
      </c>
      <c r="N319">
        <v>1494738000</v>
      </c>
      <c r="O319">
        <v>1495861200</v>
      </c>
      <c r="P319" t="b">
        <v>0</v>
      </c>
      <c r="Q319" t="b">
        <v>0</v>
      </c>
      <c r="R319" t="s">
        <v>33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 s="8">
        <f t="shared" si="17"/>
        <v>53.117647058823529</v>
      </c>
      <c r="I320">
        <v>17</v>
      </c>
      <c r="J320" t="str">
        <f t="shared" si="18"/>
        <v>music</v>
      </c>
      <c r="K320" t="str">
        <f t="shared" si="19"/>
        <v>rock</v>
      </c>
      <c r="L320" t="s">
        <v>21</v>
      </c>
      <c r="M320" t="s">
        <v>22</v>
      </c>
      <c r="N320">
        <v>1392357600</v>
      </c>
      <c r="O320">
        <v>1392530400</v>
      </c>
      <c r="P320" t="b">
        <v>0</v>
      </c>
      <c r="Q320" t="b">
        <v>0</v>
      </c>
      <c r="R320" t="s">
        <v>23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 s="8">
        <f t="shared" si="17"/>
        <v>50.796875</v>
      </c>
      <c r="I321">
        <v>64</v>
      </c>
      <c r="J321" t="str">
        <f t="shared" si="18"/>
        <v>technology</v>
      </c>
      <c r="K321" t="str">
        <f t="shared" si="19"/>
        <v>web</v>
      </c>
      <c r="L321" t="s">
        <v>21</v>
      </c>
      <c r="M321" t="s">
        <v>22</v>
      </c>
      <c r="N321">
        <v>1281589200</v>
      </c>
      <c r="O321">
        <v>1283662800</v>
      </c>
      <c r="P321" t="b">
        <v>0</v>
      </c>
      <c r="Q321" t="b">
        <v>0</v>
      </c>
      <c r="R321" t="s">
        <v>28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 s="8">
        <f t="shared" si="17"/>
        <v>101.15</v>
      </c>
      <c r="I322">
        <v>80</v>
      </c>
      <c r="J322" t="str">
        <f t="shared" si="18"/>
        <v>publishing</v>
      </c>
      <c r="K322" t="str">
        <f t="shared" si="19"/>
        <v>fiction</v>
      </c>
      <c r="L322" t="s">
        <v>21</v>
      </c>
      <c r="M322" t="s">
        <v>22</v>
      </c>
      <c r="N322">
        <v>1305003600</v>
      </c>
      <c r="O322">
        <v>1305781200</v>
      </c>
      <c r="P322" t="b">
        <v>0</v>
      </c>
      <c r="Q322" t="b">
        <v>0</v>
      </c>
      <c r="R322" t="s">
        <v>119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 s="8">
        <f t="shared" ref="H323:H386" si="21">E323/I323</f>
        <v>65.000810372771468</v>
      </c>
      <c r="I323">
        <v>2468</v>
      </c>
      <c r="J323" t="str">
        <f t="shared" ref="J323:J386" si="22">_xlfn.TEXTBEFORE(R323, "/")</f>
        <v>film &amp; video</v>
      </c>
      <c r="K323" t="str">
        <f t="shared" ref="K323:K386" si="23">_xlfn.TEXTAFTER(R323, "/")</f>
        <v>shorts</v>
      </c>
      <c r="L323" t="s">
        <v>21</v>
      </c>
      <c r="M323" t="s">
        <v>22</v>
      </c>
      <c r="N323">
        <v>1301634000</v>
      </c>
      <c r="O323">
        <v>1302325200</v>
      </c>
      <c r="P323" t="b">
        <v>0</v>
      </c>
      <c r="Q323" t="b">
        <v>0</v>
      </c>
      <c r="R323" t="s">
        <v>100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 s="8">
        <f t="shared" si="21"/>
        <v>37.998645510835914</v>
      </c>
      <c r="I324">
        <v>5168</v>
      </c>
      <c r="J324" t="str">
        <f t="shared" si="22"/>
        <v>theater</v>
      </c>
      <c r="K324" t="str">
        <f t="shared" si="23"/>
        <v>plays</v>
      </c>
      <c r="L324" t="s">
        <v>21</v>
      </c>
      <c r="M324" t="s">
        <v>22</v>
      </c>
      <c r="N324">
        <v>1290664800</v>
      </c>
      <c r="O324">
        <v>1291788000</v>
      </c>
      <c r="P324" t="b">
        <v>0</v>
      </c>
      <c r="Q324" t="b">
        <v>0</v>
      </c>
      <c r="R324" t="s">
        <v>33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 s="8">
        <f t="shared" si="21"/>
        <v>82.615384615384613</v>
      </c>
      <c r="I325">
        <v>26</v>
      </c>
      <c r="J325" t="str">
        <f t="shared" si="22"/>
        <v>film &amp; video</v>
      </c>
      <c r="K325" t="str">
        <f t="shared" si="23"/>
        <v>documentary</v>
      </c>
      <c r="L325" t="s">
        <v>40</v>
      </c>
      <c r="M325" t="s">
        <v>41</v>
      </c>
      <c r="N325">
        <v>1395896400</v>
      </c>
      <c r="O325">
        <v>1396069200</v>
      </c>
      <c r="P325" t="b">
        <v>0</v>
      </c>
      <c r="Q325" t="b">
        <v>0</v>
      </c>
      <c r="R325" t="s">
        <v>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 s="8">
        <f t="shared" si="21"/>
        <v>37.941368078175898</v>
      </c>
      <c r="I326">
        <v>307</v>
      </c>
      <c r="J326" t="str">
        <f t="shared" si="22"/>
        <v>theater</v>
      </c>
      <c r="K326" t="str">
        <f t="shared" si="23"/>
        <v>plays</v>
      </c>
      <c r="L326" t="s">
        <v>21</v>
      </c>
      <c r="M326" t="s">
        <v>22</v>
      </c>
      <c r="N326">
        <v>1434862800</v>
      </c>
      <c r="O326">
        <v>1435899600</v>
      </c>
      <c r="P326" t="b">
        <v>0</v>
      </c>
      <c r="Q326" t="b">
        <v>1</v>
      </c>
      <c r="R326" t="s">
        <v>33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 s="8">
        <f t="shared" si="21"/>
        <v>80.780821917808225</v>
      </c>
      <c r="I327">
        <v>73</v>
      </c>
      <c r="J327" t="str">
        <f t="shared" si="22"/>
        <v>theater</v>
      </c>
      <c r="K327" t="str">
        <f t="shared" si="23"/>
        <v>plays</v>
      </c>
      <c r="L327" t="s">
        <v>21</v>
      </c>
      <c r="M327" t="s">
        <v>22</v>
      </c>
      <c r="N327">
        <v>1529125200</v>
      </c>
      <c r="O327">
        <v>1531112400</v>
      </c>
      <c r="P327" t="b">
        <v>0</v>
      </c>
      <c r="Q327" t="b">
        <v>1</v>
      </c>
      <c r="R327" t="s">
        <v>33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 s="8">
        <f t="shared" si="21"/>
        <v>25.984375</v>
      </c>
      <c r="I328">
        <v>128</v>
      </c>
      <c r="J328" t="str">
        <f t="shared" si="22"/>
        <v>film &amp; video</v>
      </c>
      <c r="K328" t="str">
        <f t="shared" si="23"/>
        <v>animation</v>
      </c>
      <c r="L328" t="s">
        <v>21</v>
      </c>
      <c r="M328" t="s">
        <v>22</v>
      </c>
      <c r="N328">
        <v>1451109600</v>
      </c>
      <c r="O328">
        <v>1451628000</v>
      </c>
      <c r="P328" t="b">
        <v>0</v>
      </c>
      <c r="Q328" t="b">
        <v>0</v>
      </c>
      <c r="R328" t="s">
        <v>71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 s="8">
        <f t="shared" si="21"/>
        <v>30.363636363636363</v>
      </c>
      <c r="I329">
        <v>33</v>
      </c>
      <c r="J329" t="str">
        <f t="shared" si="22"/>
        <v>theater</v>
      </c>
      <c r="K329" t="str">
        <f t="shared" si="23"/>
        <v>plays</v>
      </c>
      <c r="L329" t="s">
        <v>21</v>
      </c>
      <c r="M329" t="s">
        <v>22</v>
      </c>
      <c r="N329">
        <v>1566968400</v>
      </c>
      <c r="O329">
        <v>1567314000</v>
      </c>
      <c r="P329" t="b">
        <v>0</v>
      </c>
      <c r="Q329" t="b">
        <v>1</v>
      </c>
      <c r="R329" t="s">
        <v>33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 s="8">
        <f t="shared" si="21"/>
        <v>54.004916018025398</v>
      </c>
      <c r="I330">
        <v>2441</v>
      </c>
      <c r="J330" t="str">
        <f t="shared" si="22"/>
        <v>music</v>
      </c>
      <c r="K330" t="str">
        <f t="shared" si="23"/>
        <v>rock</v>
      </c>
      <c r="L330" t="s">
        <v>21</v>
      </c>
      <c r="M330" t="s">
        <v>22</v>
      </c>
      <c r="N330">
        <v>1543557600</v>
      </c>
      <c r="O330">
        <v>1544508000</v>
      </c>
      <c r="P330" t="b">
        <v>0</v>
      </c>
      <c r="Q330" t="b">
        <v>0</v>
      </c>
      <c r="R330" t="s">
        <v>23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 s="8">
        <f t="shared" si="21"/>
        <v>101.78672985781991</v>
      </c>
      <c r="I331">
        <v>211</v>
      </c>
      <c r="J331" t="str">
        <f t="shared" si="22"/>
        <v>games</v>
      </c>
      <c r="K331" t="str">
        <f t="shared" si="23"/>
        <v>video games</v>
      </c>
      <c r="L331" t="s">
        <v>21</v>
      </c>
      <c r="M331" t="s">
        <v>22</v>
      </c>
      <c r="N331">
        <v>1481522400</v>
      </c>
      <c r="O331">
        <v>1482472800</v>
      </c>
      <c r="P331" t="b">
        <v>0</v>
      </c>
      <c r="Q331" t="b">
        <v>0</v>
      </c>
      <c r="R331" t="s">
        <v>89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 s="8">
        <f t="shared" si="21"/>
        <v>45.003610108303249</v>
      </c>
      <c r="I332">
        <v>1385</v>
      </c>
      <c r="J332" t="str">
        <f t="shared" si="22"/>
        <v>film &amp; video</v>
      </c>
      <c r="K332" t="str">
        <f t="shared" si="23"/>
        <v>documentary</v>
      </c>
      <c r="L332" t="s">
        <v>40</v>
      </c>
      <c r="M332" t="s">
        <v>41</v>
      </c>
      <c r="N332">
        <v>1512712800</v>
      </c>
      <c r="O332">
        <v>1512799200</v>
      </c>
      <c r="P332" t="b">
        <v>0</v>
      </c>
      <c r="Q332" t="b">
        <v>0</v>
      </c>
      <c r="R332" t="s">
        <v>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 s="8">
        <f t="shared" si="21"/>
        <v>77.068421052631578</v>
      </c>
      <c r="I333">
        <v>190</v>
      </c>
      <c r="J333" t="str">
        <f t="shared" si="22"/>
        <v>food</v>
      </c>
      <c r="K333" t="str">
        <f t="shared" si="23"/>
        <v>food trucks</v>
      </c>
      <c r="L333" t="s">
        <v>21</v>
      </c>
      <c r="M333" t="s">
        <v>22</v>
      </c>
      <c r="N333">
        <v>1324274400</v>
      </c>
      <c r="O333">
        <v>1324360800</v>
      </c>
      <c r="P333" t="b">
        <v>0</v>
      </c>
      <c r="Q333" t="b">
        <v>0</v>
      </c>
      <c r="R333" t="s">
        <v>17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 s="8">
        <f t="shared" si="21"/>
        <v>88.076595744680844</v>
      </c>
      <c r="I334">
        <v>470</v>
      </c>
      <c r="J334" t="str">
        <f t="shared" si="22"/>
        <v>technology</v>
      </c>
      <c r="K334" t="str">
        <f t="shared" si="23"/>
        <v>wearables</v>
      </c>
      <c r="L334" t="s">
        <v>21</v>
      </c>
      <c r="M334" t="s">
        <v>22</v>
      </c>
      <c r="N334">
        <v>1364446800</v>
      </c>
      <c r="O334">
        <v>1364533200</v>
      </c>
      <c r="P334" t="b">
        <v>0</v>
      </c>
      <c r="Q334" t="b">
        <v>0</v>
      </c>
      <c r="R334" t="s">
        <v>65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 s="8">
        <f t="shared" si="21"/>
        <v>47.035573122529641</v>
      </c>
      <c r="I335">
        <v>253</v>
      </c>
      <c r="J335" t="str">
        <f t="shared" si="22"/>
        <v>theater</v>
      </c>
      <c r="K335" t="str">
        <f t="shared" si="23"/>
        <v>plays</v>
      </c>
      <c r="L335" t="s">
        <v>21</v>
      </c>
      <c r="M335" t="s">
        <v>22</v>
      </c>
      <c r="N335">
        <v>1542693600</v>
      </c>
      <c r="O335">
        <v>1545112800</v>
      </c>
      <c r="P335" t="b">
        <v>0</v>
      </c>
      <c r="Q335" t="b">
        <v>0</v>
      </c>
      <c r="R335" t="s">
        <v>33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 s="8">
        <f t="shared" si="21"/>
        <v>110.99550763701707</v>
      </c>
      <c r="I336">
        <v>1113</v>
      </c>
      <c r="J336" t="str">
        <f t="shared" si="22"/>
        <v>music</v>
      </c>
      <c r="K336" t="str">
        <f t="shared" si="23"/>
        <v>rock</v>
      </c>
      <c r="L336" t="s">
        <v>21</v>
      </c>
      <c r="M336" t="s">
        <v>22</v>
      </c>
      <c r="N336">
        <v>1515564000</v>
      </c>
      <c r="O336">
        <v>1516168800</v>
      </c>
      <c r="P336" t="b">
        <v>0</v>
      </c>
      <c r="Q336" t="b">
        <v>0</v>
      </c>
      <c r="R336" t="s">
        <v>23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 s="8">
        <f t="shared" si="21"/>
        <v>87.003066141042481</v>
      </c>
      <c r="I337">
        <v>2283</v>
      </c>
      <c r="J337" t="str">
        <f t="shared" si="22"/>
        <v>music</v>
      </c>
      <c r="K337" t="str">
        <f t="shared" si="23"/>
        <v>rock</v>
      </c>
      <c r="L337" t="s">
        <v>21</v>
      </c>
      <c r="M337" t="s">
        <v>22</v>
      </c>
      <c r="N337">
        <v>1573797600</v>
      </c>
      <c r="O337">
        <v>1574920800</v>
      </c>
      <c r="P337" t="b">
        <v>0</v>
      </c>
      <c r="Q337" t="b">
        <v>0</v>
      </c>
      <c r="R337" t="s">
        <v>23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 s="8">
        <f t="shared" si="21"/>
        <v>63.994402985074629</v>
      </c>
      <c r="I338">
        <v>1072</v>
      </c>
      <c r="J338" t="str">
        <f t="shared" si="22"/>
        <v>music</v>
      </c>
      <c r="K338" t="str">
        <f t="shared" si="23"/>
        <v>rock</v>
      </c>
      <c r="L338" t="s">
        <v>21</v>
      </c>
      <c r="M338" t="s">
        <v>22</v>
      </c>
      <c r="N338">
        <v>1292392800</v>
      </c>
      <c r="O338">
        <v>1292479200</v>
      </c>
      <c r="P338" t="b">
        <v>0</v>
      </c>
      <c r="Q338" t="b">
        <v>1</v>
      </c>
      <c r="R338" t="s">
        <v>23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 s="8">
        <f t="shared" si="21"/>
        <v>105.9945205479452</v>
      </c>
      <c r="I339">
        <v>1095</v>
      </c>
      <c r="J339" t="str">
        <f t="shared" si="22"/>
        <v>theater</v>
      </c>
      <c r="K339" t="str">
        <f t="shared" si="23"/>
        <v>plays</v>
      </c>
      <c r="L339" t="s">
        <v>21</v>
      </c>
      <c r="M339" t="s">
        <v>22</v>
      </c>
      <c r="N339">
        <v>1573452000</v>
      </c>
      <c r="O339">
        <v>1573538400</v>
      </c>
      <c r="P339" t="b">
        <v>0</v>
      </c>
      <c r="Q339" t="b">
        <v>0</v>
      </c>
      <c r="R339" t="s">
        <v>33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 s="8">
        <f t="shared" si="21"/>
        <v>73.989349112426041</v>
      </c>
      <c r="I340">
        <v>1690</v>
      </c>
      <c r="J340" t="str">
        <f t="shared" si="22"/>
        <v>theater</v>
      </c>
      <c r="K340" t="str">
        <f t="shared" si="23"/>
        <v>plays</v>
      </c>
      <c r="L340" t="s">
        <v>21</v>
      </c>
      <c r="M340" t="s">
        <v>22</v>
      </c>
      <c r="N340">
        <v>1317790800</v>
      </c>
      <c r="O340">
        <v>1320382800</v>
      </c>
      <c r="P340" t="b">
        <v>0</v>
      </c>
      <c r="Q340" t="b">
        <v>0</v>
      </c>
      <c r="R340" t="s">
        <v>33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 s="8">
        <f t="shared" si="21"/>
        <v>84.02004626060139</v>
      </c>
      <c r="I341">
        <v>1297</v>
      </c>
      <c r="J341" t="str">
        <f t="shared" si="22"/>
        <v>theater</v>
      </c>
      <c r="K341" t="str">
        <f t="shared" si="23"/>
        <v>plays</v>
      </c>
      <c r="L341" t="s">
        <v>15</v>
      </c>
      <c r="M341" t="s">
        <v>16</v>
      </c>
      <c r="N341">
        <v>1501650000</v>
      </c>
      <c r="O341">
        <v>1502859600</v>
      </c>
      <c r="P341" t="b">
        <v>0</v>
      </c>
      <c r="Q341" t="b">
        <v>0</v>
      </c>
      <c r="R341" t="s">
        <v>33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 s="8">
        <f t="shared" si="21"/>
        <v>88.966921119592882</v>
      </c>
      <c r="I342">
        <v>393</v>
      </c>
      <c r="J342" t="str">
        <f t="shared" si="22"/>
        <v>photography</v>
      </c>
      <c r="K342" t="str">
        <f t="shared" si="23"/>
        <v>photography books</v>
      </c>
      <c r="L342" t="s">
        <v>21</v>
      </c>
      <c r="M342" t="s">
        <v>22</v>
      </c>
      <c r="N342">
        <v>1323669600</v>
      </c>
      <c r="O342">
        <v>1323756000</v>
      </c>
      <c r="P342" t="b">
        <v>0</v>
      </c>
      <c r="Q342" t="b">
        <v>0</v>
      </c>
      <c r="R342" t="s">
        <v>122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 s="8">
        <f t="shared" si="21"/>
        <v>76.990453460620529</v>
      </c>
      <c r="I343">
        <v>1257</v>
      </c>
      <c r="J343" t="str">
        <f t="shared" si="22"/>
        <v>music</v>
      </c>
      <c r="K343" t="str">
        <f t="shared" si="23"/>
        <v>indie rock</v>
      </c>
      <c r="L343" t="s">
        <v>21</v>
      </c>
      <c r="M343" t="s">
        <v>22</v>
      </c>
      <c r="N343">
        <v>1440738000</v>
      </c>
      <c r="O343">
        <v>1441342800</v>
      </c>
      <c r="P343" t="b">
        <v>0</v>
      </c>
      <c r="Q343" t="b">
        <v>0</v>
      </c>
      <c r="R343" t="s">
        <v>60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 s="8">
        <f t="shared" si="21"/>
        <v>97.146341463414629</v>
      </c>
      <c r="I344">
        <v>328</v>
      </c>
      <c r="J344" t="str">
        <f t="shared" si="22"/>
        <v>theater</v>
      </c>
      <c r="K344" t="str">
        <f t="shared" si="23"/>
        <v>plays</v>
      </c>
      <c r="L344" t="s">
        <v>21</v>
      </c>
      <c r="M344" t="s">
        <v>22</v>
      </c>
      <c r="N344">
        <v>1374296400</v>
      </c>
      <c r="O344">
        <v>1375333200</v>
      </c>
      <c r="P344" t="b">
        <v>0</v>
      </c>
      <c r="Q344" t="b">
        <v>0</v>
      </c>
      <c r="R344" t="s">
        <v>33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 s="8">
        <f t="shared" si="21"/>
        <v>33.013605442176868</v>
      </c>
      <c r="I345">
        <v>147</v>
      </c>
      <c r="J345" t="str">
        <f t="shared" si="22"/>
        <v>theater</v>
      </c>
      <c r="K345" t="str">
        <f t="shared" si="23"/>
        <v>plays</v>
      </c>
      <c r="L345" t="s">
        <v>21</v>
      </c>
      <c r="M345" t="s">
        <v>22</v>
      </c>
      <c r="N345">
        <v>1384840800</v>
      </c>
      <c r="O345">
        <v>1389420000</v>
      </c>
      <c r="P345" t="b">
        <v>0</v>
      </c>
      <c r="Q345" t="b">
        <v>0</v>
      </c>
      <c r="R345" t="s">
        <v>33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 s="8">
        <f t="shared" si="21"/>
        <v>99.950602409638549</v>
      </c>
      <c r="I346">
        <v>830</v>
      </c>
      <c r="J346" t="str">
        <f t="shared" si="22"/>
        <v>games</v>
      </c>
      <c r="K346" t="str">
        <f t="shared" si="23"/>
        <v>video games</v>
      </c>
      <c r="L346" t="s">
        <v>21</v>
      </c>
      <c r="M346" t="s">
        <v>22</v>
      </c>
      <c r="N346">
        <v>1516600800</v>
      </c>
      <c r="O346">
        <v>1520056800</v>
      </c>
      <c r="P346" t="b">
        <v>0</v>
      </c>
      <c r="Q346" t="b">
        <v>0</v>
      </c>
      <c r="R346" t="s">
        <v>89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 s="8">
        <f t="shared" si="21"/>
        <v>69.966767371601208</v>
      </c>
      <c r="I347">
        <v>331</v>
      </c>
      <c r="J347" t="str">
        <f t="shared" si="22"/>
        <v>film &amp; video</v>
      </c>
      <c r="K347" t="str">
        <f t="shared" si="23"/>
        <v>drama</v>
      </c>
      <c r="L347" t="s">
        <v>40</v>
      </c>
      <c r="M347" t="s">
        <v>41</v>
      </c>
      <c r="N347">
        <v>1436418000</v>
      </c>
      <c r="O347">
        <v>1436504400</v>
      </c>
      <c r="P347" t="b">
        <v>0</v>
      </c>
      <c r="Q347" t="b">
        <v>0</v>
      </c>
      <c r="R347" t="s">
        <v>53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 s="8">
        <f t="shared" si="21"/>
        <v>110.32</v>
      </c>
      <c r="I348">
        <v>25</v>
      </c>
      <c r="J348" t="str">
        <f t="shared" si="22"/>
        <v>music</v>
      </c>
      <c r="K348" t="str">
        <f t="shared" si="23"/>
        <v>indie rock</v>
      </c>
      <c r="L348" t="s">
        <v>21</v>
      </c>
      <c r="M348" t="s">
        <v>22</v>
      </c>
      <c r="N348">
        <v>1503550800</v>
      </c>
      <c r="O348">
        <v>1508302800</v>
      </c>
      <c r="P348" t="b">
        <v>0</v>
      </c>
      <c r="Q348" t="b">
        <v>1</v>
      </c>
      <c r="R348" t="s">
        <v>60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 s="8">
        <f t="shared" si="21"/>
        <v>66.005235602094245</v>
      </c>
      <c r="I349">
        <v>191</v>
      </c>
      <c r="J349" t="str">
        <f t="shared" si="22"/>
        <v>technology</v>
      </c>
      <c r="K349" t="str">
        <f t="shared" si="23"/>
        <v>web</v>
      </c>
      <c r="L349" t="s">
        <v>21</v>
      </c>
      <c r="M349" t="s">
        <v>22</v>
      </c>
      <c r="N349">
        <v>1423634400</v>
      </c>
      <c r="O349">
        <v>1425708000</v>
      </c>
      <c r="P349" t="b">
        <v>0</v>
      </c>
      <c r="Q349" t="b">
        <v>0</v>
      </c>
      <c r="R349" t="s">
        <v>28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 s="8">
        <f t="shared" si="21"/>
        <v>41.005742176284812</v>
      </c>
      <c r="I350">
        <v>3483</v>
      </c>
      <c r="J350" t="str">
        <f t="shared" si="22"/>
        <v>food</v>
      </c>
      <c r="K350" t="str">
        <f t="shared" si="23"/>
        <v>food trucks</v>
      </c>
      <c r="L350" t="s">
        <v>21</v>
      </c>
      <c r="M350" t="s">
        <v>22</v>
      </c>
      <c r="N350">
        <v>1487224800</v>
      </c>
      <c r="O350">
        <v>1488348000</v>
      </c>
      <c r="P350" t="b">
        <v>0</v>
      </c>
      <c r="Q350" t="b">
        <v>0</v>
      </c>
      <c r="R350" t="s">
        <v>17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 s="8">
        <f t="shared" si="21"/>
        <v>103.96316359696641</v>
      </c>
      <c r="I351">
        <v>923</v>
      </c>
      <c r="J351" t="str">
        <f t="shared" si="22"/>
        <v>theater</v>
      </c>
      <c r="K351" t="str">
        <f t="shared" si="23"/>
        <v>plays</v>
      </c>
      <c r="L351" t="s">
        <v>21</v>
      </c>
      <c r="M351" t="s">
        <v>22</v>
      </c>
      <c r="N351">
        <v>1500008400</v>
      </c>
      <c r="O351">
        <v>1502600400</v>
      </c>
      <c r="P351" t="b">
        <v>0</v>
      </c>
      <c r="Q351" t="b">
        <v>0</v>
      </c>
      <c r="R351" t="s">
        <v>33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 s="8">
        <f t="shared" si="21"/>
        <v>5</v>
      </c>
      <c r="I352">
        <v>1</v>
      </c>
      <c r="J352" t="str">
        <f t="shared" si="22"/>
        <v>music</v>
      </c>
      <c r="K352" t="str">
        <f t="shared" si="23"/>
        <v>jazz</v>
      </c>
      <c r="L352" t="s">
        <v>21</v>
      </c>
      <c r="M352" t="s">
        <v>22</v>
      </c>
      <c r="N352">
        <v>1432098000</v>
      </c>
      <c r="O352">
        <v>1433653200</v>
      </c>
      <c r="P352" t="b">
        <v>0</v>
      </c>
      <c r="Q352" t="b">
        <v>1</v>
      </c>
      <c r="R352" t="s">
        <v>159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 s="8">
        <f t="shared" si="21"/>
        <v>47.009935419771487</v>
      </c>
      <c r="I353">
        <v>2013</v>
      </c>
      <c r="J353" t="str">
        <f t="shared" si="22"/>
        <v>music</v>
      </c>
      <c r="K353" t="str">
        <f t="shared" si="23"/>
        <v>rock</v>
      </c>
      <c r="L353" t="s">
        <v>21</v>
      </c>
      <c r="M353" t="s">
        <v>22</v>
      </c>
      <c r="N353">
        <v>1440392400</v>
      </c>
      <c r="O353">
        <v>1441602000</v>
      </c>
      <c r="P353" t="b">
        <v>0</v>
      </c>
      <c r="Q353" t="b">
        <v>0</v>
      </c>
      <c r="R353" t="s">
        <v>23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 s="8">
        <f t="shared" si="21"/>
        <v>29.606060606060606</v>
      </c>
      <c r="I354">
        <v>33</v>
      </c>
      <c r="J354" t="str">
        <f t="shared" si="22"/>
        <v>theater</v>
      </c>
      <c r="K354" t="str">
        <f t="shared" si="23"/>
        <v>plays</v>
      </c>
      <c r="L354" t="s">
        <v>15</v>
      </c>
      <c r="M354" t="s">
        <v>16</v>
      </c>
      <c r="N354">
        <v>1446876000</v>
      </c>
      <c r="O354">
        <v>1447567200</v>
      </c>
      <c r="P354" t="b">
        <v>0</v>
      </c>
      <c r="Q354" t="b">
        <v>0</v>
      </c>
      <c r="R354" t="s">
        <v>33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 s="8">
        <f t="shared" si="21"/>
        <v>81.010569583088667</v>
      </c>
      <c r="I355">
        <v>1703</v>
      </c>
      <c r="J355" t="str">
        <f t="shared" si="22"/>
        <v>theater</v>
      </c>
      <c r="K355" t="str">
        <f t="shared" si="23"/>
        <v>plays</v>
      </c>
      <c r="L355" t="s">
        <v>21</v>
      </c>
      <c r="M355" t="s">
        <v>22</v>
      </c>
      <c r="N355">
        <v>1562302800</v>
      </c>
      <c r="O355">
        <v>1562389200</v>
      </c>
      <c r="P355" t="b">
        <v>0</v>
      </c>
      <c r="Q355" t="b">
        <v>0</v>
      </c>
      <c r="R355" t="s">
        <v>33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 s="8">
        <f t="shared" si="21"/>
        <v>94.35</v>
      </c>
      <c r="I356">
        <v>80</v>
      </c>
      <c r="J356" t="str">
        <f t="shared" si="22"/>
        <v>film &amp; video</v>
      </c>
      <c r="K356" t="str">
        <f t="shared" si="23"/>
        <v>documentary</v>
      </c>
      <c r="L356" t="s">
        <v>36</v>
      </c>
      <c r="M356" t="s">
        <v>37</v>
      </c>
      <c r="N356">
        <v>1378184400</v>
      </c>
      <c r="O356">
        <v>1378789200</v>
      </c>
      <c r="P356" t="b">
        <v>0</v>
      </c>
      <c r="Q356" t="b">
        <v>0</v>
      </c>
      <c r="R356" t="s">
        <v>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 s="8">
        <f t="shared" si="21"/>
        <v>26.058139534883722</v>
      </c>
      <c r="I357">
        <v>86</v>
      </c>
      <c r="J357" t="str">
        <f t="shared" si="22"/>
        <v>technology</v>
      </c>
      <c r="K357" t="str">
        <f t="shared" si="23"/>
        <v>wearables</v>
      </c>
      <c r="L357" t="s">
        <v>21</v>
      </c>
      <c r="M357" t="s">
        <v>22</v>
      </c>
      <c r="N357">
        <v>1485064800</v>
      </c>
      <c r="O357">
        <v>1488520800</v>
      </c>
      <c r="P357" t="b">
        <v>0</v>
      </c>
      <c r="Q357" t="b">
        <v>0</v>
      </c>
      <c r="R357" t="s">
        <v>65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 s="8">
        <f t="shared" si="21"/>
        <v>85.775000000000006</v>
      </c>
      <c r="I358">
        <v>40</v>
      </c>
      <c r="J358" t="str">
        <f t="shared" si="22"/>
        <v>theater</v>
      </c>
      <c r="K358" t="str">
        <f t="shared" si="23"/>
        <v>plays</v>
      </c>
      <c r="L358" t="s">
        <v>107</v>
      </c>
      <c r="M358" t="s">
        <v>108</v>
      </c>
      <c r="N358">
        <v>1326520800</v>
      </c>
      <c r="O358">
        <v>1327298400</v>
      </c>
      <c r="P358" t="b">
        <v>0</v>
      </c>
      <c r="Q358" t="b">
        <v>0</v>
      </c>
      <c r="R358" t="s">
        <v>33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 s="8">
        <f t="shared" si="21"/>
        <v>103.73170731707317</v>
      </c>
      <c r="I359">
        <v>41</v>
      </c>
      <c r="J359" t="str">
        <f t="shared" si="22"/>
        <v>games</v>
      </c>
      <c r="K359" t="str">
        <f t="shared" si="23"/>
        <v>video games</v>
      </c>
      <c r="L359" t="s">
        <v>21</v>
      </c>
      <c r="M359" t="s">
        <v>22</v>
      </c>
      <c r="N359">
        <v>1441256400</v>
      </c>
      <c r="O359">
        <v>1443416400</v>
      </c>
      <c r="P359" t="b">
        <v>0</v>
      </c>
      <c r="Q359" t="b">
        <v>0</v>
      </c>
      <c r="R359" t="s">
        <v>89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 s="8">
        <f t="shared" si="21"/>
        <v>49.826086956521742</v>
      </c>
      <c r="I360">
        <v>23</v>
      </c>
      <c r="J360" t="str">
        <f t="shared" si="22"/>
        <v>photography</v>
      </c>
      <c r="K360" t="str">
        <f t="shared" si="23"/>
        <v>photography books</v>
      </c>
      <c r="L360" t="s">
        <v>15</v>
      </c>
      <c r="M360" t="s">
        <v>16</v>
      </c>
      <c r="N360">
        <v>1533877200</v>
      </c>
      <c r="O360">
        <v>1534136400</v>
      </c>
      <c r="P360" t="b">
        <v>1</v>
      </c>
      <c r="Q360" t="b">
        <v>0</v>
      </c>
      <c r="R360" t="s">
        <v>122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 s="8">
        <f t="shared" si="21"/>
        <v>63.893048128342244</v>
      </c>
      <c r="I361">
        <v>187</v>
      </c>
      <c r="J361" t="str">
        <f t="shared" si="22"/>
        <v>film &amp; video</v>
      </c>
      <c r="K361" t="str">
        <f t="shared" si="23"/>
        <v>animation</v>
      </c>
      <c r="L361" t="s">
        <v>21</v>
      </c>
      <c r="M361" t="s">
        <v>22</v>
      </c>
      <c r="N361">
        <v>1314421200</v>
      </c>
      <c r="O361">
        <v>1315026000</v>
      </c>
      <c r="P361" t="b">
        <v>0</v>
      </c>
      <c r="Q361" t="b">
        <v>0</v>
      </c>
      <c r="R361" t="s">
        <v>71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 s="8">
        <f t="shared" si="21"/>
        <v>47.002434782608695</v>
      </c>
      <c r="I362">
        <v>2875</v>
      </c>
      <c r="J362" t="str">
        <f t="shared" si="22"/>
        <v>theater</v>
      </c>
      <c r="K362" t="str">
        <f t="shared" si="23"/>
        <v>plays</v>
      </c>
      <c r="L362" t="s">
        <v>40</v>
      </c>
      <c r="M362" t="s">
        <v>41</v>
      </c>
      <c r="N362">
        <v>1293861600</v>
      </c>
      <c r="O362">
        <v>1295071200</v>
      </c>
      <c r="P362" t="b">
        <v>0</v>
      </c>
      <c r="Q362" t="b">
        <v>1</v>
      </c>
      <c r="R362" t="s">
        <v>33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 s="8">
        <f t="shared" si="21"/>
        <v>108.47727272727273</v>
      </c>
      <c r="I363">
        <v>88</v>
      </c>
      <c r="J363" t="str">
        <f t="shared" si="22"/>
        <v>theater</v>
      </c>
      <c r="K363" t="str">
        <f t="shared" si="23"/>
        <v>plays</v>
      </c>
      <c r="L363" t="s">
        <v>21</v>
      </c>
      <c r="M363" t="s">
        <v>22</v>
      </c>
      <c r="N363">
        <v>1507352400</v>
      </c>
      <c r="O363">
        <v>1509426000</v>
      </c>
      <c r="P363" t="b">
        <v>0</v>
      </c>
      <c r="Q363" t="b">
        <v>0</v>
      </c>
      <c r="R363" t="s">
        <v>33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 s="8">
        <f t="shared" si="21"/>
        <v>72.015706806282722</v>
      </c>
      <c r="I364">
        <v>191</v>
      </c>
      <c r="J364" t="str">
        <f t="shared" si="22"/>
        <v>music</v>
      </c>
      <c r="K364" t="str">
        <f t="shared" si="23"/>
        <v>rock</v>
      </c>
      <c r="L364" t="s">
        <v>21</v>
      </c>
      <c r="M364" t="s">
        <v>22</v>
      </c>
      <c r="N364">
        <v>1296108000</v>
      </c>
      <c r="O364">
        <v>1299391200</v>
      </c>
      <c r="P364" t="b">
        <v>0</v>
      </c>
      <c r="Q364" t="b">
        <v>0</v>
      </c>
      <c r="R364" t="s">
        <v>23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 s="8">
        <f t="shared" si="21"/>
        <v>59.928057553956833</v>
      </c>
      <c r="I365">
        <v>139</v>
      </c>
      <c r="J365" t="str">
        <f t="shared" si="22"/>
        <v>music</v>
      </c>
      <c r="K365" t="str">
        <f t="shared" si="23"/>
        <v>rock</v>
      </c>
      <c r="L365" t="s">
        <v>21</v>
      </c>
      <c r="M365" t="s">
        <v>22</v>
      </c>
      <c r="N365">
        <v>1324965600</v>
      </c>
      <c r="O365">
        <v>1325052000</v>
      </c>
      <c r="P365" t="b">
        <v>0</v>
      </c>
      <c r="Q365" t="b">
        <v>0</v>
      </c>
      <c r="R365" t="s">
        <v>23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 s="8">
        <f t="shared" si="21"/>
        <v>78.209677419354833</v>
      </c>
      <c r="I366">
        <v>186</v>
      </c>
      <c r="J366" t="str">
        <f t="shared" si="22"/>
        <v>music</v>
      </c>
      <c r="K366" t="str">
        <f t="shared" si="23"/>
        <v>indie rock</v>
      </c>
      <c r="L366" t="s">
        <v>21</v>
      </c>
      <c r="M366" t="s">
        <v>22</v>
      </c>
      <c r="N366">
        <v>1520229600</v>
      </c>
      <c r="O366">
        <v>1522818000</v>
      </c>
      <c r="P366" t="b">
        <v>0</v>
      </c>
      <c r="Q366" t="b">
        <v>0</v>
      </c>
      <c r="R366" t="s">
        <v>60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 s="8">
        <f t="shared" si="21"/>
        <v>104.77678571428571</v>
      </c>
      <c r="I367">
        <v>112</v>
      </c>
      <c r="J367" t="str">
        <f t="shared" si="22"/>
        <v>theater</v>
      </c>
      <c r="K367" t="str">
        <f t="shared" si="23"/>
        <v>plays</v>
      </c>
      <c r="L367" t="s">
        <v>26</v>
      </c>
      <c r="M367" t="s">
        <v>27</v>
      </c>
      <c r="N367">
        <v>1482991200</v>
      </c>
      <c r="O367">
        <v>1485324000</v>
      </c>
      <c r="P367" t="b">
        <v>0</v>
      </c>
      <c r="Q367" t="b">
        <v>0</v>
      </c>
      <c r="R367" t="s">
        <v>33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 s="8">
        <f t="shared" si="21"/>
        <v>105.52475247524752</v>
      </c>
      <c r="I368">
        <v>101</v>
      </c>
      <c r="J368" t="str">
        <f t="shared" si="22"/>
        <v>theater</v>
      </c>
      <c r="K368" t="str">
        <f t="shared" si="23"/>
        <v>plays</v>
      </c>
      <c r="L368" t="s">
        <v>21</v>
      </c>
      <c r="M368" t="s">
        <v>22</v>
      </c>
      <c r="N368">
        <v>1294034400</v>
      </c>
      <c r="O368">
        <v>1294120800</v>
      </c>
      <c r="P368" t="b">
        <v>0</v>
      </c>
      <c r="Q368" t="b">
        <v>1</v>
      </c>
      <c r="R368" t="s">
        <v>33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 s="8">
        <f t="shared" si="21"/>
        <v>24.933333333333334</v>
      </c>
      <c r="I369">
        <v>75</v>
      </c>
      <c r="J369" t="str">
        <f t="shared" si="22"/>
        <v>theater</v>
      </c>
      <c r="K369" t="str">
        <f t="shared" si="23"/>
        <v>plays</v>
      </c>
      <c r="L369" t="s">
        <v>21</v>
      </c>
      <c r="M369" t="s">
        <v>22</v>
      </c>
      <c r="N369">
        <v>1413608400</v>
      </c>
      <c r="O369">
        <v>1415685600</v>
      </c>
      <c r="P369" t="b">
        <v>0</v>
      </c>
      <c r="Q369" t="b">
        <v>1</v>
      </c>
      <c r="R369" t="s">
        <v>33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 s="8">
        <f t="shared" si="21"/>
        <v>69.873786407766985</v>
      </c>
      <c r="I370">
        <v>206</v>
      </c>
      <c r="J370" t="str">
        <f t="shared" si="22"/>
        <v>film &amp; video</v>
      </c>
      <c r="K370" t="str">
        <f t="shared" si="23"/>
        <v>documentary</v>
      </c>
      <c r="L370" t="s">
        <v>40</v>
      </c>
      <c r="M370" t="s">
        <v>41</v>
      </c>
      <c r="N370">
        <v>1286946000</v>
      </c>
      <c r="O370">
        <v>1288933200</v>
      </c>
      <c r="P370" t="b">
        <v>0</v>
      </c>
      <c r="Q370" t="b">
        <v>1</v>
      </c>
      <c r="R370" t="s">
        <v>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 s="8">
        <f t="shared" si="21"/>
        <v>95.733766233766232</v>
      </c>
      <c r="I371">
        <v>154</v>
      </c>
      <c r="J371" t="str">
        <f t="shared" si="22"/>
        <v>film &amp; video</v>
      </c>
      <c r="K371" t="str">
        <f t="shared" si="23"/>
        <v>television</v>
      </c>
      <c r="L371" t="s">
        <v>21</v>
      </c>
      <c r="M371" t="s">
        <v>22</v>
      </c>
      <c r="N371">
        <v>1359871200</v>
      </c>
      <c r="O371">
        <v>1363237200</v>
      </c>
      <c r="P371" t="b">
        <v>0</v>
      </c>
      <c r="Q371" t="b">
        <v>1</v>
      </c>
      <c r="R371" t="s">
        <v>269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 s="8">
        <f t="shared" si="21"/>
        <v>29.997485752598056</v>
      </c>
      <c r="I372">
        <v>5966</v>
      </c>
      <c r="J372" t="str">
        <f t="shared" si="22"/>
        <v>theater</v>
      </c>
      <c r="K372" t="str">
        <f t="shared" si="23"/>
        <v>plays</v>
      </c>
      <c r="L372" t="s">
        <v>21</v>
      </c>
      <c r="M372" t="s">
        <v>22</v>
      </c>
      <c r="N372">
        <v>1555304400</v>
      </c>
      <c r="O372">
        <v>1555822800</v>
      </c>
      <c r="P372" t="b">
        <v>0</v>
      </c>
      <c r="Q372" t="b">
        <v>0</v>
      </c>
      <c r="R372" t="s">
        <v>33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 s="8">
        <f t="shared" si="21"/>
        <v>59.011948529411768</v>
      </c>
      <c r="I373">
        <v>2176</v>
      </c>
      <c r="J373" t="str">
        <f t="shared" si="22"/>
        <v>theater</v>
      </c>
      <c r="K373" t="str">
        <f t="shared" si="23"/>
        <v>plays</v>
      </c>
      <c r="L373" t="s">
        <v>21</v>
      </c>
      <c r="M373" t="s">
        <v>22</v>
      </c>
      <c r="N373">
        <v>1423375200</v>
      </c>
      <c r="O373">
        <v>1427778000</v>
      </c>
      <c r="P373" t="b">
        <v>0</v>
      </c>
      <c r="Q373" t="b">
        <v>0</v>
      </c>
      <c r="R373" t="s">
        <v>33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 s="8">
        <f t="shared" si="21"/>
        <v>84.757396449704146</v>
      </c>
      <c r="I374">
        <v>169</v>
      </c>
      <c r="J374" t="str">
        <f t="shared" si="22"/>
        <v>film &amp; video</v>
      </c>
      <c r="K374" t="str">
        <f t="shared" si="23"/>
        <v>documentary</v>
      </c>
      <c r="L374" t="s">
        <v>21</v>
      </c>
      <c r="M374" t="s">
        <v>22</v>
      </c>
      <c r="N374">
        <v>1420696800</v>
      </c>
      <c r="O374">
        <v>1422424800</v>
      </c>
      <c r="P374" t="b">
        <v>0</v>
      </c>
      <c r="Q374" t="b">
        <v>1</v>
      </c>
      <c r="R374" t="s">
        <v>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 s="8">
        <f t="shared" si="21"/>
        <v>78.010921177587846</v>
      </c>
      <c r="I375">
        <v>2106</v>
      </c>
      <c r="J375" t="str">
        <f t="shared" si="22"/>
        <v>theater</v>
      </c>
      <c r="K375" t="str">
        <f t="shared" si="23"/>
        <v>plays</v>
      </c>
      <c r="L375" t="s">
        <v>21</v>
      </c>
      <c r="M375" t="s">
        <v>22</v>
      </c>
      <c r="N375">
        <v>1502946000</v>
      </c>
      <c r="O375">
        <v>1503637200</v>
      </c>
      <c r="P375" t="b">
        <v>0</v>
      </c>
      <c r="Q375" t="b">
        <v>0</v>
      </c>
      <c r="R375" t="s">
        <v>33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 s="8">
        <f t="shared" si="21"/>
        <v>50.05215419501134</v>
      </c>
      <c r="I376">
        <v>441</v>
      </c>
      <c r="J376" t="str">
        <f t="shared" si="22"/>
        <v>film &amp; video</v>
      </c>
      <c r="K376" t="str">
        <f t="shared" si="23"/>
        <v>documentary</v>
      </c>
      <c r="L376" t="s">
        <v>21</v>
      </c>
      <c r="M376" t="s">
        <v>22</v>
      </c>
      <c r="N376">
        <v>1547186400</v>
      </c>
      <c r="O376">
        <v>1547618400</v>
      </c>
      <c r="P376" t="b">
        <v>0</v>
      </c>
      <c r="Q376" t="b">
        <v>1</v>
      </c>
      <c r="R376" t="s">
        <v>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 s="8">
        <f t="shared" si="21"/>
        <v>59.16</v>
      </c>
      <c r="I377">
        <v>25</v>
      </c>
      <c r="J377" t="str">
        <f t="shared" si="22"/>
        <v>music</v>
      </c>
      <c r="K377" t="str">
        <f t="shared" si="23"/>
        <v>indie rock</v>
      </c>
      <c r="L377" t="s">
        <v>21</v>
      </c>
      <c r="M377" t="s">
        <v>22</v>
      </c>
      <c r="N377">
        <v>1444971600</v>
      </c>
      <c r="O377">
        <v>1449900000</v>
      </c>
      <c r="P377" t="b">
        <v>0</v>
      </c>
      <c r="Q377" t="b">
        <v>0</v>
      </c>
      <c r="R377" t="s">
        <v>60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 s="8">
        <f t="shared" si="21"/>
        <v>93.702290076335885</v>
      </c>
      <c r="I378">
        <v>131</v>
      </c>
      <c r="J378" t="str">
        <f t="shared" si="22"/>
        <v>music</v>
      </c>
      <c r="K378" t="str">
        <f t="shared" si="23"/>
        <v>rock</v>
      </c>
      <c r="L378" t="s">
        <v>21</v>
      </c>
      <c r="M378" t="s">
        <v>22</v>
      </c>
      <c r="N378">
        <v>1404622800</v>
      </c>
      <c r="O378">
        <v>1405141200</v>
      </c>
      <c r="P378" t="b">
        <v>0</v>
      </c>
      <c r="Q378" t="b">
        <v>0</v>
      </c>
      <c r="R378" t="s">
        <v>23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 s="8">
        <f t="shared" si="21"/>
        <v>40.14173228346457</v>
      </c>
      <c r="I379">
        <v>127</v>
      </c>
      <c r="J379" t="str">
        <f t="shared" si="22"/>
        <v>theater</v>
      </c>
      <c r="K379" t="str">
        <f t="shared" si="23"/>
        <v>plays</v>
      </c>
      <c r="L379" t="s">
        <v>21</v>
      </c>
      <c r="M379" t="s">
        <v>22</v>
      </c>
      <c r="N379">
        <v>1571720400</v>
      </c>
      <c r="O379">
        <v>1572933600</v>
      </c>
      <c r="P379" t="b">
        <v>0</v>
      </c>
      <c r="Q379" t="b">
        <v>0</v>
      </c>
      <c r="R379" t="s">
        <v>33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 s="8">
        <f t="shared" si="21"/>
        <v>70.090140845070422</v>
      </c>
      <c r="I380">
        <v>355</v>
      </c>
      <c r="J380" t="str">
        <f t="shared" si="22"/>
        <v>film &amp; video</v>
      </c>
      <c r="K380" t="str">
        <f t="shared" si="23"/>
        <v>documentary</v>
      </c>
      <c r="L380" t="s">
        <v>21</v>
      </c>
      <c r="M380" t="s">
        <v>22</v>
      </c>
      <c r="N380">
        <v>1526878800</v>
      </c>
      <c r="O380">
        <v>1530162000</v>
      </c>
      <c r="P380" t="b">
        <v>0</v>
      </c>
      <c r="Q380" t="b">
        <v>0</v>
      </c>
      <c r="R380" t="s">
        <v>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 s="8">
        <f t="shared" si="21"/>
        <v>66.181818181818187</v>
      </c>
      <c r="I381">
        <v>44</v>
      </c>
      <c r="J381" t="str">
        <f t="shared" si="22"/>
        <v>theater</v>
      </c>
      <c r="K381" t="str">
        <f t="shared" si="23"/>
        <v>plays</v>
      </c>
      <c r="L381" t="s">
        <v>40</v>
      </c>
      <c r="M381" t="s">
        <v>41</v>
      </c>
      <c r="N381">
        <v>1319691600</v>
      </c>
      <c r="O381">
        <v>1320904800</v>
      </c>
      <c r="P381" t="b">
        <v>0</v>
      </c>
      <c r="Q381" t="b">
        <v>0</v>
      </c>
      <c r="R381" t="s">
        <v>33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 s="8">
        <f t="shared" si="21"/>
        <v>47.714285714285715</v>
      </c>
      <c r="I382">
        <v>84</v>
      </c>
      <c r="J382" t="str">
        <f t="shared" si="22"/>
        <v>theater</v>
      </c>
      <c r="K382" t="str">
        <f t="shared" si="23"/>
        <v>plays</v>
      </c>
      <c r="L382" t="s">
        <v>21</v>
      </c>
      <c r="M382" t="s">
        <v>22</v>
      </c>
      <c r="N382">
        <v>1371963600</v>
      </c>
      <c r="O382">
        <v>1372395600</v>
      </c>
      <c r="P382" t="b">
        <v>0</v>
      </c>
      <c r="Q382" t="b">
        <v>0</v>
      </c>
      <c r="R382" t="s">
        <v>33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 s="8">
        <f t="shared" si="21"/>
        <v>62.896774193548389</v>
      </c>
      <c r="I383">
        <v>155</v>
      </c>
      <c r="J383" t="str">
        <f t="shared" si="22"/>
        <v>theater</v>
      </c>
      <c r="K383" t="str">
        <f t="shared" si="23"/>
        <v>plays</v>
      </c>
      <c r="L383" t="s">
        <v>21</v>
      </c>
      <c r="M383" t="s">
        <v>22</v>
      </c>
      <c r="N383">
        <v>1433739600</v>
      </c>
      <c r="O383">
        <v>1437714000</v>
      </c>
      <c r="P383" t="b">
        <v>0</v>
      </c>
      <c r="Q383" t="b">
        <v>0</v>
      </c>
      <c r="R383" t="s">
        <v>33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 s="8">
        <f t="shared" si="21"/>
        <v>86.611940298507463</v>
      </c>
      <c r="I384">
        <v>67</v>
      </c>
      <c r="J384" t="str">
        <f t="shared" si="22"/>
        <v>photography</v>
      </c>
      <c r="K384" t="str">
        <f t="shared" si="23"/>
        <v>photography books</v>
      </c>
      <c r="L384" t="s">
        <v>21</v>
      </c>
      <c r="M384" t="s">
        <v>22</v>
      </c>
      <c r="N384">
        <v>1508130000</v>
      </c>
      <c r="O384">
        <v>1509771600</v>
      </c>
      <c r="P384" t="b">
        <v>0</v>
      </c>
      <c r="Q384" t="b">
        <v>0</v>
      </c>
      <c r="R384" t="s">
        <v>122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 s="8">
        <f t="shared" si="21"/>
        <v>75.126984126984127</v>
      </c>
      <c r="I385">
        <v>189</v>
      </c>
      <c r="J385" t="str">
        <f t="shared" si="22"/>
        <v>food</v>
      </c>
      <c r="K385" t="str">
        <f t="shared" si="23"/>
        <v>food trucks</v>
      </c>
      <c r="L385" t="s">
        <v>21</v>
      </c>
      <c r="M385" t="s">
        <v>22</v>
      </c>
      <c r="N385">
        <v>1550037600</v>
      </c>
      <c r="O385">
        <v>1550556000</v>
      </c>
      <c r="P385" t="b">
        <v>0</v>
      </c>
      <c r="Q385" t="b">
        <v>1</v>
      </c>
      <c r="R385" t="s">
        <v>17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 s="8">
        <f t="shared" si="21"/>
        <v>41.004167534903104</v>
      </c>
      <c r="I386">
        <v>4799</v>
      </c>
      <c r="J386" t="str">
        <f t="shared" si="22"/>
        <v>film &amp; video</v>
      </c>
      <c r="K386" t="str">
        <f t="shared" si="23"/>
        <v>documentary</v>
      </c>
      <c r="L386" t="s">
        <v>21</v>
      </c>
      <c r="M386" t="s">
        <v>22</v>
      </c>
      <c r="N386">
        <v>1486706400</v>
      </c>
      <c r="O386">
        <v>1489039200</v>
      </c>
      <c r="P386" t="b">
        <v>1</v>
      </c>
      <c r="Q386" t="b">
        <v>1</v>
      </c>
      <c r="R386" t="s">
        <v>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 s="8">
        <f t="shared" ref="H387:H450" si="25">E387/I387</f>
        <v>50.007915567282325</v>
      </c>
      <c r="I387">
        <v>1137</v>
      </c>
      <c r="J387" t="str">
        <f t="shared" ref="J387:J450" si="26">_xlfn.TEXTBEFORE(R387, "/")</f>
        <v>publishing</v>
      </c>
      <c r="K387" t="str">
        <f t="shared" ref="K387:K450" si="27">_xlfn.TEXTAFTER(R387, "/")</f>
        <v>nonfiction</v>
      </c>
      <c r="L387" t="s">
        <v>21</v>
      </c>
      <c r="M387" t="s">
        <v>22</v>
      </c>
      <c r="N387">
        <v>1553835600</v>
      </c>
      <c r="O387">
        <v>1556600400</v>
      </c>
      <c r="P387" t="b">
        <v>0</v>
      </c>
      <c r="Q387" t="b">
        <v>0</v>
      </c>
      <c r="R387" t="s">
        <v>68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 s="8">
        <f t="shared" si="25"/>
        <v>96.960674157303373</v>
      </c>
      <c r="I388">
        <v>1068</v>
      </c>
      <c r="J388" t="str">
        <f t="shared" si="26"/>
        <v>theater</v>
      </c>
      <c r="K388" t="str">
        <f t="shared" si="27"/>
        <v>plays</v>
      </c>
      <c r="L388" t="s">
        <v>21</v>
      </c>
      <c r="M388" t="s">
        <v>22</v>
      </c>
      <c r="N388">
        <v>1277528400</v>
      </c>
      <c r="O388">
        <v>1278565200</v>
      </c>
      <c r="P388" t="b">
        <v>0</v>
      </c>
      <c r="Q388" t="b">
        <v>0</v>
      </c>
      <c r="R388" t="s">
        <v>33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 s="8">
        <f t="shared" si="25"/>
        <v>100.93160377358491</v>
      </c>
      <c r="I389">
        <v>424</v>
      </c>
      <c r="J389" t="str">
        <f t="shared" si="26"/>
        <v>technology</v>
      </c>
      <c r="K389" t="str">
        <f t="shared" si="27"/>
        <v>wearables</v>
      </c>
      <c r="L389" t="s">
        <v>21</v>
      </c>
      <c r="M389" t="s">
        <v>22</v>
      </c>
      <c r="N389">
        <v>1339477200</v>
      </c>
      <c r="O389">
        <v>1339909200</v>
      </c>
      <c r="P389" t="b">
        <v>0</v>
      </c>
      <c r="Q389" t="b">
        <v>0</v>
      </c>
      <c r="R389" t="s">
        <v>65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 s="8">
        <f t="shared" si="25"/>
        <v>89.227586206896547</v>
      </c>
      <c r="I390">
        <v>145</v>
      </c>
      <c r="J390" t="str">
        <f t="shared" si="26"/>
        <v>music</v>
      </c>
      <c r="K390" t="str">
        <f t="shared" si="27"/>
        <v>indie rock</v>
      </c>
      <c r="L390" t="s">
        <v>98</v>
      </c>
      <c r="M390" t="s">
        <v>99</v>
      </c>
      <c r="N390">
        <v>1325656800</v>
      </c>
      <c r="O390">
        <v>1325829600</v>
      </c>
      <c r="P390" t="b">
        <v>0</v>
      </c>
      <c r="Q390" t="b">
        <v>0</v>
      </c>
      <c r="R390" t="s">
        <v>60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 s="8">
        <f t="shared" si="25"/>
        <v>87.979166666666671</v>
      </c>
      <c r="I391">
        <v>1152</v>
      </c>
      <c r="J391" t="str">
        <f t="shared" si="26"/>
        <v>theater</v>
      </c>
      <c r="K391" t="str">
        <f t="shared" si="27"/>
        <v>plays</v>
      </c>
      <c r="L391" t="s">
        <v>21</v>
      </c>
      <c r="M391" t="s">
        <v>22</v>
      </c>
      <c r="N391">
        <v>1288242000</v>
      </c>
      <c r="O391">
        <v>1290578400</v>
      </c>
      <c r="P391" t="b">
        <v>0</v>
      </c>
      <c r="Q391" t="b">
        <v>0</v>
      </c>
      <c r="R391" t="s">
        <v>33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 s="8">
        <f t="shared" si="25"/>
        <v>89.54</v>
      </c>
      <c r="I392">
        <v>50</v>
      </c>
      <c r="J392" t="str">
        <f t="shared" si="26"/>
        <v>photography</v>
      </c>
      <c r="K392" t="str">
        <f t="shared" si="27"/>
        <v>photography books</v>
      </c>
      <c r="L392" t="s">
        <v>21</v>
      </c>
      <c r="M392" t="s">
        <v>22</v>
      </c>
      <c r="N392">
        <v>1379048400</v>
      </c>
      <c r="O392">
        <v>1380344400</v>
      </c>
      <c r="P392" t="b">
        <v>0</v>
      </c>
      <c r="Q392" t="b">
        <v>0</v>
      </c>
      <c r="R392" t="s">
        <v>122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 s="8">
        <f t="shared" si="25"/>
        <v>29.09271523178808</v>
      </c>
      <c r="I393">
        <v>151</v>
      </c>
      <c r="J393" t="str">
        <f t="shared" si="26"/>
        <v>publishing</v>
      </c>
      <c r="K393" t="str">
        <f t="shared" si="27"/>
        <v>nonfiction</v>
      </c>
      <c r="L393" t="s">
        <v>21</v>
      </c>
      <c r="M393" t="s">
        <v>22</v>
      </c>
      <c r="N393">
        <v>1389679200</v>
      </c>
      <c r="O393">
        <v>1389852000</v>
      </c>
      <c r="P393" t="b">
        <v>0</v>
      </c>
      <c r="Q393" t="b">
        <v>0</v>
      </c>
      <c r="R393" t="s">
        <v>68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 s="8">
        <f t="shared" si="25"/>
        <v>42.006218905472636</v>
      </c>
      <c r="I394">
        <v>1608</v>
      </c>
      <c r="J394" t="str">
        <f t="shared" si="26"/>
        <v>technology</v>
      </c>
      <c r="K394" t="str">
        <f t="shared" si="27"/>
        <v>wearables</v>
      </c>
      <c r="L394" t="s">
        <v>21</v>
      </c>
      <c r="M394" t="s">
        <v>22</v>
      </c>
      <c r="N394">
        <v>1294293600</v>
      </c>
      <c r="O394">
        <v>1294466400</v>
      </c>
      <c r="P394" t="b">
        <v>0</v>
      </c>
      <c r="Q394" t="b">
        <v>0</v>
      </c>
      <c r="R394" t="s">
        <v>65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 s="8">
        <f t="shared" si="25"/>
        <v>47.004903563255965</v>
      </c>
      <c r="I395">
        <v>3059</v>
      </c>
      <c r="J395" t="str">
        <f t="shared" si="26"/>
        <v>music</v>
      </c>
      <c r="K395" t="str">
        <f t="shared" si="27"/>
        <v>jazz</v>
      </c>
      <c r="L395" t="s">
        <v>15</v>
      </c>
      <c r="M395" t="s">
        <v>16</v>
      </c>
      <c r="N395">
        <v>1500267600</v>
      </c>
      <c r="O395">
        <v>1500354000</v>
      </c>
      <c r="P395" t="b">
        <v>0</v>
      </c>
      <c r="Q395" t="b">
        <v>0</v>
      </c>
      <c r="R395" t="s">
        <v>159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 s="8">
        <f t="shared" si="25"/>
        <v>110.44117647058823</v>
      </c>
      <c r="I396">
        <v>34</v>
      </c>
      <c r="J396" t="str">
        <f t="shared" si="26"/>
        <v>film &amp; video</v>
      </c>
      <c r="K396" t="str">
        <f t="shared" si="27"/>
        <v>documentary</v>
      </c>
      <c r="L396" t="s">
        <v>21</v>
      </c>
      <c r="M396" t="s">
        <v>22</v>
      </c>
      <c r="N396">
        <v>1375074000</v>
      </c>
      <c r="O396">
        <v>1375938000</v>
      </c>
      <c r="P396" t="b">
        <v>0</v>
      </c>
      <c r="Q396" t="b">
        <v>1</v>
      </c>
      <c r="R396" t="s">
        <v>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 s="8">
        <f t="shared" si="25"/>
        <v>41.990909090909092</v>
      </c>
      <c r="I397">
        <v>220</v>
      </c>
      <c r="J397" t="str">
        <f t="shared" si="26"/>
        <v>theater</v>
      </c>
      <c r="K397" t="str">
        <f t="shared" si="27"/>
        <v>plays</v>
      </c>
      <c r="L397" t="s">
        <v>21</v>
      </c>
      <c r="M397" t="s">
        <v>22</v>
      </c>
      <c r="N397">
        <v>1323324000</v>
      </c>
      <c r="O397">
        <v>1323410400</v>
      </c>
      <c r="P397" t="b">
        <v>1</v>
      </c>
      <c r="Q397" t="b">
        <v>0</v>
      </c>
      <c r="R397" t="s">
        <v>33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 s="8">
        <f t="shared" si="25"/>
        <v>48.012468827930178</v>
      </c>
      <c r="I398">
        <v>1604</v>
      </c>
      <c r="J398" t="str">
        <f t="shared" si="26"/>
        <v>film &amp; video</v>
      </c>
      <c r="K398" t="str">
        <f t="shared" si="27"/>
        <v>drama</v>
      </c>
      <c r="L398" t="s">
        <v>26</v>
      </c>
      <c r="M398" t="s">
        <v>27</v>
      </c>
      <c r="N398">
        <v>1538715600</v>
      </c>
      <c r="O398">
        <v>1539406800</v>
      </c>
      <c r="P398" t="b">
        <v>0</v>
      </c>
      <c r="Q398" t="b">
        <v>0</v>
      </c>
      <c r="R398" t="s">
        <v>53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 s="8">
        <f t="shared" si="25"/>
        <v>31.019823788546255</v>
      </c>
      <c r="I399">
        <v>454</v>
      </c>
      <c r="J399" t="str">
        <f t="shared" si="26"/>
        <v>music</v>
      </c>
      <c r="K399" t="str">
        <f t="shared" si="27"/>
        <v>rock</v>
      </c>
      <c r="L399" t="s">
        <v>21</v>
      </c>
      <c r="M399" t="s">
        <v>22</v>
      </c>
      <c r="N399">
        <v>1369285200</v>
      </c>
      <c r="O399">
        <v>1369803600</v>
      </c>
      <c r="P399" t="b">
        <v>0</v>
      </c>
      <c r="Q399" t="b">
        <v>0</v>
      </c>
      <c r="R399" t="s">
        <v>23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 s="8">
        <f t="shared" si="25"/>
        <v>99.203252032520325</v>
      </c>
      <c r="I400">
        <v>123</v>
      </c>
      <c r="J400" t="str">
        <f t="shared" si="26"/>
        <v>film &amp; video</v>
      </c>
      <c r="K400" t="str">
        <f t="shared" si="27"/>
        <v>animation</v>
      </c>
      <c r="L400" t="s">
        <v>107</v>
      </c>
      <c r="M400" t="s">
        <v>108</v>
      </c>
      <c r="N400">
        <v>1525755600</v>
      </c>
      <c r="O400">
        <v>1525928400</v>
      </c>
      <c r="P400" t="b">
        <v>0</v>
      </c>
      <c r="Q400" t="b">
        <v>1</v>
      </c>
      <c r="R400" t="s">
        <v>71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 s="8">
        <f t="shared" si="25"/>
        <v>66.022316684378325</v>
      </c>
      <c r="I401">
        <v>941</v>
      </c>
      <c r="J401" t="str">
        <f t="shared" si="26"/>
        <v>music</v>
      </c>
      <c r="K401" t="str">
        <f t="shared" si="27"/>
        <v>indie rock</v>
      </c>
      <c r="L401" t="s">
        <v>21</v>
      </c>
      <c r="M401" t="s">
        <v>22</v>
      </c>
      <c r="N401">
        <v>1296626400</v>
      </c>
      <c r="O401">
        <v>1297231200</v>
      </c>
      <c r="P401" t="b">
        <v>0</v>
      </c>
      <c r="Q401" t="b">
        <v>0</v>
      </c>
      <c r="R401" t="s">
        <v>60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 s="8">
        <f t="shared" si="25"/>
        <v>2</v>
      </c>
      <c r="I402">
        <v>1</v>
      </c>
      <c r="J402" t="str">
        <f t="shared" si="26"/>
        <v>photography</v>
      </c>
      <c r="K402" t="str">
        <f t="shared" si="27"/>
        <v>photography books</v>
      </c>
      <c r="L402" t="s">
        <v>21</v>
      </c>
      <c r="M402" t="s">
        <v>22</v>
      </c>
      <c r="N402">
        <v>1376629200</v>
      </c>
      <c r="O402">
        <v>1378530000</v>
      </c>
      <c r="P402" t="b">
        <v>0</v>
      </c>
      <c r="Q402" t="b">
        <v>1</v>
      </c>
      <c r="R402" t="s">
        <v>122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 s="8">
        <f t="shared" si="25"/>
        <v>46.060200668896321</v>
      </c>
      <c r="I403">
        <v>299</v>
      </c>
      <c r="J403" t="str">
        <f t="shared" si="26"/>
        <v>theater</v>
      </c>
      <c r="K403" t="str">
        <f t="shared" si="27"/>
        <v>plays</v>
      </c>
      <c r="L403" t="s">
        <v>21</v>
      </c>
      <c r="M403" t="s">
        <v>22</v>
      </c>
      <c r="N403">
        <v>1572152400</v>
      </c>
      <c r="O403">
        <v>1572152400</v>
      </c>
      <c r="P403" t="b">
        <v>0</v>
      </c>
      <c r="Q403" t="b">
        <v>0</v>
      </c>
      <c r="R403" t="s">
        <v>33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 s="8">
        <f t="shared" si="25"/>
        <v>73.650000000000006</v>
      </c>
      <c r="I404">
        <v>40</v>
      </c>
      <c r="J404" t="str">
        <f t="shared" si="26"/>
        <v>film &amp; video</v>
      </c>
      <c r="K404" t="str">
        <f t="shared" si="27"/>
        <v>shorts</v>
      </c>
      <c r="L404" t="s">
        <v>21</v>
      </c>
      <c r="M404" t="s">
        <v>22</v>
      </c>
      <c r="N404">
        <v>1325829600</v>
      </c>
      <c r="O404">
        <v>1329890400</v>
      </c>
      <c r="P404" t="b">
        <v>0</v>
      </c>
      <c r="Q404" t="b">
        <v>1</v>
      </c>
      <c r="R404" t="s">
        <v>100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 s="8">
        <f t="shared" si="25"/>
        <v>55.99336650082919</v>
      </c>
      <c r="I405">
        <v>3015</v>
      </c>
      <c r="J405" t="str">
        <f t="shared" si="26"/>
        <v>theater</v>
      </c>
      <c r="K405" t="str">
        <f t="shared" si="27"/>
        <v>plays</v>
      </c>
      <c r="L405" t="s">
        <v>15</v>
      </c>
      <c r="M405" t="s">
        <v>16</v>
      </c>
      <c r="N405">
        <v>1273640400</v>
      </c>
      <c r="O405">
        <v>1276750800</v>
      </c>
      <c r="P405" t="b">
        <v>0</v>
      </c>
      <c r="Q405" t="b">
        <v>1</v>
      </c>
      <c r="R405" t="s">
        <v>33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 s="8">
        <f t="shared" si="25"/>
        <v>68.985695127402778</v>
      </c>
      <c r="I406">
        <v>2237</v>
      </c>
      <c r="J406" t="str">
        <f t="shared" si="26"/>
        <v>theater</v>
      </c>
      <c r="K406" t="str">
        <f t="shared" si="27"/>
        <v>plays</v>
      </c>
      <c r="L406" t="s">
        <v>21</v>
      </c>
      <c r="M406" t="s">
        <v>22</v>
      </c>
      <c r="N406">
        <v>1510639200</v>
      </c>
      <c r="O406">
        <v>1510898400</v>
      </c>
      <c r="P406" t="b">
        <v>0</v>
      </c>
      <c r="Q406" t="b">
        <v>0</v>
      </c>
      <c r="R406" t="s">
        <v>33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 s="8">
        <f t="shared" si="25"/>
        <v>60.981609195402299</v>
      </c>
      <c r="I407">
        <v>435</v>
      </c>
      <c r="J407" t="str">
        <f t="shared" si="26"/>
        <v>theater</v>
      </c>
      <c r="K407" t="str">
        <f t="shared" si="27"/>
        <v>plays</v>
      </c>
      <c r="L407" t="s">
        <v>21</v>
      </c>
      <c r="M407" t="s">
        <v>22</v>
      </c>
      <c r="N407">
        <v>1528088400</v>
      </c>
      <c r="O407">
        <v>1532408400</v>
      </c>
      <c r="P407" t="b">
        <v>0</v>
      </c>
      <c r="Q407" t="b">
        <v>0</v>
      </c>
      <c r="R407" t="s">
        <v>33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 s="8">
        <f t="shared" si="25"/>
        <v>110.98139534883721</v>
      </c>
      <c r="I408">
        <v>645</v>
      </c>
      <c r="J408" t="str">
        <f t="shared" si="26"/>
        <v>film &amp; video</v>
      </c>
      <c r="K408" t="str">
        <f t="shared" si="27"/>
        <v>documentary</v>
      </c>
      <c r="L408" t="s">
        <v>21</v>
      </c>
      <c r="M408" t="s">
        <v>22</v>
      </c>
      <c r="N408">
        <v>1359525600</v>
      </c>
      <c r="O408">
        <v>1360562400</v>
      </c>
      <c r="P408" t="b">
        <v>1</v>
      </c>
      <c r="Q408" t="b">
        <v>0</v>
      </c>
      <c r="R408" t="s">
        <v>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 s="8">
        <f t="shared" si="25"/>
        <v>25</v>
      </c>
      <c r="I409">
        <v>484</v>
      </c>
      <c r="J409" t="str">
        <f t="shared" si="26"/>
        <v>theater</v>
      </c>
      <c r="K409" t="str">
        <f t="shared" si="27"/>
        <v>plays</v>
      </c>
      <c r="L409" t="s">
        <v>36</v>
      </c>
      <c r="M409" t="s">
        <v>37</v>
      </c>
      <c r="N409">
        <v>1570942800</v>
      </c>
      <c r="O409">
        <v>1571547600</v>
      </c>
      <c r="P409" t="b">
        <v>0</v>
      </c>
      <c r="Q409" t="b">
        <v>0</v>
      </c>
      <c r="R409" t="s">
        <v>33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 s="8">
        <f t="shared" si="25"/>
        <v>78.759740259740255</v>
      </c>
      <c r="I410">
        <v>154</v>
      </c>
      <c r="J410" t="str">
        <f t="shared" si="26"/>
        <v>film &amp; video</v>
      </c>
      <c r="K410" t="str">
        <f t="shared" si="27"/>
        <v>documentary</v>
      </c>
      <c r="L410" t="s">
        <v>15</v>
      </c>
      <c r="M410" t="s">
        <v>16</v>
      </c>
      <c r="N410">
        <v>1466398800</v>
      </c>
      <c r="O410">
        <v>1468126800</v>
      </c>
      <c r="P410" t="b">
        <v>0</v>
      </c>
      <c r="Q410" t="b">
        <v>0</v>
      </c>
      <c r="R410" t="s">
        <v>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 s="8">
        <f t="shared" si="25"/>
        <v>87.960784313725483</v>
      </c>
      <c r="I411">
        <v>714</v>
      </c>
      <c r="J411" t="str">
        <f t="shared" si="26"/>
        <v>music</v>
      </c>
      <c r="K411" t="str">
        <f t="shared" si="27"/>
        <v>rock</v>
      </c>
      <c r="L411" t="s">
        <v>21</v>
      </c>
      <c r="M411" t="s">
        <v>22</v>
      </c>
      <c r="N411">
        <v>1492491600</v>
      </c>
      <c r="O411">
        <v>1492837200</v>
      </c>
      <c r="P411" t="b">
        <v>0</v>
      </c>
      <c r="Q411" t="b">
        <v>0</v>
      </c>
      <c r="R411" t="s">
        <v>23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 s="8">
        <f t="shared" si="25"/>
        <v>49.987398739873989</v>
      </c>
      <c r="I412">
        <v>1111</v>
      </c>
      <c r="J412" t="str">
        <f t="shared" si="26"/>
        <v>games</v>
      </c>
      <c r="K412" t="str">
        <f t="shared" si="27"/>
        <v>mobile games</v>
      </c>
      <c r="L412" t="s">
        <v>21</v>
      </c>
      <c r="M412" t="s">
        <v>22</v>
      </c>
      <c r="N412">
        <v>1430197200</v>
      </c>
      <c r="O412">
        <v>1430197200</v>
      </c>
      <c r="P412" t="b">
        <v>0</v>
      </c>
      <c r="Q412" t="b">
        <v>0</v>
      </c>
      <c r="R412" t="s">
        <v>292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 s="8">
        <f t="shared" si="25"/>
        <v>99.524390243902445</v>
      </c>
      <c r="I413">
        <v>82</v>
      </c>
      <c r="J413" t="str">
        <f t="shared" si="26"/>
        <v>theater</v>
      </c>
      <c r="K413" t="str">
        <f t="shared" si="27"/>
        <v>plays</v>
      </c>
      <c r="L413" t="s">
        <v>21</v>
      </c>
      <c r="M413" t="s">
        <v>22</v>
      </c>
      <c r="N413">
        <v>1496034000</v>
      </c>
      <c r="O413">
        <v>1496206800</v>
      </c>
      <c r="P413" t="b">
        <v>0</v>
      </c>
      <c r="Q413" t="b">
        <v>0</v>
      </c>
      <c r="R413" t="s">
        <v>33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 s="8">
        <f t="shared" si="25"/>
        <v>104.82089552238806</v>
      </c>
      <c r="I414">
        <v>134</v>
      </c>
      <c r="J414" t="str">
        <f t="shared" si="26"/>
        <v>publishing</v>
      </c>
      <c r="K414" t="str">
        <f t="shared" si="27"/>
        <v>fiction</v>
      </c>
      <c r="L414" t="s">
        <v>21</v>
      </c>
      <c r="M414" t="s">
        <v>22</v>
      </c>
      <c r="N414">
        <v>1388728800</v>
      </c>
      <c r="O414">
        <v>1389592800</v>
      </c>
      <c r="P414" t="b">
        <v>0</v>
      </c>
      <c r="Q414" t="b">
        <v>0</v>
      </c>
      <c r="R414" t="s">
        <v>119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 s="8">
        <f t="shared" si="25"/>
        <v>108.01469237832875</v>
      </c>
      <c r="I415">
        <v>1089</v>
      </c>
      <c r="J415" t="str">
        <f t="shared" si="26"/>
        <v>film &amp; video</v>
      </c>
      <c r="K415" t="str">
        <f t="shared" si="27"/>
        <v>animation</v>
      </c>
      <c r="L415" t="s">
        <v>21</v>
      </c>
      <c r="M415" t="s">
        <v>22</v>
      </c>
      <c r="N415">
        <v>1543298400</v>
      </c>
      <c r="O415">
        <v>1545631200</v>
      </c>
      <c r="P415" t="b">
        <v>0</v>
      </c>
      <c r="Q415" t="b">
        <v>0</v>
      </c>
      <c r="R415" t="s">
        <v>71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 s="8">
        <f t="shared" si="25"/>
        <v>28.998544660724033</v>
      </c>
      <c r="I416">
        <v>5497</v>
      </c>
      <c r="J416" t="str">
        <f t="shared" si="26"/>
        <v>food</v>
      </c>
      <c r="K416" t="str">
        <f t="shared" si="27"/>
        <v>food trucks</v>
      </c>
      <c r="L416" t="s">
        <v>21</v>
      </c>
      <c r="M416" t="s">
        <v>22</v>
      </c>
      <c r="N416">
        <v>1271739600</v>
      </c>
      <c r="O416">
        <v>1272430800</v>
      </c>
      <c r="P416" t="b">
        <v>0</v>
      </c>
      <c r="Q416" t="b">
        <v>1</v>
      </c>
      <c r="R416" t="s">
        <v>17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 s="8">
        <f t="shared" si="25"/>
        <v>30.028708133971293</v>
      </c>
      <c r="I417">
        <v>418</v>
      </c>
      <c r="J417" t="str">
        <f t="shared" si="26"/>
        <v>theater</v>
      </c>
      <c r="K417" t="str">
        <f t="shared" si="27"/>
        <v>plays</v>
      </c>
      <c r="L417" t="s">
        <v>21</v>
      </c>
      <c r="M417" t="s">
        <v>22</v>
      </c>
      <c r="N417">
        <v>1326434400</v>
      </c>
      <c r="O417">
        <v>1327903200</v>
      </c>
      <c r="P417" t="b">
        <v>0</v>
      </c>
      <c r="Q417" t="b">
        <v>0</v>
      </c>
      <c r="R417" t="s">
        <v>33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 s="8">
        <f t="shared" si="25"/>
        <v>41.005559416261292</v>
      </c>
      <c r="I418">
        <v>1439</v>
      </c>
      <c r="J418" t="str">
        <f t="shared" si="26"/>
        <v>film &amp; video</v>
      </c>
      <c r="K418" t="str">
        <f t="shared" si="27"/>
        <v>documentary</v>
      </c>
      <c r="L418" t="s">
        <v>21</v>
      </c>
      <c r="M418" t="s">
        <v>22</v>
      </c>
      <c r="N418">
        <v>1295244000</v>
      </c>
      <c r="O418">
        <v>1296021600</v>
      </c>
      <c r="P418" t="b">
        <v>0</v>
      </c>
      <c r="Q418" t="b">
        <v>1</v>
      </c>
      <c r="R418" t="s">
        <v>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 s="8">
        <f t="shared" si="25"/>
        <v>62.866666666666667</v>
      </c>
      <c r="I419">
        <v>15</v>
      </c>
      <c r="J419" t="str">
        <f t="shared" si="26"/>
        <v>theater</v>
      </c>
      <c r="K419" t="str">
        <f t="shared" si="27"/>
        <v>plays</v>
      </c>
      <c r="L419" t="s">
        <v>21</v>
      </c>
      <c r="M419" t="s">
        <v>22</v>
      </c>
      <c r="N419">
        <v>1541221200</v>
      </c>
      <c r="O419">
        <v>1543298400</v>
      </c>
      <c r="P419" t="b">
        <v>0</v>
      </c>
      <c r="Q419" t="b">
        <v>0</v>
      </c>
      <c r="R419" t="s">
        <v>33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 s="8">
        <f t="shared" si="25"/>
        <v>47.005002501250623</v>
      </c>
      <c r="I420">
        <v>1999</v>
      </c>
      <c r="J420" t="str">
        <f t="shared" si="26"/>
        <v>film &amp; video</v>
      </c>
      <c r="K420" t="str">
        <f t="shared" si="27"/>
        <v>documentary</v>
      </c>
      <c r="L420" t="s">
        <v>15</v>
      </c>
      <c r="M420" t="s">
        <v>16</v>
      </c>
      <c r="N420">
        <v>1336280400</v>
      </c>
      <c r="O420">
        <v>1336366800</v>
      </c>
      <c r="P420" t="b">
        <v>0</v>
      </c>
      <c r="Q420" t="b">
        <v>0</v>
      </c>
      <c r="R420" t="s">
        <v>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 s="8">
        <f t="shared" si="25"/>
        <v>26.997693638285604</v>
      </c>
      <c r="I421">
        <v>5203</v>
      </c>
      <c r="J421" t="str">
        <f t="shared" si="26"/>
        <v>technology</v>
      </c>
      <c r="K421" t="str">
        <f t="shared" si="27"/>
        <v>web</v>
      </c>
      <c r="L421" t="s">
        <v>21</v>
      </c>
      <c r="M421" t="s">
        <v>22</v>
      </c>
      <c r="N421">
        <v>1324533600</v>
      </c>
      <c r="O421">
        <v>1325052000</v>
      </c>
      <c r="P421" t="b">
        <v>0</v>
      </c>
      <c r="Q421" t="b">
        <v>0</v>
      </c>
      <c r="R421" t="s">
        <v>28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 s="8">
        <f t="shared" si="25"/>
        <v>68.329787234042556</v>
      </c>
      <c r="I422">
        <v>94</v>
      </c>
      <c r="J422" t="str">
        <f t="shared" si="26"/>
        <v>theater</v>
      </c>
      <c r="K422" t="str">
        <f t="shared" si="27"/>
        <v>plays</v>
      </c>
      <c r="L422" t="s">
        <v>21</v>
      </c>
      <c r="M422" t="s">
        <v>22</v>
      </c>
      <c r="N422">
        <v>1498366800</v>
      </c>
      <c r="O422">
        <v>1499576400</v>
      </c>
      <c r="P422" t="b">
        <v>0</v>
      </c>
      <c r="Q422" t="b">
        <v>0</v>
      </c>
      <c r="R422" t="s">
        <v>33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 s="8">
        <f t="shared" si="25"/>
        <v>50.974576271186443</v>
      </c>
      <c r="I423">
        <v>118</v>
      </c>
      <c r="J423" t="str">
        <f t="shared" si="26"/>
        <v>technology</v>
      </c>
      <c r="K423" t="str">
        <f t="shared" si="27"/>
        <v>wearables</v>
      </c>
      <c r="L423" t="s">
        <v>21</v>
      </c>
      <c r="M423" t="s">
        <v>22</v>
      </c>
      <c r="N423">
        <v>1498712400</v>
      </c>
      <c r="O423">
        <v>1501304400</v>
      </c>
      <c r="P423" t="b">
        <v>0</v>
      </c>
      <c r="Q423" t="b">
        <v>1</v>
      </c>
      <c r="R423" t="s">
        <v>65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 s="8">
        <f t="shared" si="25"/>
        <v>54.024390243902438</v>
      </c>
      <c r="I424">
        <v>205</v>
      </c>
      <c r="J424" t="str">
        <f t="shared" si="26"/>
        <v>theater</v>
      </c>
      <c r="K424" t="str">
        <f t="shared" si="27"/>
        <v>plays</v>
      </c>
      <c r="L424" t="s">
        <v>21</v>
      </c>
      <c r="M424" t="s">
        <v>22</v>
      </c>
      <c r="N424">
        <v>1271480400</v>
      </c>
      <c r="O424">
        <v>1273208400</v>
      </c>
      <c r="P424" t="b">
        <v>0</v>
      </c>
      <c r="Q424" t="b">
        <v>1</v>
      </c>
      <c r="R424" t="s">
        <v>33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 s="8">
        <f t="shared" si="25"/>
        <v>97.055555555555557</v>
      </c>
      <c r="I425">
        <v>162</v>
      </c>
      <c r="J425" t="str">
        <f t="shared" si="26"/>
        <v>food</v>
      </c>
      <c r="K425" t="str">
        <f t="shared" si="27"/>
        <v>food trucks</v>
      </c>
      <c r="L425" t="s">
        <v>21</v>
      </c>
      <c r="M425" t="s">
        <v>22</v>
      </c>
      <c r="N425">
        <v>1316667600</v>
      </c>
      <c r="O425">
        <v>1316840400</v>
      </c>
      <c r="P425" t="b">
        <v>0</v>
      </c>
      <c r="Q425" t="b">
        <v>1</v>
      </c>
      <c r="R425" t="s">
        <v>17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 s="8">
        <f t="shared" si="25"/>
        <v>24.867469879518072</v>
      </c>
      <c r="I426">
        <v>83</v>
      </c>
      <c r="J426" t="str">
        <f t="shared" si="26"/>
        <v>music</v>
      </c>
      <c r="K426" t="str">
        <f t="shared" si="27"/>
        <v>indie rock</v>
      </c>
      <c r="L426" t="s">
        <v>21</v>
      </c>
      <c r="M426" t="s">
        <v>22</v>
      </c>
      <c r="N426">
        <v>1524027600</v>
      </c>
      <c r="O426">
        <v>1524546000</v>
      </c>
      <c r="P426" t="b">
        <v>0</v>
      </c>
      <c r="Q426" t="b">
        <v>0</v>
      </c>
      <c r="R426" t="s">
        <v>60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 s="8">
        <f t="shared" si="25"/>
        <v>84.423913043478265</v>
      </c>
      <c r="I427">
        <v>92</v>
      </c>
      <c r="J427" t="str">
        <f t="shared" si="26"/>
        <v>photography</v>
      </c>
      <c r="K427" t="str">
        <f t="shared" si="27"/>
        <v>photography books</v>
      </c>
      <c r="L427" t="s">
        <v>21</v>
      </c>
      <c r="M427" t="s">
        <v>22</v>
      </c>
      <c r="N427">
        <v>1438059600</v>
      </c>
      <c r="O427">
        <v>1438578000</v>
      </c>
      <c r="P427" t="b">
        <v>0</v>
      </c>
      <c r="Q427" t="b">
        <v>0</v>
      </c>
      <c r="R427" t="s">
        <v>122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 s="8">
        <f t="shared" si="25"/>
        <v>47.091324200913242</v>
      </c>
      <c r="I428">
        <v>219</v>
      </c>
      <c r="J428" t="str">
        <f t="shared" si="26"/>
        <v>theater</v>
      </c>
      <c r="K428" t="str">
        <f t="shared" si="27"/>
        <v>plays</v>
      </c>
      <c r="L428" t="s">
        <v>21</v>
      </c>
      <c r="M428" t="s">
        <v>22</v>
      </c>
      <c r="N428">
        <v>1361944800</v>
      </c>
      <c r="O428">
        <v>1362549600</v>
      </c>
      <c r="P428" t="b">
        <v>0</v>
      </c>
      <c r="Q428" t="b">
        <v>0</v>
      </c>
      <c r="R428" t="s">
        <v>33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 s="8">
        <f t="shared" si="25"/>
        <v>77.996041171813147</v>
      </c>
      <c r="I429">
        <v>2526</v>
      </c>
      <c r="J429" t="str">
        <f t="shared" si="26"/>
        <v>theater</v>
      </c>
      <c r="K429" t="str">
        <f t="shared" si="27"/>
        <v>plays</v>
      </c>
      <c r="L429" t="s">
        <v>21</v>
      </c>
      <c r="M429" t="s">
        <v>22</v>
      </c>
      <c r="N429">
        <v>1410584400</v>
      </c>
      <c r="O429">
        <v>1413349200</v>
      </c>
      <c r="P429" t="b">
        <v>0</v>
      </c>
      <c r="Q429" t="b">
        <v>1</v>
      </c>
      <c r="R429" t="s">
        <v>33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 s="8">
        <f t="shared" si="25"/>
        <v>62.967871485943775</v>
      </c>
      <c r="I430">
        <v>747</v>
      </c>
      <c r="J430" t="str">
        <f t="shared" si="26"/>
        <v>film &amp; video</v>
      </c>
      <c r="K430" t="str">
        <f t="shared" si="27"/>
        <v>animation</v>
      </c>
      <c r="L430" t="s">
        <v>21</v>
      </c>
      <c r="M430" t="s">
        <v>22</v>
      </c>
      <c r="N430">
        <v>1297404000</v>
      </c>
      <c r="O430">
        <v>1298008800</v>
      </c>
      <c r="P430" t="b">
        <v>0</v>
      </c>
      <c r="Q430" t="b">
        <v>0</v>
      </c>
      <c r="R430" t="s">
        <v>71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 s="8">
        <f t="shared" si="25"/>
        <v>81.006080449017773</v>
      </c>
      <c r="I431">
        <v>2138</v>
      </c>
      <c r="J431" t="str">
        <f t="shared" si="26"/>
        <v>photography</v>
      </c>
      <c r="K431" t="str">
        <f t="shared" si="27"/>
        <v>photography books</v>
      </c>
      <c r="L431" t="s">
        <v>21</v>
      </c>
      <c r="M431" t="s">
        <v>22</v>
      </c>
      <c r="N431">
        <v>1392012000</v>
      </c>
      <c r="O431">
        <v>1394427600</v>
      </c>
      <c r="P431" t="b">
        <v>0</v>
      </c>
      <c r="Q431" t="b">
        <v>1</v>
      </c>
      <c r="R431" t="s">
        <v>122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 s="8">
        <f t="shared" si="25"/>
        <v>65.321428571428569</v>
      </c>
      <c r="I432">
        <v>84</v>
      </c>
      <c r="J432" t="str">
        <f t="shared" si="26"/>
        <v>theater</v>
      </c>
      <c r="K432" t="str">
        <f t="shared" si="27"/>
        <v>plays</v>
      </c>
      <c r="L432" t="s">
        <v>21</v>
      </c>
      <c r="M432" t="s">
        <v>22</v>
      </c>
      <c r="N432">
        <v>1569733200</v>
      </c>
      <c r="O432">
        <v>1572670800</v>
      </c>
      <c r="P432" t="b">
        <v>0</v>
      </c>
      <c r="Q432" t="b">
        <v>0</v>
      </c>
      <c r="R432" t="s">
        <v>33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 s="8">
        <f t="shared" si="25"/>
        <v>104.43617021276596</v>
      </c>
      <c r="I433">
        <v>94</v>
      </c>
      <c r="J433" t="str">
        <f t="shared" si="26"/>
        <v>theater</v>
      </c>
      <c r="K433" t="str">
        <f t="shared" si="27"/>
        <v>plays</v>
      </c>
      <c r="L433" t="s">
        <v>21</v>
      </c>
      <c r="M433" t="s">
        <v>22</v>
      </c>
      <c r="N433">
        <v>1529643600</v>
      </c>
      <c r="O433">
        <v>1531112400</v>
      </c>
      <c r="P433" t="b">
        <v>1</v>
      </c>
      <c r="Q433" t="b">
        <v>0</v>
      </c>
      <c r="R433" t="s">
        <v>33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 s="8">
        <f t="shared" si="25"/>
        <v>69.989010989010993</v>
      </c>
      <c r="I434">
        <v>91</v>
      </c>
      <c r="J434" t="str">
        <f t="shared" si="26"/>
        <v>theater</v>
      </c>
      <c r="K434" t="str">
        <f t="shared" si="27"/>
        <v>plays</v>
      </c>
      <c r="L434" t="s">
        <v>21</v>
      </c>
      <c r="M434" t="s">
        <v>22</v>
      </c>
      <c r="N434">
        <v>1399006800</v>
      </c>
      <c r="O434">
        <v>1400734800</v>
      </c>
      <c r="P434" t="b">
        <v>0</v>
      </c>
      <c r="Q434" t="b">
        <v>0</v>
      </c>
      <c r="R434" t="s">
        <v>33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 s="8">
        <f t="shared" si="25"/>
        <v>83.023989898989896</v>
      </c>
      <c r="I435">
        <v>792</v>
      </c>
      <c r="J435" t="str">
        <f t="shared" si="26"/>
        <v>film &amp; video</v>
      </c>
      <c r="K435" t="str">
        <f t="shared" si="27"/>
        <v>documentary</v>
      </c>
      <c r="L435" t="s">
        <v>21</v>
      </c>
      <c r="M435" t="s">
        <v>22</v>
      </c>
      <c r="N435">
        <v>1385359200</v>
      </c>
      <c r="O435">
        <v>1386741600</v>
      </c>
      <c r="P435" t="b">
        <v>0</v>
      </c>
      <c r="Q435" t="b">
        <v>1</v>
      </c>
      <c r="R435" t="s">
        <v>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 s="8">
        <f t="shared" si="25"/>
        <v>90.3</v>
      </c>
      <c r="I436">
        <v>10</v>
      </c>
      <c r="J436" t="str">
        <f t="shared" si="26"/>
        <v>theater</v>
      </c>
      <c r="K436" t="str">
        <f t="shared" si="27"/>
        <v>plays</v>
      </c>
      <c r="L436" t="s">
        <v>15</v>
      </c>
      <c r="M436" t="s">
        <v>16</v>
      </c>
      <c r="N436">
        <v>1480572000</v>
      </c>
      <c r="O436">
        <v>1481781600</v>
      </c>
      <c r="P436" t="b">
        <v>1</v>
      </c>
      <c r="Q436" t="b">
        <v>0</v>
      </c>
      <c r="R436" t="s">
        <v>33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 s="8">
        <f t="shared" si="25"/>
        <v>103.98131932282546</v>
      </c>
      <c r="I437">
        <v>1713</v>
      </c>
      <c r="J437" t="str">
        <f t="shared" si="26"/>
        <v>theater</v>
      </c>
      <c r="K437" t="str">
        <f t="shared" si="27"/>
        <v>plays</v>
      </c>
      <c r="L437" t="s">
        <v>107</v>
      </c>
      <c r="M437" t="s">
        <v>108</v>
      </c>
      <c r="N437">
        <v>1418623200</v>
      </c>
      <c r="O437">
        <v>1419660000</v>
      </c>
      <c r="P437" t="b">
        <v>0</v>
      </c>
      <c r="Q437" t="b">
        <v>1</v>
      </c>
      <c r="R437" t="s">
        <v>33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 s="8">
        <f t="shared" si="25"/>
        <v>54.931726907630519</v>
      </c>
      <c r="I438">
        <v>249</v>
      </c>
      <c r="J438" t="str">
        <f t="shared" si="26"/>
        <v>music</v>
      </c>
      <c r="K438" t="str">
        <f t="shared" si="27"/>
        <v>jazz</v>
      </c>
      <c r="L438" t="s">
        <v>21</v>
      </c>
      <c r="M438" t="s">
        <v>22</v>
      </c>
      <c r="N438">
        <v>1555736400</v>
      </c>
      <c r="O438">
        <v>1555822800</v>
      </c>
      <c r="P438" t="b">
        <v>0</v>
      </c>
      <c r="Q438" t="b">
        <v>0</v>
      </c>
      <c r="R438" t="s">
        <v>159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 s="8">
        <f t="shared" si="25"/>
        <v>51.921875</v>
      </c>
      <c r="I439">
        <v>192</v>
      </c>
      <c r="J439" t="str">
        <f t="shared" si="26"/>
        <v>film &amp; video</v>
      </c>
      <c r="K439" t="str">
        <f t="shared" si="27"/>
        <v>animation</v>
      </c>
      <c r="L439" t="s">
        <v>21</v>
      </c>
      <c r="M439" t="s">
        <v>22</v>
      </c>
      <c r="N439">
        <v>1442120400</v>
      </c>
      <c r="O439">
        <v>1442379600</v>
      </c>
      <c r="P439" t="b">
        <v>0</v>
      </c>
      <c r="Q439" t="b">
        <v>1</v>
      </c>
      <c r="R439" t="s">
        <v>71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 s="8">
        <f t="shared" si="25"/>
        <v>60.02834008097166</v>
      </c>
      <c r="I440">
        <v>247</v>
      </c>
      <c r="J440" t="str">
        <f t="shared" si="26"/>
        <v>theater</v>
      </c>
      <c r="K440" t="str">
        <f t="shared" si="27"/>
        <v>plays</v>
      </c>
      <c r="L440" t="s">
        <v>21</v>
      </c>
      <c r="M440" t="s">
        <v>22</v>
      </c>
      <c r="N440">
        <v>1362376800</v>
      </c>
      <c r="O440">
        <v>1364965200</v>
      </c>
      <c r="P440" t="b">
        <v>0</v>
      </c>
      <c r="Q440" t="b">
        <v>0</v>
      </c>
      <c r="R440" t="s">
        <v>33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 s="8">
        <f t="shared" si="25"/>
        <v>44.003488879197555</v>
      </c>
      <c r="I441">
        <v>2293</v>
      </c>
      <c r="J441" t="str">
        <f t="shared" si="26"/>
        <v>film &amp; video</v>
      </c>
      <c r="K441" t="str">
        <f t="shared" si="27"/>
        <v>science fiction</v>
      </c>
      <c r="L441" t="s">
        <v>21</v>
      </c>
      <c r="M441" t="s">
        <v>22</v>
      </c>
      <c r="N441">
        <v>1478408400</v>
      </c>
      <c r="O441">
        <v>1479016800</v>
      </c>
      <c r="P441" t="b">
        <v>0</v>
      </c>
      <c r="Q441" t="b">
        <v>0</v>
      </c>
      <c r="R441" t="s">
        <v>474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 s="8">
        <f t="shared" si="25"/>
        <v>53.003513254551258</v>
      </c>
      <c r="I442">
        <v>3131</v>
      </c>
      <c r="J442" t="str">
        <f t="shared" si="26"/>
        <v>film &amp; video</v>
      </c>
      <c r="K442" t="str">
        <f t="shared" si="27"/>
        <v>television</v>
      </c>
      <c r="L442" t="s">
        <v>21</v>
      </c>
      <c r="M442" t="s">
        <v>22</v>
      </c>
      <c r="N442">
        <v>1498798800</v>
      </c>
      <c r="O442">
        <v>1499662800</v>
      </c>
      <c r="P442" t="b">
        <v>0</v>
      </c>
      <c r="Q442" t="b">
        <v>0</v>
      </c>
      <c r="R442" t="s">
        <v>269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 s="8">
        <f t="shared" si="25"/>
        <v>54.5</v>
      </c>
      <c r="I443">
        <v>32</v>
      </c>
      <c r="J443" t="str">
        <f t="shared" si="26"/>
        <v>technology</v>
      </c>
      <c r="K443" t="str">
        <f t="shared" si="27"/>
        <v>wearables</v>
      </c>
      <c r="L443" t="s">
        <v>21</v>
      </c>
      <c r="M443" t="s">
        <v>22</v>
      </c>
      <c r="N443">
        <v>1335416400</v>
      </c>
      <c r="O443">
        <v>1337835600</v>
      </c>
      <c r="P443" t="b">
        <v>0</v>
      </c>
      <c r="Q443" t="b">
        <v>0</v>
      </c>
      <c r="R443" t="s">
        <v>65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 s="8">
        <f t="shared" si="25"/>
        <v>75.04195804195804</v>
      </c>
      <c r="I444">
        <v>143</v>
      </c>
      <c r="J444" t="str">
        <f t="shared" si="26"/>
        <v>theater</v>
      </c>
      <c r="K444" t="str">
        <f t="shared" si="27"/>
        <v>plays</v>
      </c>
      <c r="L444" t="s">
        <v>107</v>
      </c>
      <c r="M444" t="s">
        <v>108</v>
      </c>
      <c r="N444">
        <v>1504328400</v>
      </c>
      <c r="O444">
        <v>1505710800</v>
      </c>
      <c r="P444" t="b">
        <v>0</v>
      </c>
      <c r="Q444" t="b">
        <v>0</v>
      </c>
      <c r="R444" t="s">
        <v>33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 s="8">
        <f t="shared" si="25"/>
        <v>35.911111111111111</v>
      </c>
      <c r="I445">
        <v>90</v>
      </c>
      <c r="J445" t="str">
        <f t="shared" si="26"/>
        <v>theater</v>
      </c>
      <c r="K445" t="str">
        <f t="shared" si="27"/>
        <v>plays</v>
      </c>
      <c r="L445" t="s">
        <v>21</v>
      </c>
      <c r="M445" t="s">
        <v>22</v>
      </c>
      <c r="N445">
        <v>1285822800</v>
      </c>
      <c r="O445">
        <v>1287464400</v>
      </c>
      <c r="P445" t="b">
        <v>0</v>
      </c>
      <c r="Q445" t="b">
        <v>0</v>
      </c>
      <c r="R445" t="s">
        <v>33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 s="8">
        <f t="shared" si="25"/>
        <v>36.952702702702702</v>
      </c>
      <c r="I446">
        <v>296</v>
      </c>
      <c r="J446" t="str">
        <f t="shared" si="26"/>
        <v>music</v>
      </c>
      <c r="K446" t="str">
        <f t="shared" si="27"/>
        <v>indie rock</v>
      </c>
      <c r="L446" t="s">
        <v>21</v>
      </c>
      <c r="M446" t="s">
        <v>22</v>
      </c>
      <c r="N446">
        <v>1311483600</v>
      </c>
      <c r="O446">
        <v>1311656400</v>
      </c>
      <c r="P446" t="b">
        <v>0</v>
      </c>
      <c r="Q446" t="b">
        <v>1</v>
      </c>
      <c r="R446" t="s">
        <v>60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 s="8">
        <f t="shared" si="25"/>
        <v>63.170588235294119</v>
      </c>
      <c r="I447">
        <v>170</v>
      </c>
      <c r="J447" t="str">
        <f t="shared" si="26"/>
        <v>theater</v>
      </c>
      <c r="K447" t="str">
        <f t="shared" si="27"/>
        <v>plays</v>
      </c>
      <c r="L447" t="s">
        <v>21</v>
      </c>
      <c r="M447" t="s">
        <v>22</v>
      </c>
      <c r="N447">
        <v>1291356000</v>
      </c>
      <c r="O447">
        <v>1293170400</v>
      </c>
      <c r="P447" t="b">
        <v>0</v>
      </c>
      <c r="Q447" t="b">
        <v>1</v>
      </c>
      <c r="R447" t="s">
        <v>33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 s="8">
        <f t="shared" si="25"/>
        <v>29.99462365591398</v>
      </c>
      <c r="I448">
        <v>186</v>
      </c>
      <c r="J448" t="str">
        <f t="shared" si="26"/>
        <v>technology</v>
      </c>
      <c r="K448" t="str">
        <f t="shared" si="27"/>
        <v>wearables</v>
      </c>
      <c r="L448" t="s">
        <v>21</v>
      </c>
      <c r="M448" t="s">
        <v>22</v>
      </c>
      <c r="N448">
        <v>1355810400</v>
      </c>
      <c r="O448">
        <v>1355983200</v>
      </c>
      <c r="P448" t="b">
        <v>0</v>
      </c>
      <c r="Q448" t="b">
        <v>0</v>
      </c>
      <c r="R448" t="s">
        <v>65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 s="8">
        <f t="shared" si="25"/>
        <v>86</v>
      </c>
      <c r="I449">
        <v>439</v>
      </c>
      <c r="J449" t="str">
        <f t="shared" si="26"/>
        <v>film &amp; video</v>
      </c>
      <c r="K449" t="str">
        <f t="shared" si="27"/>
        <v>television</v>
      </c>
      <c r="L449" t="s">
        <v>40</v>
      </c>
      <c r="M449" t="s">
        <v>41</v>
      </c>
      <c r="N449">
        <v>1513663200</v>
      </c>
      <c r="O449">
        <v>1515045600</v>
      </c>
      <c r="P449" t="b">
        <v>0</v>
      </c>
      <c r="Q449" t="b">
        <v>0</v>
      </c>
      <c r="R449" t="s">
        <v>269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 s="8">
        <f t="shared" si="25"/>
        <v>75.014876033057845</v>
      </c>
      <c r="I450">
        <v>605</v>
      </c>
      <c r="J450" t="str">
        <f t="shared" si="26"/>
        <v>games</v>
      </c>
      <c r="K450" t="str">
        <f t="shared" si="27"/>
        <v>video games</v>
      </c>
      <c r="L450" t="s">
        <v>21</v>
      </c>
      <c r="M450" t="s">
        <v>22</v>
      </c>
      <c r="N450">
        <v>1365915600</v>
      </c>
      <c r="O450">
        <v>1366088400</v>
      </c>
      <c r="P450" t="b">
        <v>0</v>
      </c>
      <c r="Q450" t="b">
        <v>1</v>
      </c>
      <c r="R450" t="s">
        <v>89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 s="8">
        <f t="shared" ref="H451:H514" si="29">E451/I451</f>
        <v>101.19767441860465</v>
      </c>
      <c r="I451">
        <v>86</v>
      </c>
      <c r="J451" t="str">
        <f t="shared" ref="J451:J514" si="30">_xlfn.TEXTBEFORE(R451, "/")</f>
        <v>games</v>
      </c>
      <c r="K451" t="str">
        <f t="shared" ref="K451:K514" si="31">_xlfn.TEXTAFTER(R451, "/")</f>
        <v>video games</v>
      </c>
      <c r="L451" t="s">
        <v>36</v>
      </c>
      <c r="M451" t="s">
        <v>37</v>
      </c>
      <c r="N451">
        <v>1551852000</v>
      </c>
      <c r="O451">
        <v>1553317200</v>
      </c>
      <c r="P451" t="b">
        <v>0</v>
      </c>
      <c r="Q451" t="b">
        <v>0</v>
      </c>
      <c r="R451" t="s">
        <v>89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 s="8">
        <f t="shared" si="29"/>
        <v>4</v>
      </c>
      <c r="I452">
        <v>1</v>
      </c>
      <c r="J452" t="str">
        <f t="shared" si="30"/>
        <v>film &amp; video</v>
      </c>
      <c r="K452" t="str">
        <f t="shared" si="31"/>
        <v>animation</v>
      </c>
      <c r="L452" t="s">
        <v>15</v>
      </c>
      <c r="M452" t="s">
        <v>16</v>
      </c>
      <c r="N452">
        <v>1540098000</v>
      </c>
      <c r="O452">
        <v>1542088800</v>
      </c>
      <c r="P452" t="b">
        <v>0</v>
      </c>
      <c r="Q452" t="b">
        <v>0</v>
      </c>
      <c r="R452" t="s">
        <v>71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 s="8">
        <f t="shared" si="29"/>
        <v>29.001272669424118</v>
      </c>
      <c r="I453">
        <v>6286</v>
      </c>
      <c r="J453" t="str">
        <f t="shared" si="30"/>
        <v>music</v>
      </c>
      <c r="K453" t="str">
        <f t="shared" si="31"/>
        <v>rock</v>
      </c>
      <c r="L453" t="s">
        <v>21</v>
      </c>
      <c r="M453" t="s">
        <v>22</v>
      </c>
      <c r="N453">
        <v>1500440400</v>
      </c>
      <c r="O453">
        <v>1503118800</v>
      </c>
      <c r="P453" t="b">
        <v>0</v>
      </c>
      <c r="Q453" t="b">
        <v>0</v>
      </c>
      <c r="R453" t="s">
        <v>23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 s="8">
        <f t="shared" si="29"/>
        <v>98.225806451612897</v>
      </c>
      <c r="I454">
        <v>31</v>
      </c>
      <c r="J454" t="str">
        <f t="shared" si="30"/>
        <v>film &amp; video</v>
      </c>
      <c r="K454" t="str">
        <f t="shared" si="31"/>
        <v>drama</v>
      </c>
      <c r="L454" t="s">
        <v>21</v>
      </c>
      <c r="M454" t="s">
        <v>22</v>
      </c>
      <c r="N454">
        <v>1278392400</v>
      </c>
      <c r="O454">
        <v>1278478800</v>
      </c>
      <c r="P454" t="b">
        <v>0</v>
      </c>
      <c r="Q454" t="b">
        <v>0</v>
      </c>
      <c r="R454" t="s">
        <v>53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 s="8">
        <f t="shared" si="29"/>
        <v>87.001693480101608</v>
      </c>
      <c r="I455">
        <v>1181</v>
      </c>
      <c r="J455" t="str">
        <f t="shared" si="30"/>
        <v>film &amp; video</v>
      </c>
      <c r="K455" t="str">
        <f t="shared" si="31"/>
        <v>science fiction</v>
      </c>
      <c r="L455" t="s">
        <v>21</v>
      </c>
      <c r="M455" t="s">
        <v>22</v>
      </c>
      <c r="N455">
        <v>1480572000</v>
      </c>
      <c r="O455">
        <v>1484114400</v>
      </c>
      <c r="P455" t="b">
        <v>0</v>
      </c>
      <c r="Q455" t="b">
        <v>0</v>
      </c>
      <c r="R455" t="s">
        <v>474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 s="8">
        <f t="shared" si="29"/>
        <v>45.205128205128204</v>
      </c>
      <c r="I456">
        <v>39</v>
      </c>
      <c r="J456" t="str">
        <f t="shared" si="30"/>
        <v>film &amp; video</v>
      </c>
      <c r="K456" t="str">
        <f t="shared" si="31"/>
        <v>drama</v>
      </c>
      <c r="L456" t="s">
        <v>21</v>
      </c>
      <c r="M456" t="s">
        <v>22</v>
      </c>
      <c r="N456">
        <v>1382331600</v>
      </c>
      <c r="O456">
        <v>1385445600</v>
      </c>
      <c r="P456" t="b">
        <v>0</v>
      </c>
      <c r="Q456" t="b">
        <v>1</v>
      </c>
      <c r="R456" t="s">
        <v>53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 s="8">
        <f t="shared" si="29"/>
        <v>37.001341561577675</v>
      </c>
      <c r="I457">
        <v>3727</v>
      </c>
      <c r="J457" t="str">
        <f t="shared" si="30"/>
        <v>theater</v>
      </c>
      <c r="K457" t="str">
        <f t="shared" si="31"/>
        <v>plays</v>
      </c>
      <c r="L457" t="s">
        <v>21</v>
      </c>
      <c r="M457" t="s">
        <v>22</v>
      </c>
      <c r="N457">
        <v>1316754000</v>
      </c>
      <c r="O457">
        <v>1318741200</v>
      </c>
      <c r="P457" t="b">
        <v>0</v>
      </c>
      <c r="Q457" t="b">
        <v>0</v>
      </c>
      <c r="R457" t="s">
        <v>33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 s="8">
        <f t="shared" si="29"/>
        <v>94.976947040498445</v>
      </c>
      <c r="I458">
        <v>1605</v>
      </c>
      <c r="J458" t="str">
        <f t="shared" si="30"/>
        <v>music</v>
      </c>
      <c r="K458" t="str">
        <f t="shared" si="31"/>
        <v>indie rock</v>
      </c>
      <c r="L458" t="s">
        <v>21</v>
      </c>
      <c r="M458" t="s">
        <v>22</v>
      </c>
      <c r="N458">
        <v>1518242400</v>
      </c>
      <c r="O458">
        <v>1518242400</v>
      </c>
      <c r="P458" t="b">
        <v>0</v>
      </c>
      <c r="Q458" t="b">
        <v>1</v>
      </c>
      <c r="R458" t="s">
        <v>60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 s="8">
        <f t="shared" si="29"/>
        <v>28.956521739130434</v>
      </c>
      <c r="I459">
        <v>46</v>
      </c>
      <c r="J459" t="str">
        <f t="shared" si="30"/>
        <v>theater</v>
      </c>
      <c r="K459" t="str">
        <f t="shared" si="31"/>
        <v>plays</v>
      </c>
      <c r="L459" t="s">
        <v>21</v>
      </c>
      <c r="M459" t="s">
        <v>22</v>
      </c>
      <c r="N459">
        <v>1476421200</v>
      </c>
      <c r="O459">
        <v>1476594000</v>
      </c>
      <c r="P459" t="b">
        <v>0</v>
      </c>
      <c r="Q459" t="b">
        <v>0</v>
      </c>
      <c r="R459" t="s">
        <v>33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 s="8">
        <f t="shared" si="29"/>
        <v>55.993396226415094</v>
      </c>
      <c r="I460">
        <v>2120</v>
      </c>
      <c r="J460" t="str">
        <f t="shared" si="30"/>
        <v>theater</v>
      </c>
      <c r="K460" t="str">
        <f t="shared" si="31"/>
        <v>plays</v>
      </c>
      <c r="L460" t="s">
        <v>21</v>
      </c>
      <c r="M460" t="s">
        <v>22</v>
      </c>
      <c r="N460">
        <v>1269752400</v>
      </c>
      <c r="O460">
        <v>1273554000</v>
      </c>
      <c r="P460" t="b">
        <v>0</v>
      </c>
      <c r="Q460" t="b">
        <v>0</v>
      </c>
      <c r="R460" t="s">
        <v>33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 s="8">
        <f t="shared" si="29"/>
        <v>54.038095238095238</v>
      </c>
      <c r="I461">
        <v>105</v>
      </c>
      <c r="J461" t="str">
        <f t="shared" si="30"/>
        <v>film &amp; video</v>
      </c>
      <c r="K461" t="str">
        <f t="shared" si="31"/>
        <v>documentary</v>
      </c>
      <c r="L461" t="s">
        <v>21</v>
      </c>
      <c r="M461" t="s">
        <v>22</v>
      </c>
      <c r="N461">
        <v>1419746400</v>
      </c>
      <c r="O461">
        <v>1421906400</v>
      </c>
      <c r="P461" t="b">
        <v>0</v>
      </c>
      <c r="Q461" t="b">
        <v>0</v>
      </c>
      <c r="R461" t="s">
        <v>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 s="8">
        <f t="shared" si="29"/>
        <v>82.38</v>
      </c>
      <c r="I462">
        <v>50</v>
      </c>
      <c r="J462" t="str">
        <f t="shared" si="30"/>
        <v>theater</v>
      </c>
      <c r="K462" t="str">
        <f t="shared" si="31"/>
        <v>plays</v>
      </c>
      <c r="L462" t="s">
        <v>21</v>
      </c>
      <c r="M462" t="s">
        <v>22</v>
      </c>
      <c r="N462">
        <v>1281330000</v>
      </c>
      <c r="O462">
        <v>1281589200</v>
      </c>
      <c r="P462" t="b">
        <v>0</v>
      </c>
      <c r="Q462" t="b">
        <v>0</v>
      </c>
      <c r="R462" t="s">
        <v>33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 s="8">
        <f t="shared" si="29"/>
        <v>66.997115384615384</v>
      </c>
      <c r="I463">
        <v>2080</v>
      </c>
      <c r="J463" t="str">
        <f t="shared" si="30"/>
        <v>film &amp; video</v>
      </c>
      <c r="K463" t="str">
        <f t="shared" si="31"/>
        <v>drama</v>
      </c>
      <c r="L463" t="s">
        <v>21</v>
      </c>
      <c r="M463" t="s">
        <v>22</v>
      </c>
      <c r="N463">
        <v>1398661200</v>
      </c>
      <c r="O463">
        <v>1400389200</v>
      </c>
      <c r="P463" t="b">
        <v>0</v>
      </c>
      <c r="Q463" t="b">
        <v>0</v>
      </c>
      <c r="R463" t="s">
        <v>53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 s="8">
        <f t="shared" si="29"/>
        <v>107.91401869158878</v>
      </c>
      <c r="I464">
        <v>535</v>
      </c>
      <c r="J464" t="str">
        <f t="shared" si="30"/>
        <v>games</v>
      </c>
      <c r="K464" t="str">
        <f t="shared" si="31"/>
        <v>mobile games</v>
      </c>
      <c r="L464" t="s">
        <v>21</v>
      </c>
      <c r="M464" t="s">
        <v>22</v>
      </c>
      <c r="N464">
        <v>1359525600</v>
      </c>
      <c r="O464">
        <v>1362808800</v>
      </c>
      <c r="P464" t="b">
        <v>0</v>
      </c>
      <c r="Q464" t="b">
        <v>0</v>
      </c>
      <c r="R464" t="s">
        <v>292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 s="8">
        <f t="shared" si="29"/>
        <v>69.009501187648453</v>
      </c>
      <c r="I465">
        <v>2105</v>
      </c>
      <c r="J465" t="str">
        <f t="shared" si="30"/>
        <v>film &amp; video</v>
      </c>
      <c r="K465" t="str">
        <f t="shared" si="31"/>
        <v>animation</v>
      </c>
      <c r="L465" t="s">
        <v>21</v>
      </c>
      <c r="M465" t="s">
        <v>22</v>
      </c>
      <c r="N465">
        <v>1388469600</v>
      </c>
      <c r="O465">
        <v>1388815200</v>
      </c>
      <c r="P465" t="b">
        <v>0</v>
      </c>
      <c r="Q465" t="b">
        <v>0</v>
      </c>
      <c r="R465" t="s">
        <v>71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 s="8">
        <f t="shared" si="29"/>
        <v>39.006568144499177</v>
      </c>
      <c r="I466">
        <v>2436</v>
      </c>
      <c r="J466" t="str">
        <f t="shared" si="30"/>
        <v>theater</v>
      </c>
      <c r="K466" t="str">
        <f t="shared" si="31"/>
        <v>plays</v>
      </c>
      <c r="L466" t="s">
        <v>21</v>
      </c>
      <c r="M466" t="s">
        <v>22</v>
      </c>
      <c r="N466">
        <v>1518328800</v>
      </c>
      <c r="O466">
        <v>1519538400</v>
      </c>
      <c r="P466" t="b">
        <v>0</v>
      </c>
      <c r="Q466" t="b">
        <v>0</v>
      </c>
      <c r="R466" t="s">
        <v>33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 s="8">
        <f t="shared" si="29"/>
        <v>110.3625</v>
      </c>
      <c r="I467">
        <v>80</v>
      </c>
      <c r="J467" t="str">
        <f t="shared" si="30"/>
        <v>publishing</v>
      </c>
      <c r="K467" t="str">
        <f t="shared" si="31"/>
        <v>translations</v>
      </c>
      <c r="L467" t="s">
        <v>21</v>
      </c>
      <c r="M467" t="s">
        <v>22</v>
      </c>
      <c r="N467">
        <v>1517032800</v>
      </c>
      <c r="O467">
        <v>1517810400</v>
      </c>
      <c r="P467" t="b">
        <v>0</v>
      </c>
      <c r="Q467" t="b">
        <v>0</v>
      </c>
      <c r="R467" t="s">
        <v>206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 s="8">
        <f t="shared" si="29"/>
        <v>94.857142857142861</v>
      </c>
      <c r="I468">
        <v>42</v>
      </c>
      <c r="J468" t="str">
        <f t="shared" si="30"/>
        <v>technology</v>
      </c>
      <c r="K468" t="str">
        <f t="shared" si="31"/>
        <v>wearables</v>
      </c>
      <c r="L468" t="s">
        <v>21</v>
      </c>
      <c r="M468" t="s">
        <v>22</v>
      </c>
      <c r="N468">
        <v>1368594000</v>
      </c>
      <c r="O468">
        <v>1370581200</v>
      </c>
      <c r="P468" t="b">
        <v>0</v>
      </c>
      <c r="Q468" t="b">
        <v>1</v>
      </c>
      <c r="R468" t="s">
        <v>65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 s="8">
        <f t="shared" si="29"/>
        <v>57.935251798561154</v>
      </c>
      <c r="I469">
        <v>139</v>
      </c>
      <c r="J469" t="str">
        <f t="shared" si="30"/>
        <v>technology</v>
      </c>
      <c r="K469" t="str">
        <f t="shared" si="31"/>
        <v>web</v>
      </c>
      <c r="L469" t="s">
        <v>15</v>
      </c>
      <c r="M469" t="s">
        <v>16</v>
      </c>
      <c r="N469">
        <v>1448258400</v>
      </c>
      <c r="O469">
        <v>1448863200</v>
      </c>
      <c r="P469" t="b">
        <v>0</v>
      </c>
      <c r="Q469" t="b">
        <v>1</v>
      </c>
      <c r="R469" t="s">
        <v>28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 s="8">
        <f t="shared" si="29"/>
        <v>101.25</v>
      </c>
      <c r="I470">
        <v>16</v>
      </c>
      <c r="J470" t="str">
        <f t="shared" si="30"/>
        <v>theater</v>
      </c>
      <c r="K470" t="str">
        <f t="shared" si="31"/>
        <v>plays</v>
      </c>
      <c r="L470" t="s">
        <v>21</v>
      </c>
      <c r="M470" t="s">
        <v>22</v>
      </c>
      <c r="N470">
        <v>1555218000</v>
      </c>
      <c r="O470">
        <v>1556600400</v>
      </c>
      <c r="P470" t="b">
        <v>0</v>
      </c>
      <c r="Q470" t="b">
        <v>0</v>
      </c>
      <c r="R470" t="s">
        <v>33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 s="8">
        <f t="shared" si="29"/>
        <v>64.95597484276729</v>
      </c>
      <c r="I471">
        <v>159</v>
      </c>
      <c r="J471" t="str">
        <f t="shared" si="30"/>
        <v>film &amp; video</v>
      </c>
      <c r="K471" t="str">
        <f t="shared" si="31"/>
        <v>drama</v>
      </c>
      <c r="L471" t="s">
        <v>21</v>
      </c>
      <c r="M471" t="s">
        <v>22</v>
      </c>
      <c r="N471">
        <v>1431925200</v>
      </c>
      <c r="O471">
        <v>1432098000</v>
      </c>
      <c r="P471" t="b">
        <v>0</v>
      </c>
      <c r="Q471" t="b">
        <v>0</v>
      </c>
      <c r="R471" t="s">
        <v>53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 s="8">
        <f t="shared" si="29"/>
        <v>27.00524934383202</v>
      </c>
      <c r="I472">
        <v>381</v>
      </c>
      <c r="J472" t="str">
        <f t="shared" si="30"/>
        <v>technology</v>
      </c>
      <c r="K472" t="str">
        <f t="shared" si="31"/>
        <v>wearables</v>
      </c>
      <c r="L472" t="s">
        <v>21</v>
      </c>
      <c r="M472" t="s">
        <v>22</v>
      </c>
      <c r="N472">
        <v>1481522400</v>
      </c>
      <c r="O472">
        <v>1482127200</v>
      </c>
      <c r="P472" t="b">
        <v>0</v>
      </c>
      <c r="Q472" t="b">
        <v>0</v>
      </c>
      <c r="R472" t="s">
        <v>65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 s="8">
        <f t="shared" si="29"/>
        <v>50.97422680412371</v>
      </c>
      <c r="I473">
        <v>194</v>
      </c>
      <c r="J473" t="str">
        <f t="shared" si="30"/>
        <v>food</v>
      </c>
      <c r="K473" t="str">
        <f t="shared" si="31"/>
        <v>food trucks</v>
      </c>
      <c r="L473" t="s">
        <v>40</v>
      </c>
      <c r="M473" t="s">
        <v>41</v>
      </c>
      <c r="N473">
        <v>1335934800</v>
      </c>
      <c r="O473">
        <v>1335934800</v>
      </c>
      <c r="P473" t="b">
        <v>0</v>
      </c>
      <c r="Q473" t="b">
        <v>1</v>
      </c>
      <c r="R473" t="s">
        <v>17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 s="8">
        <f t="shared" si="29"/>
        <v>104.94260869565217</v>
      </c>
      <c r="I474">
        <v>575</v>
      </c>
      <c r="J474" t="str">
        <f t="shared" si="30"/>
        <v>music</v>
      </c>
      <c r="K474" t="str">
        <f t="shared" si="31"/>
        <v>rock</v>
      </c>
      <c r="L474" t="s">
        <v>21</v>
      </c>
      <c r="M474" t="s">
        <v>22</v>
      </c>
      <c r="N474">
        <v>1552280400</v>
      </c>
      <c r="O474">
        <v>1556946000</v>
      </c>
      <c r="P474" t="b">
        <v>0</v>
      </c>
      <c r="Q474" t="b">
        <v>0</v>
      </c>
      <c r="R474" t="s">
        <v>23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 s="8">
        <f t="shared" si="29"/>
        <v>84.028301886792448</v>
      </c>
      <c r="I475">
        <v>106</v>
      </c>
      <c r="J475" t="str">
        <f t="shared" si="30"/>
        <v>music</v>
      </c>
      <c r="K475" t="str">
        <f t="shared" si="31"/>
        <v>electric music</v>
      </c>
      <c r="L475" t="s">
        <v>21</v>
      </c>
      <c r="M475" t="s">
        <v>22</v>
      </c>
      <c r="N475">
        <v>1529989200</v>
      </c>
      <c r="O475">
        <v>1530075600</v>
      </c>
      <c r="P475" t="b">
        <v>0</v>
      </c>
      <c r="Q475" t="b">
        <v>0</v>
      </c>
      <c r="R475" t="s">
        <v>50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 s="8">
        <f t="shared" si="29"/>
        <v>102.85915492957747</v>
      </c>
      <c r="I476">
        <v>142</v>
      </c>
      <c r="J476" t="str">
        <f t="shared" si="30"/>
        <v>film &amp; video</v>
      </c>
      <c r="K476" t="str">
        <f t="shared" si="31"/>
        <v>television</v>
      </c>
      <c r="L476" t="s">
        <v>21</v>
      </c>
      <c r="M476" t="s">
        <v>22</v>
      </c>
      <c r="N476">
        <v>1418709600</v>
      </c>
      <c r="O476">
        <v>1418796000</v>
      </c>
      <c r="P476" t="b">
        <v>0</v>
      </c>
      <c r="Q476" t="b">
        <v>0</v>
      </c>
      <c r="R476" t="s">
        <v>269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 s="8">
        <f t="shared" si="29"/>
        <v>39.962085308056871</v>
      </c>
      <c r="I477">
        <v>211</v>
      </c>
      <c r="J477" t="str">
        <f t="shared" si="30"/>
        <v>publishing</v>
      </c>
      <c r="K477" t="str">
        <f t="shared" si="31"/>
        <v>translations</v>
      </c>
      <c r="L477" t="s">
        <v>21</v>
      </c>
      <c r="M477" t="s">
        <v>22</v>
      </c>
      <c r="N477">
        <v>1372136400</v>
      </c>
      <c r="O477">
        <v>1372482000</v>
      </c>
      <c r="P477" t="b">
        <v>0</v>
      </c>
      <c r="Q477" t="b">
        <v>1</v>
      </c>
      <c r="R477" t="s">
        <v>206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 s="8">
        <f t="shared" si="29"/>
        <v>51.001785714285717</v>
      </c>
      <c r="I478">
        <v>1120</v>
      </c>
      <c r="J478" t="str">
        <f t="shared" si="30"/>
        <v>publishing</v>
      </c>
      <c r="K478" t="str">
        <f t="shared" si="31"/>
        <v>fiction</v>
      </c>
      <c r="L478" t="s">
        <v>21</v>
      </c>
      <c r="M478" t="s">
        <v>22</v>
      </c>
      <c r="N478">
        <v>1533877200</v>
      </c>
      <c r="O478">
        <v>1534395600</v>
      </c>
      <c r="P478" t="b">
        <v>0</v>
      </c>
      <c r="Q478" t="b">
        <v>0</v>
      </c>
      <c r="R478" t="s">
        <v>119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 s="8">
        <f t="shared" si="29"/>
        <v>40.823008849557525</v>
      </c>
      <c r="I479">
        <v>113</v>
      </c>
      <c r="J479" t="str">
        <f t="shared" si="30"/>
        <v>film &amp; video</v>
      </c>
      <c r="K479" t="str">
        <f t="shared" si="31"/>
        <v>science fiction</v>
      </c>
      <c r="L479" t="s">
        <v>21</v>
      </c>
      <c r="M479" t="s">
        <v>22</v>
      </c>
      <c r="N479">
        <v>1309064400</v>
      </c>
      <c r="O479">
        <v>1311397200</v>
      </c>
      <c r="P479" t="b">
        <v>0</v>
      </c>
      <c r="Q479" t="b">
        <v>0</v>
      </c>
      <c r="R479" t="s">
        <v>474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 s="8">
        <f t="shared" si="29"/>
        <v>58.999637155297535</v>
      </c>
      <c r="I480">
        <v>2756</v>
      </c>
      <c r="J480" t="str">
        <f t="shared" si="30"/>
        <v>technology</v>
      </c>
      <c r="K480" t="str">
        <f t="shared" si="31"/>
        <v>wearables</v>
      </c>
      <c r="L480" t="s">
        <v>21</v>
      </c>
      <c r="M480" t="s">
        <v>22</v>
      </c>
      <c r="N480">
        <v>1425877200</v>
      </c>
      <c r="O480">
        <v>1426914000</v>
      </c>
      <c r="P480" t="b">
        <v>0</v>
      </c>
      <c r="Q480" t="b">
        <v>0</v>
      </c>
      <c r="R480" t="s">
        <v>65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 s="8">
        <f t="shared" si="29"/>
        <v>71.156069364161851</v>
      </c>
      <c r="I481">
        <v>173</v>
      </c>
      <c r="J481" t="str">
        <f t="shared" si="30"/>
        <v>food</v>
      </c>
      <c r="K481" t="str">
        <f t="shared" si="31"/>
        <v>food trucks</v>
      </c>
      <c r="L481" t="s">
        <v>40</v>
      </c>
      <c r="M481" t="s">
        <v>41</v>
      </c>
      <c r="N481">
        <v>1501304400</v>
      </c>
      <c r="O481">
        <v>1501477200</v>
      </c>
      <c r="P481" t="b">
        <v>0</v>
      </c>
      <c r="Q481" t="b">
        <v>0</v>
      </c>
      <c r="R481" t="s">
        <v>17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 s="8">
        <f t="shared" si="29"/>
        <v>99.494252873563212</v>
      </c>
      <c r="I482">
        <v>87</v>
      </c>
      <c r="J482" t="str">
        <f t="shared" si="30"/>
        <v>photography</v>
      </c>
      <c r="K482" t="str">
        <f t="shared" si="31"/>
        <v>photography books</v>
      </c>
      <c r="L482" t="s">
        <v>21</v>
      </c>
      <c r="M482" t="s">
        <v>22</v>
      </c>
      <c r="N482">
        <v>1268287200</v>
      </c>
      <c r="O482">
        <v>1269061200</v>
      </c>
      <c r="P482" t="b">
        <v>0</v>
      </c>
      <c r="Q482" t="b">
        <v>1</v>
      </c>
      <c r="R482" t="s">
        <v>122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 s="8">
        <f t="shared" si="29"/>
        <v>103.98634590377114</v>
      </c>
      <c r="I483">
        <v>1538</v>
      </c>
      <c r="J483" t="str">
        <f t="shared" si="30"/>
        <v>theater</v>
      </c>
      <c r="K483" t="str">
        <f t="shared" si="31"/>
        <v>plays</v>
      </c>
      <c r="L483" t="s">
        <v>21</v>
      </c>
      <c r="M483" t="s">
        <v>22</v>
      </c>
      <c r="N483">
        <v>1412139600</v>
      </c>
      <c r="O483">
        <v>1415772000</v>
      </c>
      <c r="P483" t="b">
        <v>0</v>
      </c>
      <c r="Q483" t="b">
        <v>1</v>
      </c>
      <c r="R483" t="s">
        <v>33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 s="8">
        <f t="shared" si="29"/>
        <v>76.555555555555557</v>
      </c>
      <c r="I484">
        <v>9</v>
      </c>
      <c r="J484" t="str">
        <f t="shared" si="30"/>
        <v>publishing</v>
      </c>
      <c r="K484" t="str">
        <f t="shared" si="31"/>
        <v>fiction</v>
      </c>
      <c r="L484" t="s">
        <v>21</v>
      </c>
      <c r="M484" t="s">
        <v>22</v>
      </c>
      <c r="N484">
        <v>1330063200</v>
      </c>
      <c r="O484">
        <v>1331013600</v>
      </c>
      <c r="P484" t="b">
        <v>0</v>
      </c>
      <c r="Q484" t="b">
        <v>1</v>
      </c>
      <c r="R484" t="s">
        <v>119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 s="8">
        <f t="shared" si="29"/>
        <v>87.068592057761734</v>
      </c>
      <c r="I485">
        <v>554</v>
      </c>
      <c r="J485" t="str">
        <f t="shared" si="30"/>
        <v>theater</v>
      </c>
      <c r="K485" t="str">
        <f t="shared" si="31"/>
        <v>plays</v>
      </c>
      <c r="L485" t="s">
        <v>21</v>
      </c>
      <c r="M485" t="s">
        <v>22</v>
      </c>
      <c r="N485">
        <v>1576130400</v>
      </c>
      <c r="O485">
        <v>1576735200</v>
      </c>
      <c r="P485" t="b">
        <v>0</v>
      </c>
      <c r="Q485" t="b">
        <v>0</v>
      </c>
      <c r="R485" t="s">
        <v>33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 s="8">
        <f t="shared" si="29"/>
        <v>48.99554707379135</v>
      </c>
      <c r="I486">
        <v>1572</v>
      </c>
      <c r="J486" t="str">
        <f t="shared" si="30"/>
        <v>food</v>
      </c>
      <c r="K486" t="str">
        <f t="shared" si="31"/>
        <v>food trucks</v>
      </c>
      <c r="L486" t="s">
        <v>40</v>
      </c>
      <c r="M486" t="s">
        <v>41</v>
      </c>
      <c r="N486">
        <v>1407128400</v>
      </c>
      <c r="O486">
        <v>1411362000</v>
      </c>
      <c r="P486" t="b">
        <v>0</v>
      </c>
      <c r="Q486" t="b">
        <v>1</v>
      </c>
      <c r="R486" t="s">
        <v>17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 s="8">
        <f t="shared" si="29"/>
        <v>42.969135802469133</v>
      </c>
      <c r="I487">
        <v>648</v>
      </c>
      <c r="J487" t="str">
        <f t="shared" si="30"/>
        <v>theater</v>
      </c>
      <c r="K487" t="str">
        <f t="shared" si="31"/>
        <v>plays</v>
      </c>
      <c r="L487" t="s">
        <v>40</v>
      </c>
      <c r="M487" t="s">
        <v>41</v>
      </c>
      <c r="N487">
        <v>1560142800</v>
      </c>
      <c r="O487">
        <v>1563685200</v>
      </c>
      <c r="P487" t="b">
        <v>0</v>
      </c>
      <c r="Q487" t="b">
        <v>0</v>
      </c>
      <c r="R487" t="s">
        <v>33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 s="8">
        <f t="shared" si="29"/>
        <v>33.428571428571431</v>
      </c>
      <c r="I488">
        <v>21</v>
      </c>
      <c r="J488" t="str">
        <f t="shared" si="30"/>
        <v>publishing</v>
      </c>
      <c r="K488" t="str">
        <f t="shared" si="31"/>
        <v>translations</v>
      </c>
      <c r="L488" t="s">
        <v>40</v>
      </c>
      <c r="M488" t="s">
        <v>41</v>
      </c>
      <c r="N488">
        <v>1520575200</v>
      </c>
      <c r="O488">
        <v>1521867600</v>
      </c>
      <c r="P488" t="b">
        <v>0</v>
      </c>
      <c r="Q488" t="b">
        <v>1</v>
      </c>
      <c r="R488" t="s">
        <v>206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 s="8">
        <f t="shared" si="29"/>
        <v>83.982949701619773</v>
      </c>
      <c r="I489">
        <v>2346</v>
      </c>
      <c r="J489" t="str">
        <f t="shared" si="30"/>
        <v>theater</v>
      </c>
      <c r="K489" t="str">
        <f t="shared" si="31"/>
        <v>plays</v>
      </c>
      <c r="L489" t="s">
        <v>21</v>
      </c>
      <c r="M489" t="s">
        <v>22</v>
      </c>
      <c r="N489">
        <v>1492664400</v>
      </c>
      <c r="O489">
        <v>1495515600</v>
      </c>
      <c r="P489" t="b">
        <v>0</v>
      </c>
      <c r="Q489" t="b">
        <v>0</v>
      </c>
      <c r="R489" t="s">
        <v>33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 s="8">
        <f t="shared" si="29"/>
        <v>101.41739130434783</v>
      </c>
      <c r="I490">
        <v>115</v>
      </c>
      <c r="J490" t="str">
        <f t="shared" si="30"/>
        <v>theater</v>
      </c>
      <c r="K490" t="str">
        <f t="shared" si="31"/>
        <v>plays</v>
      </c>
      <c r="L490" t="s">
        <v>21</v>
      </c>
      <c r="M490" t="s">
        <v>22</v>
      </c>
      <c r="N490">
        <v>1454479200</v>
      </c>
      <c r="O490">
        <v>1455948000</v>
      </c>
      <c r="P490" t="b">
        <v>0</v>
      </c>
      <c r="Q490" t="b">
        <v>0</v>
      </c>
      <c r="R490" t="s">
        <v>33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 s="8">
        <f t="shared" si="29"/>
        <v>109.87058823529412</v>
      </c>
      <c r="I491">
        <v>85</v>
      </c>
      <c r="J491" t="str">
        <f t="shared" si="30"/>
        <v>technology</v>
      </c>
      <c r="K491" t="str">
        <f t="shared" si="31"/>
        <v>wearables</v>
      </c>
      <c r="L491" t="s">
        <v>107</v>
      </c>
      <c r="M491" t="s">
        <v>108</v>
      </c>
      <c r="N491">
        <v>1281934800</v>
      </c>
      <c r="O491">
        <v>1282366800</v>
      </c>
      <c r="P491" t="b">
        <v>0</v>
      </c>
      <c r="Q491" t="b">
        <v>0</v>
      </c>
      <c r="R491" t="s">
        <v>65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 s="8">
        <f t="shared" si="29"/>
        <v>31.916666666666668</v>
      </c>
      <c r="I492">
        <v>144</v>
      </c>
      <c r="J492" t="str">
        <f t="shared" si="30"/>
        <v>journalism</v>
      </c>
      <c r="K492" t="str">
        <f t="shared" si="31"/>
        <v>audio</v>
      </c>
      <c r="L492" t="s">
        <v>21</v>
      </c>
      <c r="M492" t="s">
        <v>22</v>
      </c>
      <c r="N492">
        <v>1573970400</v>
      </c>
      <c r="O492">
        <v>1574575200</v>
      </c>
      <c r="P492" t="b">
        <v>0</v>
      </c>
      <c r="Q492" t="b">
        <v>0</v>
      </c>
      <c r="R492" t="s">
        <v>1029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 s="8">
        <f t="shared" si="29"/>
        <v>70.993450675399103</v>
      </c>
      <c r="I493">
        <v>2443</v>
      </c>
      <c r="J493" t="str">
        <f t="shared" si="30"/>
        <v>food</v>
      </c>
      <c r="K493" t="str">
        <f t="shared" si="31"/>
        <v>food trucks</v>
      </c>
      <c r="L493" t="s">
        <v>21</v>
      </c>
      <c r="M493" t="s">
        <v>22</v>
      </c>
      <c r="N493">
        <v>1372654800</v>
      </c>
      <c r="O493">
        <v>1374901200</v>
      </c>
      <c r="P493" t="b">
        <v>0</v>
      </c>
      <c r="Q493" t="b">
        <v>1</v>
      </c>
      <c r="R493" t="s">
        <v>17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 s="8">
        <f t="shared" si="29"/>
        <v>77.026890756302521</v>
      </c>
      <c r="I494">
        <v>595</v>
      </c>
      <c r="J494" t="str">
        <f t="shared" si="30"/>
        <v>film &amp; video</v>
      </c>
      <c r="K494" t="str">
        <f t="shared" si="31"/>
        <v>shorts</v>
      </c>
      <c r="L494" t="s">
        <v>21</v>
      </c>
      <c r="M494" t="s">
        <v>22</v>
      </c>
      <c r="N494">
        <v>1275886800</v>
      </c>
      <c r="O494">
        <v>1278910800</v>
      </c>
      <c r="P494" t="b">
        <v>1</v>
      </c>
      <c r="Q494" t="b">
        <v>1</v>
      </c>
      <c r="R494" t="s">
        <v>100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 s="8">
        <f t="shared" si="29"/>
        <v>101.78125</v>
      </c>
      <c r="I495">
        <v>64</v>
      </c>
      <c r="J495" t="str">
        <f t="shared" si="30"/>
        <v>photography</v>
      </c>
      <c r="K495" t="str">
        <f t="shared" si="31"/>
        <v>photography books</v>
      </c>
      <c r="L495" t="s">
        <v>21</v>
      </c>
      <c r="M495" t="s">
        <v>22</v>
      </c>
      <c r="N495">
        <v>1561784400</v>
      </c>
      <c r="O495">
        <v>1562907600</v>
      </c>
      <c r="P495" t="b">
        <v>0</v>
      </c>
      <c r="Q495" t="b">
        <v>0</v>
      </c>
      <c r="R495" t="s">
        <v>122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 s="8">
        <f t="shared" si="29"/>
        <v>51.059701492537314</v>
      </c>
      <c r="I496">
        <v>268</v>
      </c>
      <c r="J496" t="str">
        <f t="shared" si="30"/>
        <v>technology</v>
      </c>
      <c r="K496" t="str">
        <f t="shared" si="31"/>
        <v>wearables</v>
      </c>
      <c r="L496" t="s">
        <v>21</v>
      </c>
      <c r="M496" t="s">
        <v>22</v>
      </c>
      <c r="N496">
        <v>1332392400</v>
      </c>
      <c r="O496">
        <v>1332478800</v>
      </c>
      <c r="P496" t="b">
        <v>0</v>
      </c>
      <c r="Q496" t="b">
        <v>0</v>
      </c>
      <c r="R496" t="s">
        <v>65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 s="8">
        <f t="shared" si="29"/>
        <v>68.02051282051282</v>
      </c>
      <c r="I497">
        <v>195</v>
      </c>
      <c r="J497" t="str">
        <f t="shared" si="30"/>
        <v>theater</v>
      </c>
      <c r="K497" t="str">
        <f t="shared" si="31"/>
        <v>plays</v>
      </c>
      <c r="L497" t="s">
        <v>36</v>
      </c>
      <c r="M497" t="s">
        <v>37</v>
      </c>
      <c r="N497">
        <v>1402376400</v>
      </c>
      <c r="O497">
        <v>1402722000</v>
      </c>
      <c r="P497" t="b">
        <v>0</v>
      </c>
      <c r="Q497" t="b">
        <v>0</v>
      </c>
      <c r="R497" t="s">
        <v>33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 s="8">
        <f t="shared" si="29"/>
        <v>30.87037037037037</v>
      </c>
      <c r="I498">
        <v>54</v>
      </c>
      <c r="J498" t="str">
        <f t="shared" si="30"/>
        <v>film &amp; video</v>
      </c>
      <c r="K498" t="str">
        <f t="shared" si="31"/>
        <v>animation</v>
      </c>
      <c r="L498" t="s">
        <v>21</v>
      </c>
      <c r="M498" t="s">
        <v>22</v>
      </c>
      <c r="N498">
        <v>1495342800</v>
      </c>
      <c r="O498">
        <v>1496811600</v>
      </c>
      <c r="P498" t="b">
        <v>0</v>
      </c>
      <c r="Q498" t="b">
        <v>0</v>
      </c>
      <c r="R498" t="s">
        <v>71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 s="8">
        <f t="shared" si="29"/>
        <v>27.908333333333335</v>
      </c>
      <c r="I499">
        <v>120</v>
      </c>
      <c r="J499" t="str">
        <f t="shared" si="30"/>
        <v>technology</v>
      </c>
      <c r="K499" t="str">
        <f t="shared" si="31"/>
        <v>wearables</v>
      </c>
      <c r="L499" t="s">
        <v>21</v>
      </c>
      <c r="M499" t="s">
        <v>22</v>
      </c>
      <c r="N499">
        <v>1482213600</v>
      </c>
      <c r="O499">
        <v>1482213600</v>
      </c>
      <c r="P499" t="b">
        <v>0</v>
      </c>
      <c r="Q499" t="b">
        <v>1</v>
      </c>
      <c r="R499" t="s">
        <v>65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 s="8">
        <f t="shared" si="29"/>
        <v>79.994818652849744</v>
      </c>
      <c r="I500">
        <v>579</v>
      </c>
      <c r="J500" t="str">
        <f t="shared" si="30"/>
        <v>technology</v>
      </c>
      <c r="K500" t="str">
        <f t="shared" si="31"/>
        <v>web</v>
      </c>
      <c r="L500" t="s">
        <v>36</v>
      </c>
      <c r="M500" t="s">
        <v>37</v>
      </c>
      <c r="N500">
        <v>1420092000</v>
      </c>
      <c r="O500">
        <v>1420264800</v>
      </c>
      <c r="P500" t="b">
        <v>0</v>
      </c>
      <c r="Q500" t="b">
        <v>0</v>
      </c>
      <c r="R500" t="s">
        <v>28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 s="8">
        <f t="shared" si="29"/>
        <v>38.003378378378379</v>
      </c>
      <c r="I501">
        <v>2072</v>
      </c>
      <c r="J501" t="str">
        <f t="shared" si="30"/>
        <v>film &amp; video</v>
      </c>
      <c r="K501" t="str">
        <f t="shared" si="31"/>
        <v>documentary</v>
      </c>
      <c r="L501" t="s">
        <v>21</v>
      </c>
      <c r="M501" t="s">
        <v>22</v>
      </c>
      <c r="N501">
        <v>1458018000</v>
      </c>
      <c r="O501">
        <v>1458450000</v>
      </c>
      <c r="P501" t="b">
        <v>0</v>
      </c>
      <c r="Q501" t="b">
        <v>1</v>
      </c>
      <c r="R501" t="s">
        <v>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 s="8" t="e">
        <f t="shared" si="29"/>
        <v>#DIV/0!</v>
      </c>
      <c r="I502">
        <v>0</v>
      </c>
      <c r="J502" t="str">
        <f t="shared" si="30"/>
        <v>theater</v>
      </c>
      <c r="K502" t="str">
        <f t="shared" si="31"/>
        <v>plays</v>
      </c>
      <c r="L502" t="s">
        <v>21</v>
      </c>
      <c r="M502" t="s">
        <v>22</v>
      </c>
      <c r="N502">
        <v>1367384400</v>
      </c>
      <c r="O502">
        <v>1369803600</v>
      </c>
      <c r="P502" t="b">
        <v>0</v>
      </c>
      <c r="Q502" t="b">
        <v>1</v>
      </c>
      <c r="R502" t="s">
        <v>33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 s="8">
        <f t="shared" si="29"/>
        <v>59.990534521158132</v>
      </c>
      <c r="I503">
        <v>1796</v>
      </c>
      <c r="J503" t="str">
        <f t="shared" si="30"/>
        <v>film &amp; video</v>
      </c>
      <c r="K503" t="str">
        <f t="shared" si="31"/>
        <v>documentary</v>
      </c>
      <c r="L503" t="s">
        <v>21</v>
      </c>
      <c r="M503" t="s">
        <v>22</v>
      </c>
      <c r="N503">
        <v>1363064400</v>
      </c>
      <c r="O503">
        <v>1363237200</v>
      </c>
      <c r="P503" t="b">
        <v>0</v>
      </c>
      <c r="Q503" t="b">
        <v>0</v>
      </c>
      <c r="R503" t="s">
        <v>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 s="8">
        <f t="shared" si="29"/>
        <v>37.037634408602152</v>
      </c>
      <c r="I504">
        <v>186</v>
      </c>
      <c r="J504" t="str">
        <f t="shared" si="30"/>
        <v>games</v>
      </c>
      <c r="K504" t="str">
        <f t="shared" si="31"/>
        <v>video games</v>
      </c>
      <c r="L504" t="s">
        <v>26</v>
      </c>
      <c r="M504" t="s">
        <v>27</v>
      </c>
      <c r="N504">
        <v>1343365200</v>
      </c>
      <c r="O504">
        <v>1345870800</v>
      </c>
      <c r="P504" t="b">
        <v>0</v>
      </c>
      <c r="Q504" t="b">
        <v>1</v>
      </c>
      <c r="R504" t="s">
        <v>89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 s="8">
        <f t="shared" si="29"/>
        <v>99.963043478260872</v>
      </c>
      <c r="I505">
        <v>460</v>
      </c>
      <c r="J505" t="str">
        <f t="shared" si="30"/>
        <v>film &amp; video</v>
      </c>
      <c r="K505" t="str">
        <f t="shared" si="31"/>
        <v>drama</v>
      </c>
      <c r="L505" t="s">
        <v>21</v>
      </c>
      <c r="M505" t="s">
        <v>22</v>
      </c>
      <c r="N505">
        <v>1435726800</v>
      </c>
      <c r="O505">
        <v>1437454800</v>
      </c>
      <c r="P505" t="b">
        <v>0</v>
      </c>
      <c r="Q505" t="b">
        <v>0</v>
      </c>
      <c r="R505" t="s">
        <v>53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 s="8">
        <f t="shared" si="29"/>
        <v>111.6774193548387</v>
      </c>
      <c r="I506">
        <v>62</v>
      </c>
      <c r="J506" t="str">
        <f t="shared" si="30"/>
        <v>music</v>
      </c>
      <c r="K506" t="str">
        <f t="shared" si="31"/>
        <v>rock</v>
      </c>
      <c r="L506" t="s">
        <v>107</v>
      </c>
      <c r="M506" t="s">
        <v>108</v>
      </c>
      <c r="N506">
        <v>1431925200</v>
      </c>
      <c r="O506">
        <v>1432011600</v>
      </c>
      <c r="P506" t="b">
        <v>0</v>
      </c>
      <c r="Q506" t="b">
        <v>0</v>
      </c>
      <c r="R506" t="s">
        <v>23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 s="8">
        <f t="shared" si="29"/>
        <v>36.014409221902014</v>
      </c>
      <c r="I507">
        <v>347</v>
      </c>
      <c r="J507" t="str">
        <f t="shared" si="30"/>
        <v>publishing</v>
      </c>
      <c r="K507" t="str">
        <f t="shared" si="31"/>
        <v>radio &amp; podcasts</v>
      </c>
      <c r="L507" t="s">
        <v>21</v>
      </c>
      <c r="M507" t="s">
        <v>22</v>
      </c>
      <c r="N507">
        <v>1362722400</v>
      </c>
      <c r="O507">
        <v>1366347600</v>
      </c>
      <c r="P507" t="b">
        <v>0</v>
      </c>
      <c r="Q507" t="b">
        <v>1</v>
      </c>
      <c r="R507" t="s">
        <v>133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 s="8">
        <f t="shared" si="29"/>
        <v>66.010284810126578</v>
      </c>
      <c r="I508">
        <v>2528</v>
      </c>
      <c r="J508" t="str">
        <f t="shared" si="30"/>
        <v>theater</v>
      </c>
      <c r="K508" t="str">
        <f t="shared" si="31"/>
        <v>plays</v>
      </c>
      <c r="L508" t="s">
        <v>21</v>
      </c>
      <c r="M508" t="s">
        <v>22</v>
      </c>
      <c r="N508">
        <v>1511416800</v>
      </c>
      <c r="O508">
        <v>1512885600</v>
      </c>
      <c r="P508" t="b">
        <v>0</v>
      </c>
      <c r="Q508" t="b">
        <v>1</v>
      </c>
      <c r="R508" t="s">
        <v>33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 s="8">
        <f t="shared" si="29"/>
        <v>44.05263157894737</v>
      </c>
      <c r="I509">
        <v>19</v>
      </c>
      <c r="J509" t="str">
        <f t="shared" si="30"/>
        <v>technology</v>
      </c>
      <c r="K509" t="str">
        <f t="shared" si="31"/>
        <v>web</v>
      </c>
      <c r="L509" t="s">
        <v>21</v>
      </c>
      <c r="M509" t="s">
        <v>22</v>
      </c>
      <c r="N509">
        <v>1365483600</v>
      </c>
      <c r="O509">
        <v>1369717200</v>
      </c>
      <c r="P509" t="b">
        <v>0</v>
      </c>
      <c r="Q509" t="b">
        <v>1</v>
      </c>
      <c r="R509" t="s">
        <v>28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 s="8">
        <f t="shared" si="29"/>
        <v>52.999726551818434</v>
      </c>
      <c r="I510">
        <v>3657</v>
      </c>
      <c r="J510" t="str">
        <f t="shared" si="30"/>
        <v>theater</v>
      </c>
      <c r="K510" t="str">
        <f t="shared" si="31"/>
        <v>plays</v>
      </c>
      <c r="L510" t="s">
        <v>21</v>
      </c>
      <c r="M510" t="s">
        <v>22</v>
      </c>
      <c r="N510">
        <v>1532840400</v>
      </c>
      <c r="O510">
        <v>1534654800</v>
      </c>
      <c r="P510" t="b">
        <v>0</v>
      </c>
      <c r="Q510" t="b">
        <v>0</v>
      </c>
      <c r="R510" t="s">
        <v>33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 s="8">
        <f t="shared" si="29"/>
        <v>95</v>
      </c>
      <c r="I511">
        <v>1258</v>
      </c>
      <c r="J511" t="str">
        <f t="shared" si="30"/>
        <v>theater</v>
      </c>
      <c r="K511" t="str">
        <f t="shared" si="31"/>
        <v>plays</v>
      </c>
      <c r="L511" t="s">
        <v>21</v>
      </c>
      <c r="M511" t="s">
        <v>22</v>
      </c>
      <c r="N511">
        <v>1336194000</v>
      </c>
      <c r="O511">
        <v>1337058000</v>
      </c>
      <c r="P511" t="b">
        <v>0</v>
      </c>
      <c r="Q511" t="b">
        <v>0</v>
      </c>
      <c r="R511" t="s">
        <v>33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 s="8">
        <f t="shared" si="29"/>
        <v>70.908396946564892</v>
      </c>
      <c r="I512">
        <v>131</v>
      </c>
      <c r="J512" t="str">
        <f t="shared" si="30"/>
        <v>film &amp; video</v>
      </c>
      <c r="K512" t="str">
        <f t="shared" si="31"/>
        <v>drama</v>
      </c>
      <c r="L512" t="s">
        <v>26</v>
      </c>
      <c r="M512" t="s">
        <v>27</v>
      </c>
      <c r="N512">
        <v>1527742800</v>
      </c>
      <c r="O512">
        <v>1529816400</v>
      </c>
      <c r="P512" t="b">
        <v>0</v>
      </c>
      <c r="Q512" t="b">
        <v>0</v>
      </c>
      <c r="R512" t="s">
        <v>53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 s="8">
        <f t="shared" si="29"/>
        <v>98.060773480662988</v>
      </c>
      <c r="I513">
        <v>362</v>
      </c>
      <c r="J513" t="str">
        <f t="shared" si="30"/>
        <v>theater</v>
      </c>
      <c r="K513" t="str">
        <f t="shared" si="31"/>
        <v>plays</v>
      </c>
      <c r="L513" t="s">
        <v>21</v>
      </c>
      <c r="M513" t="s">
        <v>22</v>
      </c>
      <c r="N513">
        <v>1564030800</v>
      </c>
      <c r="O513">
        <v>1564894800</v>
      </c>
      <c r="P513" t="b">
        <v>0</v>
      </c>
      <c r="Q513" t="b">
        <v>0</v>
      </c>
      <c r="R513" t="s">
        <v>33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 s="8">
        <f t="shared" si="29"/>
        <v>53.046025104602514</v>
      </c>
      <c r="I514">
        <v>239</v>
      </c>
      <c r="J514" t="str">
        <f t="shared" si="30"/>
        <v>games</v>
      </c>
      <c r="K514" t="str">
        <f t="shared" si="31"/>
        <v>video games</v>
      </c>
      <c r="L514" t="s">
        <v>21</v>
      </c>
      <c r="M514" t="s">
        <v>22</v>
      </c>
      <c r="N514">
        <v>1404536400</v>
      </c>
      <c r="O514">
        <v>1404622800</v>
      </c>
      <c r="P514" t="b">
        <v>0</v>
      </c>
      <c r="Q514" t="b">
        <v>1</v>
      </c>
      <c r="R514" t="s">
        <v>89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 s="8">
        <f t="shared" ref="H515:H578" si="33">E515/I515</f>
        <v>93.142857142857139</v>
      </c>
      <c r="I515">
        <v>35</v>
      </c>
      <c r="J515" t="str">
        <f t="shared" ref="J515:J578" si="34">_xlfn.TEXTBEFORE(R515, "/")</f>
        <v>film &amp; video</v>
      </c>
      <c r="K515" t="str">
        <f t="shared" ref="K515:K578" si="35">_xlfn.TEXTAFTER(R515, "/")</f>
        <v>television</v>
      </c>
      <c r="L515" t="s">
        <v>21</v>
      </c>
      <c r="M515" t="s">
        <v>22</v>
      </c>
      <c r="N515">
        <v>1284008400</v>
      </c>
      <c r="O515">
        <v>1284181200</v>
      </c>
      <c r="P515" t="b">
        <v>0</v>
      </c>
      <c r="Q515" t="b">
        <v>0</v>
      </c>
      <c r="R515" t="s">
        <v>269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 s="8">
        <f t="shared" si="33"/>
        <v>58.945075757575758</v>
      </c>
      <c r="I516">
        <v>528</v>
      </c>
      <c r="J516" t="str">
        <f t="shared" si="34"/>
        <v>music</v>
      </c>
      <c r="K516" t="str">
        <f t="shared" si="35"/>
        <v>rock</v>
      </c>
      <c r="L516" t="s">
        <v>98</v>
      </c>
      <c r="M516" t="s">
        <v>99</v>
      </c>
      <c r="N516">
        <v>1386309600</v>
      </c>
      <c r="O516">
        <v>1386741600</v>
      </c>
      <c r="P516" t="b">
        <v>0</v>
      </c>
      <c r="Q516" t="b">
        <v>1</v>
      </c>
      <c r="R516" t="s">
        <v>23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 s="8">
        <f t="shared" si="33"/>
        <v>36.067669172932334</v>
      </c>
      <c r="I517">
        <v>133</v>
      </c>
      <c r="J517" t="str">
        <f t="shared" si="34"/>
        <v>theater</v>
      </c>
      <c r="K517" t="str">
        <f t="shared" si="35"/>
        <v>plays</v>
      </c>
      <c r="L517" t="s">
        <v>15</v>
      </c>
      <c r="M517" t="s">
        <v>16</v>
      </c>
      <c r="N517">
        <v>1324620000</v>
      </c>
      <c r="O517">
        <v>1324792800</v>
      </c>
      <c r="P517" t="b">
        <v>0</v>
      </c>
      <c r="Q517" t="b">
        <v>1</v>
      </c>
      <c r="R517" t="s">
        <v>33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 s="8">
        <f t="shared" si="33"/>
        <v>63.030732860520096</v>
      </c>
      <c r="I518">
        <v>846</v>
      </c>
      <c r="J518" t="str">
        <f t="shared" si="34"/>
        <v>publishing</v>
      </c>
      <c r="K518" t="str">
        <f t="shared" si="35"/>
        <v>nonfiction</v>
      </c>
      <c r="L518" t="s">
        <v>21</v>
      </c>
      <c r="M518" t="s">
        <v>22</v>
      </c>
      <c r="N518">
        <v>1281070800</v>
      </c>
      <c r="O518">
        <v>1284354000</v>
      </c>
      <c r="P518" t="b">
        <v>0</v>
      </c>
      <c r="Q518" t="b">
        <v>0</v>
      </c>
      <c r="R518" t="s">
        <v>68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 s="8">
        <f t="shared" si="33"/>
        <v>84.717948717948715</v>
      </c>
      <c r="I519">
        <v>78</v>
      </c>
      <c r="J519" t="str">
        <f t="shared" si="34"/>
        <v>food</v>
      </c>
      <c r="K519" t="str">
        <f t="shared" si="35"/>
        <v>food trucks</v>
      </c>
      <c r="L519" t="s">
        <v>21</v>
      </c>
      <c r="M519" t="s">
        <v>22</v>
      </c>
      <c r="N519">
        <v>1493960400</v>
      </c>
      <c r="O519">
        <v>1494392400</v>
      </c>
      <c r="P519" t="b">
        <v>0</v>
      </c>
      <c r="Q519" t="b">
        <v>0</v>
      </c>
      <c r="R519" t="s">
        <v>17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 s="8">
        <f t="shared" si="33"/>
        <v>62.2</v>
      </c>
      <c r="I520">
        <v>10</v>
      </c>
      <c r="J520" t="str">
        <f t="shared" si="34"/>
        <v>film &amp; video</v>
      </c>
      <c r="K520" t="str">
        <f t="shared" si="35"/>
        <v>animation</v>
      </c>
      <c r="L520" t="s">
        <v>21</v>
      </c>
      <c r="M520" t="s">
        <v>22</v>
      </c>
      <c r="N520">
        <v>1519365600</v>
      </c>
      <c r="O520">
        <v>1519538400</v>
      </c>
      <c r="P520" t="b">
        <v>0</v>
      </c>
      <c r="Q520" t="b">
        <v>1</v>
      </c>
      <c r="R520" t="s">
        <v>71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 s="8">
        <f t="shared" si="33"/>
        <v>101.97518330513255</v>
      </c>
      <c r="I521">
        <v>1773</v>
      </c>
      <c r="J521" t="str">
        <f t="shared" si="34"/>
        <v>music</v>
      </c>
      <c r="K521" t="str">
        <f t="shared" si="35"/>
        <v>rock</v>
      </c>
      <c r="L521" t="s">
        <v>21</v>
      </c>
      <c r="M521" t="s">
        <v>22</v>
      </c>
      <c r="N521">
        <v>1420696800</v>
      </c>
      <c r="O521">
        <v>1421906400</v>
      </c>
      <c r="P521" t="b">
        <v>0</v>
      </c>
      <c r="Q521" t="b">
        <v>1</v>
      </c>
      <c r="R521" t="s">
        <v>23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 s="8">
        <f t="shared" si="33"/>
        <v>106.4375</v>
      </c>
      <c r="I522">
        <v>32</v>
      </c>
      <c r="J522" t="str">
        <f t="shared" si="34"/>
        <v>theater</v>
      </c>
      <c r="K522" t="str">
        <f t="shared" si="35"/>
        <v>plays</v>
      </c>
      <c r="L522" t="s">
        <v>21</v>
      </c>
      <c r="M522" t="s">
        <v>22</v>
      </c>
      <c r="N522">
        <v>1555650000</v>
      </c>
      <c r="O522">
        <v>1555909200</v>
      </c>
      <c r="P522" t="b">
        <v>0</v>
      </c>
      <c r="Q522" t="b">
        <v>0</v>
      </c>
      <c r="R522" t="s">
        <v>33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 s="8">
        <f t="shared" si="33"/>
        <v>29.975609756097562</v>
      </c>
      <c r="I523">
        <v>369</v>
      </c>
      <c r="J523" t="str">
        <f t="shared" si="34"/>
        <v>film &amp; video</v>
      </c>
      <c r="K523" t="str">
        <f t="shared" si="35"/>
        <v>drama</v>
      </c>
      <c r="L523" t="s">
        <v>21</v>
      </c>
      <c r="M523" t="s">
        <v>22</v>
      </c>
      <c r="N523">
        <v>1471928400</v>
      </c>
      <c r="O523">
        <v>1472446800</v>
      </c>
      <c r="P523" t="b">
        <v>0</v>
      </c>
      <c r="Q523" t="b">
        <v>1</v>
      </c>
      <c r="R523" t="s">
        <v>53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 s="8">
        <f t="shared" si="33"/>
        <v>85.806282722513089</v>
      </c>
      <c r="I524">
        <v>191</v>
      </c>
      <c r="J524" t="str">
        <f t="shared" si="34"/>
        <v>film &amp; video</v>
      </c>
      <c r="K524" t="str">
        <f t="shared" si="35"/>
        <v>shorts</v>
      </c>
      <c r="L524" t="s">
        <v>21</v>
      </c>
      <c r="M524" t="s">
        <v>22</v>
      </c>
      <c r="N524">
        <v>1341291600</v>
      </c>
      <c r="O524">
        <v>1342328400</v>
      </c>
      <c r="P524" t="b">
        <v>0</v>
      </c>
      <c r="Q524" t="b">
        <v>0</v>
      </c>
      <c r="R524" t="s">
        <v>100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 s="8">
        <f t="shared" si="33"/>
        <v>70.82022471910112</v>
      </c>
      <c r="I525">
        <v>89</v>
      </c>
      <c r="J525" t="str">
        <f t="shared" si="34"/>
        <v>film &amp; video</v>
      </c>
      <c r="K525" t="str">
        <f t="shared" si="35"/>
        <v>shorts</v>
      </c>
      <c r="L525" t="s">
        <v>21</v>
      </c>
      <c r="M525" t="s">
        <v>22</v>
      </c>
      <c r="N525">
        <v>1267682400</v>
      </c>
      <c r="O525">
        <v>1268114400</v>
      </c>
      <c r="P525" t="b">
        <v>0</v>
      </c>
      <c r="Q525" t="b">
        <v>0</v>
      </c>
      <c r="R525" t="s">
        <v>100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 s="8">
        <f t="shared" si="33"/>
        <v>40.998484082870135</v>
      </c>
      <c r="I526">
        <v>1979</v>
      </c>
      <c r="J526" t="str">
        <f t="shared" si="34"/>
        <v>theater</v>
      </c>
      <c r="K526" t="str">
        <f t="shared" si="35"/>
        <v>plays</v>
      </c>
      <c r="L526" t="s">
        <v>21</v>
      </c>
      <c r="M526" t="s">
        <v>22</v>
      </c>
      <c r="N526">
        <v>1272258000</v>
      </c>
      <c r="O526">
        <v>1273381200</v>
      </c>
      <c r="P526" t="b">
        <v>0</v>
      </c>
      <c r="Q526" t="b">
        <v>0</v>
      </c>
      <c r="R526" t="s">
        <v>33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 s="8">
        <f t="shared" si="33"/>
        <v>28.063492063492063</v>
      </c>
      <c r="I527">
        <v>63</v>
      </c>
      <c r="J527" t="str">
        <f t="shared" si="34"/>
        <v>technology</v>
      </c>
      <c r="K527" t="str">
        <f t="shared" si="35"/>
        <v>wearables</v>
      </c>
      <c r="L527" t="s">
        <v>21</v>
      </c>
      <c r="M527" t="s">
        <v>22</v>
      </c>
      <c r="N527">
        <v>1290492000</v>
      </c>
      <c r="O527">
        <v>1290837600</v>
      </c>
      <c r="P527" t="b">
        <v>0</v>
      </c>
      <c r="Q527" t="b">
        <v>0</v>
      </c>
      <c r="R527" t="s">
        <v>65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 s="8">
        <f t="shared" si="33"/>
        <v>88.054421768707485</v>
      </c>
      <c r="I528">
        <v>147</v>
      </c>
      <c r="J528" t="str">
        <f t="shared" si="34"/>
        <v>theater</v>
      </c>
      <c r="K528" t="str">
        <f t="shared" si="35"/>
        <v>plays</v>
      </c>
      <c r="L528" t="s">
        <v>21</v>
      </c>
      <c r="M528" t="s">
        <v>22</v>
      </c>
      <c r="N528">
        <v>1451109600</v>
      </c>
      <c r="O528">
        <v>1454306400</v>
      </c>
      <c r="P528" t="b">
        <v>0</v>
      </c>
      <c r="Q528" t="b">
        <v>1</v>
      </c>
      <c r="R528" t="s">
        <v>33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 s="8">
        <f t="shared" si="33"/>
        <v>31</v>
      </c>
      <c r="I529">
        <v>6080</v>
      </c>
      <c r="J529" t="str">
        <f t="shared" si="34"/>
        <v>film &amp; video</v>
      </c>
      <c r="K529" t="str">
        <f t="shared" si="35"/>
        <v>animation</v>
      </c>
      <c r="L529" t="s">
        <v>15</v>
      </c>
      <c r="M529" t="s">
        <v>16</v>
      </c>
      <c r="N529">
        <v>1454652000</v>
      </c>
      <c r="O529">
        <v>1457762400</v>
      </c>
      <c r="P529" t="b">
        <v>0</v>
      </c>
      <c r="Q529" t="b">
        <v>0</v>
      </c>
      <c r="R529" t="s">
        <v>71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 s="8">
        <f t="shared" si="33"/>
        <v>90.337500000000006</v>
      </c>
      <c r="I530">
        <v>80</v>
      </c>
      <c r="J530" t="str">
        <f t="shared" si="34"/>
        <v>music</v>
      </c>
      <c r="K530" t="str">
        <f t="shared" si="35"/>
        <v>indie rock</v>
      </c>
      <c r="L530" t="s">
        <v>40</v>
      </c>
      <c r="M530" t="s">
        <v>41</v>
      </c>
      <c r="N530">
        <v>1385186400</v>
      </c>
      <c r="O530">
        <v>1389074400</v>
      </c>
      <c r="P530" t="b">
        <v>0</v>
      </c>
      <c r="Q530" t="b">
        <v>0</v>
      </c>
      <c r="R530" t="s">
        <v>60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 s="8">
        <f t="shared" si="33"/>
        <v>63.777777777777779</v>
      </c>
      <c r="I531">
        <v>9</v>
      </c>
      <c r="J531" t="str">
        <f t="shared" si="34"/>
        <v>games</v>
      </c>
      <c r="K531" t="str">
        <f t="shared" si="35"/>
        <v>video games</v>
      </c>
      <c r="L531" t="s">
        <v>21</v>
      </c>
      <c r="M531" t="s">
        <v>22</v>
      </c>
      <c r="N531">
        <v>1399698000</v>
      </c>
      <c r="O531">
        <v>1402117200</v>
      </c>
      <c r="P531" t="b">
        <v>0</v>
      </c>
      <c r="Q531" t="b">
        <v>0</v>
      </c>
      <c r="R531" t="s">
        <v>89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 s="8">
        <f t="shared" si="33"/>
        <v>53.995515695067262</v>
      </c>
      <c r="I532">
        <v>1784</v>
      </c>
      <c r="J532" t="str">
        <f t="shared" si="34"/>
        <v>publishing</v>
      </c>
      <c r="K532" t="str">
        <f t="shared" si="35"/>
        <v>fiction</v>
      </c>
      <c r="L532" t="s">
        <v>21</v>
      </c>
      <c r="M532" t="s">
        <v>22</v>
      </c>
      <c r="N532">
        <v>1283230800</v>
      </c>
      <c r="O532">
        <v>1284440400</v>
      </c>
      <c r="P532" t="b">
        <v>0</v>
      </c>
      <c r="Q532" t="b">
        <v>1</v>
      </c>
      <c r="R532" t="s">
        <v>119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 s="8">
        <f t="shared" si="33"/>
        <v>48.993956043956047</v>
      </c>
      <c r="I533">
        <v>3640</v>
      </c>
      <c r="J533" t="str">
        <f t="shared" si="34"/>
        <v>games</v>
      </c>
      <c r="K533" t="str">
        <f t="shared" si="35"/>
        <v>video games</v>
      </c>
      <c r="L533" t="s">
        <v>98</v>
      </c>
      <c r="M533" t="s">
        <v>99</v>
      </c>
      <c r="N533">
        <v>1384149600</v>
      </c>
      <c r="O533">
        <v>1388988000</v>
      </c>
      <c r="P533" t="b">
        <v>0</v>
      </c>
      <c r="Q533" t="b">
        <v>0</v>
      </c>
      <c r="R533" t="s">
        <v>89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 s="8">
        <f t="shared" si="33"/>
        <v>63.857142857142854</v>
      </c>
      <c r="I534">
        <v>126</v>
      </c>
      <c r="J534" t="str">
        <f t="shared" si="34"/>
        <v>theater</v>
      </c>
      <c r="K534" t="str">
        <f t="shared" si="35"/>
        <v>plays</v>
      </c>
      <c r="L534" t="s">
        <v>15</v>
      </c>
      <c r="M534" t="s">
        <v>16</v>
      </c>
      <c r="N534">
        <v>1516860000</v>
      </c>
      <c r="O534">
        <v>1516946400</v>
      </c>
      <c r="P534" t="b">
        <v>0</v>
      </c>
      <c r="Q534" t="b">
        <v>0</v>
      </c>
      <c r="R534" t="s">
        <v>33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 s="8">
        <f t="shared" si="33"/>
        <v>82.996393146979258</v>
      </c>
      <c r="I535">
        <v>2218</v>
      </c>
      <c r="J535" t="str">
        <f t="shared" si="34"/>
        <v>music</v>
      </c>
      <c r="K535" t="str">
        <f t="shared" si="35"/>
        <v>indie rock</v>
      </c>
      <c r="L535" t="s">
        <v>40</v>
      </c>
      <c r="M535" t="s">
        <v>41</v>
      </c>
      <c r="N535">
        <v>1374642000</v>
      </c>
      <c r="O535">
        <v>1377752400</v>
      </c>
      <c r="P535" t="b">
        <v>0</v>
      </c>
      <c r="Q535" t="b">
        <v>0</v>
      </c>
      <c r="R535" t="s">
        <v>60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 s="8">
        <f t="shared" si="33"/>
        <v>55.08230452674897</v>
      </c>
      <c r="I536">
        <v>243</v>
      </c>
      <c r="J536" t="str">
        <f t="shared" si="34"/>
        <v>film &amp; video</v>
      </c>
      <c r="K536" t="str">
        <f t="shared" si="35"/>
        <v>drama</v>
      </c>
      <c r="L536" t="s">
        <v>21</v>
      </c>
      <c r="M536" t="s">
        <v>22</v>
      </c>
      <c r="N536">
        <v>1534482000</v>
      </c>
      <c r="O536">
        <v>1534568400</v>
      </c>
      <c r="P536" t="b">
        <v>0</v>
      </c>
      <c r="Q536" t="b">
        <v>1</v>
      </c>
      <c r="R536" t="s">
        <v>53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 s="8">
        <f t="shared" si="33"/>
        <v>62.044554455445542</v>
      </c>
      <c r="I537">
        <v>202</v>
      </c>
      <c r="J537" t="str">
        <f t="shared" si="34"/>
        <v>theater</v>
      </c>
      <c r="K537" t="str">
        <f t="shared" si="35"/>
        <v>plays</v>
      </c>
      <c r="L537" t="s">
        <v>107</v>
      </c>
      <c r="M537" t="s">
        <v>108</v>
      </c>
      <c r="N537">
        <v>1528434000</v>
      </c>
      <c r="O537">
        <v>1528606800</v>
      </c>
      <c r="P537" t="b">
        <v>0</v>
      </c>
      <c r="Q537" t="b">
        <v>1</v>
      </c>
      <c r="R537" t="s">
        <v>33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 s="8">
        <f t="shared" si="33"/>
        <v>104.97857142857143</v>
      </c>
      <c r="I538">
        <v>140</v>
      </c>
      <c r="J538" t="str">
        <f t="shared" si="34"/>
        <v>publishing</v>
      </c>
      <c r="K538" t="str">
        <f t="shared" si="35"/>
        <v>fiction</v>
      </c>
      <c r="L538" t="s">
        <v>107</v>
      </c>
      <c r="M538" t="s">
        <v>108</v>
      </c>
      <c r="N538">
        <v>1282626000</v>
      </c>
      <c r="O538">
        <v>1284872400</v>
      </c>
      <c r="P538" t="b">
        <v>0</v>
      </c>
      <c r="Q538" t="b">
        <v>0</v>
      </c>
      <c r="R538" t="s">
        <v>119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 s="8">
        <f t="shared" si="33"/>
        <v>94.044676806083643</v>
      </c>
      <c r="I539">
        <v>1052</v>
      </c>
      <c r="J539" t="str">
        <f t="shared" si="34"/>
        <v>film &amp; video</v>
      </c>
      <c r="K539" t="str">
        <f t="shared" si="35"/>
        <v>documentary</v>
      </c>
      <c r="L539" t="s">
        <v>36</v>
      </c>
      <c r="M539" t="s">
        <v>37</v>
      </c>
      <c r="N539">
        <v>1535605200</v>
      </c>
      <c r="O539">
        <v>1537592400</v>
      </c>
      <c r="P539" t="b">
        <v>1</v>
      </c>
      <c r="Q539" t="b">
        <v>1</v>
      </c>
      <c r="R539" t="s">
        <v>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 s="8">
        <f t="shared" si="33"/>
        <v>44.007716049382715</v>
      </c>
      <c r="I540">
        <v>1296</v>
      </c>
      <c r="J540" t="str">
        <f t="shared" si="34"/>
        <v>games</v>
      </c>
      <c r="K540" t="str">
        <f t="shared" si="35"/>
        <v>mobile games</v>
      </c>
      <c r="L540" t="s">
        <v>21</v>
      </c>
      <c r="M540" t="s">
        <v>22</v>
      </c>
      <c r="N540">
        <v>1379826000</v>
      </c>
      <c r="O540">
        <v>1381208400</v>
      </c>
      <c r="P540" t="b">
        <v>0</v>
      </c>
      <c r="Q540" t="b">
        <v>0</v>
      </c>
      <c r="R540" t="s">
        <v>292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 s="8">
        <f t="shared" si="33"/>
        <v>92.467532467532465</v>
      </c>
      <c r="I541">
        <v>77</v>
      </c>
      <c r="J541" t="str">
        <f t="shared" si="34"/>
        <v>food</v>
      </c>
      <c r="K541" t="str">
        <f t="shared" si="35"/>
        <v>food trucks</v>
      </c>
      <c r="L541" t="s">
        <v>21</v>
      </c>
      <c r="M541" t="s">
        <v>22</v>
      </c>
      <c r="N541">
        <v>1561957200</v>
      </c>
      <c r="O541">
        <v>1562475600</v>
      </c>
      <c r="P541" t="b">
        <v>0</v>
      </c>
      <c r="Q541" t="b">
        <v>1</v>
      </c>
      <c r="R541" t="s">
        <v>17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 s="8">
        <f t="shared" si="33"/>
        <v>57.072874493927124</v>
      </c>
      <c r="I542">
        <v>247</v>
      </c>
      <c r="J542" t="str">
        <f t="shared" si="34"/>
        <v>photography</v>
      </c>
      <c r="K542" t="str">
        <f t="shared" si="35"/>
        <v>photography books</v>
      </c>
      <c r="L542" t="s">
        <v>21</v>
      </c>
      <c r="M542" t="s">
        <v>22</v>
      </c>
      <c r="N542">
        <v>1525496400</v>
      </c>
      <c r="O542">
        <v>1527397200</v>
      </c>
      <c r="P542" t="b">
        <v>0</v>
      </c>
      <c r="Q542" t="b">
        <v>0</v>
      </c>
      <c r="R542" t="s">
        <v>122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 s="8">
        <f t="shared" si="33"/>
        <v>109.07848101265823</v>
      </c>
      <c r="I543">
        <v>395</v>
      </c>
      <c r="J543" t="str">
        <f t="shared" si="34"/>
        <v>games</v>
      </c>
      <c r="K543" t="str">
        <f t="shared" si="35"/>
        <v>mobile games</v>
      </c>
      <c r="L543" t="s">
        <v>107</v>
      </c>
      <c r="M543" t="s">
        <v>108</v>
      </c>
      <c r="N543">
        <v>1433912400</v>
      </c>
      <c r="O543">
        <v>1436158800</v>
      </c>
      <c r="P543" t="b">
        <v>0</v>
      </c>
      <c r="Q543" t="b">
        <v>0</v>
      </c>
      <c r="R543" t="s">
        <v>292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 s="8">
        <f t="shared" si="33"/>
        <v>39.387755102040813</v>
      </c>
      <c r="I544">
        <v>49</v>
      </c>
      <c r="J544" t="str">
        <f t="shared" si="34"/>
        <v>music</v>
      </c>
      <c r="K544" t="str">
        <f t="shared" si="35"/>
        <v>indie rock</v>
      </c>
      <c r="L544" t="s">
        <v>40</v>
      </c>
      <c r="M544" t="s">
        <v>41</v>
      </c>
      <c r="N544">
        <v>1453442400</v>
      </c>
      <c r="O544">
        <v>1456034400</v>
      </c>
      <c r="P544" t="b">
        <v>0</v>
      </c>
      <c r="Q544" t="b">
        <v>0</v>
      </c>
      <c r="R544" t="s">
        <v>60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 s="8">
        <f t="shared" si="33"/>
        <v>77.022222222222226</v>
      </c>
      <c r="I545">
        <v>180</v>
      </c>
      <c r="J545" t="str">
        <f t="shared" si="34"/>
        <v>games</v>
      </c>
      <c r="K545" t="str">
        <f t="shared" si="35"/>
        <v>video games</v>
      </c>
      <c r="L545" t="s">
        <v>21</v>
      </c>
      <c r="M545" t="s">
        <v>22</v>
      </c>
      <c r="N545">
        <v>1378875600</v>
      </c>
      <c r="O545">
        <v>1380171600</v>
      </c>
      <c r="P545" t="b">
        <v>0</v>
      </c>
      <c r="Q545" t="b">
        <v>0</v>
      </c>
      <c r="R545" t="s">
        <v>89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 s="8">
        <f t="shared" si="33"/>
        <v>92.166666666666671</v>
      </c>
      <c r="I546">
        <v>84</v>
      </c>
      <c r="J546" t="str">
        <f t="shared" si="34"/>
        <v>music</v>
      </c>
      <c r="K546" t="str">
        <f t="shared" si="35"/>
        <v>rock</v>
      </c>
      <c r="L546" t="s">
        <v>21</v>
      </c>
      <c r="M546" t="s">
        <v>22</v>
      </c>
      <c r="N546">
        <v>1452232800</v>
      </c>
      <c r="O546">
        <v>1453356000</v>
      </c>
      <c r="P546" t="b">
        <v>0</v>
      </c>
      <c r="Q546" t="b">
        <v>0</v>
      </c>
      <c r="R546" t="s">
        <v>23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 s="8">
        <f t="shared" si="33"/>
        <v>61.007063197026021</v>
      </c>
      <c r="I547">
        <v>2690</v>
      </c>
      <c r="J547" t="str">
        <f t="shared" si="34"/>
        <v>theater</v>
      </c>
      <c r="K547" t="str">
        <f t="shared" si="35"/>
        <v>plays</v>
      </c>
      <c r="L547" t="s">
        <v>21</v>
      </c>
      <c r="M547" t="s">
        <v>22</v>
      </c>
      <c r="N547">
        <v>1577253600</v>
      </c>
      <c r="O547">
        <v>1578981600</v>
      </c>
      <c r="P547" t="b">
        <v>0</v>
      </c>
      <c r="Q547" t="b">
        <v>0</v>
      </c>
      <c r="R547" t="s">
        <v>33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 s="8">
        <f t="shared" si="33"/>
        <v>78.068181818181813</v>
      </c>
      <c r="I548">
        <v>88</v>
      </c>
      <c r="J548" t="str">
        <f t="shared" si="34"/>
        <v>theater</v>
      </c>
      <c r="K548" t="str">
        <f t="shared" si="35"/>
        <v>plays</v>
      </c>
      <c r="L548" t="s">
        <v>21</v>
      </c>
      <c r="M548" t="s">
        <v>22</v>
      </c>
      <c r="N548">
        <v>1537160400</v>
      </c>
      <c r="O548">
        <v>1537419600</v>
      </c>
      <c r="P548" t="b">
        <v>0</v>
      </c>
      <c r="Q548" t="b">
        <v>1</v>
      </c>
      <c r="R548" t="s">
        <v>33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 s="8">
        <f t="shared" si="33"/>
        <v>80.75</v>
      </c>
      <c r="I549">
        <v>156</v>
      </c>
      <c r="J549" t="str">
        <f t="shared" si="34"/>
        <v>film &amp; video</v>
      </c>
      <c r="K549" t="str">
        <f t="shared" si="35"/>
        <v>drama</v>
      </c>
      <c r="L549" t="s">
        <v>21</v>
      </c>
      <c r="M549" t="s">
        <v>22</v>
      </c>
      <c r="N549">
        <v>1422165600</v>
      </c>
      <c r="O549">
        <v>1423202400</v>
      </c>
      <c r="P549" t="b">
        <v>0</v>
      </c>
      <c r="Q549" t="b">
        <v>0</v>
      </c>
      <c r="R549" t="s">
        <v>53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 s="8">
        <f t="shared" si="33"/>
        <v>59.991289782244557</v>
      </c>
      <c r="I550">
        <v>2985</v>
      </c>
      <c r="J550" t="str">
        <f t="shared" si="34"/>
        <v>theater</v>
      </c>
      <c r="K550" t="str">
        <f t="shared" si="35"/>
        <v>plays</v>
      </c>
      <c r="L550" t="s">
        <v>21</v>
      </c>
      <c r="M550" t="s">
        <v>22</v>
      </c>
      <c r="N550">
        <v>1459486800</v>
      </c>
      <c r="O550">
        <v>1460610000</v>
      </c>
      <c r="P550" t="b">
        <v>0</v>
      </c>
      <c r="Q550" t="b">
        <v>0</v>
      </c>
      <c r="R550" t="s">
        <v>33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 s="8">
        <f t="shared" si="33"/>
        <v>110.03018372703411</v>
      </c>
      <c r="I551">
        <v>762</v>
      </c>
      <c r="J551" t="str">
        <f t="shared" si="34"/>
        <v>technology</v>
      </c>
      <c r="K551" t="str">
        <f t="shared" si="35"/>
        <v>wearables</v>
      </c>
      <c r="L551" t="s">
        <v>21</v>
      </c>
      <c r="M551" t="s">
        <v>22</v>
      </c>
      <c r="N551">
        <v>1369717200</v>
      </c>
      <c r="O551">
        <v>1370494800</v>
      </c>
      <c r="P551" t="b">
        <v>0</v>
      </c>
      <c r="Q551" t="b">
        <v>0</v>
      </c>
      <c r="R551" t="s">
        <v>65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 s="8">
        <f t="shared" si="33"/>
        <v>4</v>
      </c>
      <c r="I552">
        <v>1</v>
      </c>
      <c r="J552" t="str">
        <f t="shared" si="34"/>
        <v>music</v>
      </c>
      <c r="K552" t="str">
        <f t="shared" si="35"/>
        <v>indie rock</v>
      </c>
      <c r="L552" t="s">
        <v>98</v>
      </c>
      <c r="M552" t="s">
        <v>99</v>
      </c>
      <c r="N552">
        <v>1330495200</v>
      </c>
      <c r="O552">
        <v>1332306000</v>
      </c>
      <c r="P552" t="b">
        <v>0</v>
      </c>
      <c r="Q552" t="b">
        <v>0</v>
      </c>
      <c r="R552" t="s">
        <v>60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 s="8">
        <f t="shared" si="33"/>
        <v>37.99856063332134</v>
      </c>
      <c r="I553">
        <v>2779</v>
      </c>
      <c r="J553" t="str">
        <f t="shared" si="34"/>
        <v>technology</v>
      </c>
      <c r="K553" t="str">
        <f t="shared" si="35"/>
        <v>web</v>
      </c>
      <c r="L553" t="s">
        <v>26</v>
      </c>
      <c r="M553" t="s">
        <v>27</v>
      </c>
      <c r="N553">
        <v>1419055200</v>
      </c>
      <c r="O553">
        <v>1422511200</v>
      </c>
      <c r="P553" t="b">
        <v>0</v>
      </c>
      <c r="Q553" t="b">
        <v>1</v>
      </c>
      <c r="R553" t="s">
        <v>28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 s="8">
        <f t="shared" si="33"/>
        <v>96.369565217391298</v>
      </c>
      <c r="I554">
        <v>92</v>
      </c>
      <c r="J554" t="str">
        <f t="shared" si="34"/>
        <v>theater</v>
      </c>
      <c r="K554" t="str">
        <f t="shared" si="35"/>
        <v>plays</v>
      </c>
      <c r="L554" t="s">
        <v>21</v>
      </c>
      <c r="M554" t="s">
        <v>22</v>
      </c>
      <c r="N554">
        <v>1480140000</v>
      </c>
      <c r="O554">
        <v>1480312800</v>
      </c>
      <c r="P554" t="b">
        <v>0</v>
      </c>
      <c r="Q554" t="b">
        <v>0</v>
      </c>
      <c r="R554" t="s">
        <v>33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 s="8">
        <f t="shared" si="33"/>
        <v>72.978599221789878</v>
      </c>
      <c r="I555">
        <v>1028</v>
      </c>
      <c r="J555" t="str">
        <f t="shared" si="34"/>
        <v>music</v>
      </c>
      <c r="K555" t="str">
        <f t="shared" si="35"/>
        <v>rock</v>
      </c>
      <c r="L555" t="s">
        <v>21</v>
      </c>
      <c r="M555" t="s">
        <v>22</v>
      </c>
      <c r="N555">
        <v>1293948000</v>
      </c>
      <c r="O555">
        <v>1294034400</v>
      </c>
      <c r="P555" t="b">
        <v>0</v>
      </c>
      <c r="Q555" t="b">
        <v>0</v>
      </c>
      <c r="R555" t="s">
        <v>23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 s="8">
        <f t="shared" si="33"/>
        <v>26.007220216606498</v>
      </c>
      <c r="I556">
        <v>554</v>
      </c>
      <c r="J556" t="str">
        <f t="shared" si="34"/>
        <v>music</v>
      </c>
      <c r="K556" t="str">
        <f t="shared" si="35"/>
        <v>indie rock</v>
      </c>
      <c r="L556" t="s">
        <v>15</v>
      </c>
      <c r="M556" t="s">
        <v>16</v>
      </c>
      <c r="N556">
        <v>1482127200</v>
      </c>
      <c r="O556">
        <v>1482645600</v>
      </c>
      <c r="P556" t="b">
        <v>0</v>
      </c>
      <c r="Q556" t="b">
        <v>0</v>
      </c>
      <c r="R556" t="s">
        <v>60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 s="8">
        <f t="shared" si="33"/>
        <v>104.36296296296297</v>
      </c>
      <c r="I557">
        <v>135</v>
      </c>
      <c r="J557" t="str">
        <f t="shared" si="34"/>
        <v>music</v>
      </c>
      <c r="K557" t="str">
        <f t="shared" si="35"/>
        <v>rock</v>
      </c>
      <c r="L557" t="s">
        <v>36</v>
      </c>
      <c r="M557" t="s">
        <v>37</v>
      </c>
      <c r="N557">
        <v>1396414800</v>
      </c>
      <c r="O557">
        <v>1399093200</v>
      </c>
      <c r="P557" t="b">
        <v>0</v>
      </c>
      <c r="Q557" t="b">
        <v>0</v>
      </c>
      <c r="R557" t="s">
        <v>23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 s="8">
        <f t="shared" si="33"/>
        <v>102.18852459016394</v>
      </c>
      <c r="I558">
        <v>122</v>
      </c>
      <c r="J558" t="str">
        <f t="shared" si="34"/>
        <v>publishing</v>
      </c>
      <c r="K558" t="str">
        <f t="shared" si="35"/>
        <v>translations</v>
      </c>
      <c r="L558" t="s">
        <v>21</v>
      </c>
      <c r="M558" t="s">
        <v>22</v>
      </c>
      <c r="N558">
        <v>1315285200</v>
      </c>
      <c r="O558">
        <v>1315890000</v>
      </c>
      <c r="P558" t="b">
        <v>0</v>
      </c>
      <c r="Q558" t="b">
        <v>1</v>
      </c>
      <c r="R558" t="s">
        <v>206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 s="8">
        <f t="shared" si="33"/>
        <v>54.117647058823529</v>
      </c>
      <c r="I559">
        <v>221</v>
      </c>
      <c r="J559" t="str">
        <f t="shared" si="34"/>
        <v>film &amp; video</v>
      </c>
      <c r="K559" t="str">
        <f t="shared" si="35"/>
        <v>science fiction</v>
      </c>
      <c r="L559" t="s">
        <v>21</v>
      </c>
      <c r="M559" t="s">
        <v>22</v>
      </c>
      <c r="N559">
        <v>1443762000</v>
      </c>
      <c r="O559">
        <v>1444021200</v>
      </c>
      <c r="P559" t="b">
        <v>0</v>
      </c>
      <c r="Q559" t="b">
        <v>1</v>
      </c>
      <c r="R559" t="s">
        <v>474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 s="8">
        <f t="shared" si="33"/>
        <v>63.222222222222221</v>
      </c>
      <c r="I560">
        <v>126</v>
      </c>
      <c r="J560" t="str">
        <f t="shared" si="34"/>
        <v>theater</v>
      </c>
      <c r="K560" t="str">
        <f t="shared" si="35"/>
        <v>plays</v>
      </c>
      <c r="L560" t="s">
        <v>21</v>
      </c>
      <c r="M560" t="s">
        <v>22</v>
      </c>
      <c r="N560">
        <v>1456293600</v>
      </c>
      <c r="O560">
        <v>1460005200</v>
      </c>
      <c r="P560" t="b">
        <v>0</v>
      </c>
      <c r="Q560" t="b">
        <v>0</v>
      </c>
      <c r="R560" t="s">
        <v>33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 s="8">
        <f t="shared" si="33"/>
        <v>104.03228962818004</v>
      </c>
      <c r="I561">
        <v>1022</v>
      </c>
      <c r="J561" t="str">
        <f t="shared" si="34"/>
        <v>theater</v>
      </c>
      <c r="K561" t="str">
        <f t="shared" si="35"/>
        <v>plays</v>
      </c>
      <c r="L561" t="s">
        <v>21</v>
      </c>
      <c r="M561" t="s">
        <v>22</v>
      </c>
      <c r="N561">
        <v>1470114000</v>
      </c>
      <c r="O561">
        <v>1470718800</v>
      </c>
      <c r="P561" t="b">
        <v>0</v>
      </c>
      <c r="Q561" t="b">
        <v>0</v>
      </c>
      <c r="R561" t="s">
        <v>33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 s="8">
        <f t="shared" si="33"/>
        <v>49.994334277620396</v>
      </c>
      <c r="I562">
        <v>3177</v>
      </c>
      <c r="J562" t="str">
        <f t="shared" si="34"/>
        <v>film &amp; video</v>
      </c>
      <c r="K562" t="str">
        <f t="shared" si="35"/>
        <v>animation</v>
      </c>
      <c r="L562" t="s">
        <v>21</v>
      </c>
      <c r="M562" t="s">
        <v>22</v>
      </c>
      <c r="N562">
        <v>1321596000</v>
      </c>
      <c r="O562">
        <v>1325052000</v>
      </c>
      <c r="P562" t="b">
        <v>0</v>
      </c>
      <c r="Q562" t="b">
        <v>0</v>
      </c>
      <c r="R562" t="s">
        <v>71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 s="8">
        <f t="shared" si="33"/>
        <v>56.015151515151516</v>
      </c>
      <c r="I563">
        <v>198</v>
      </c>
      <c r="J563" t="str">
        <f t="shared" si="34"/>
        <v>theater</v>
      </c>
      <c r="K563" t="str">
        <f t="shared" si="35"/>
        <v>plays</v>
      </c>
      <c r="L563" t="s">
        <v>98</v>
      </c>
      <c r="M563" t="s">
        <v>99</v>
      </c>
      <c r="N563">
        <v>1318827600</v>
      </c>
      <c r="O563">
        <v>1319000400</v>
      </c>
      <c r="P563" t="b">
        <v>0</v>
      </c>
      <c r="Q563" t="b">
        <v>0</v>
      </c>
      <c r="R563" t="s">
        <v>33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 s="8">
        <f t="shared" si="33"/>
        <v>48.807692307692307</v>
      </c>
      <c r="I564">
        <v>26</v>
      </c>
      <c r="J564" t="str">
        <f t="shared" si="34"/>
        <v>music</v>
      </c>
      <c r="K564" t="str">
        <f t="shared" si="35"/>
        <v>rock</v>
      </c>
      <c r="L564" t="s">
        <v>98</v>
      </c>
      <c r="M564" t="s">
        <v>99</v>
      </c>
      <c r="N564">
        <v>1552366800</v>
      </c>
      <c r="O564">
        <v>1552539600</v>
      </c>
      <c r="P564" t="b">
        <v>0</v>
      </c>
      <c r="Q564" t="b">
        <v>0</v>
      </c>
      <c r="R564" t="s">
        <v>23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 s="8">
        <f t="shared" si="33"/>
        <v>60.082352941176474</v>
      </c>
      <c r="I565">
        <v>85</v>
      </c>
      <c r="J565" t="str">
        <f t="shared" si="34"/>
        <v>film &amp; video</v>
      </c>
      <c r="K565" t="str">
        <f t="shared" si="35"/>
        <v>documentary</v>
      </c>
      <c r="L565" t="s">
        <v>26</v>
      </c>
      <c r="M565" t="s">
        <v>27</v>
      </c>
      <c r="N565">
        <v>1542088800</v>
      </c>
      <c r="O565">
        <v>1543816800</v>
      </c>
      <c r="P565" t="b">
        <v>0</v>
      </c>
      <c r="Q565" t="b">
        <v>0</v>
      </c>
      <c r="R565" t="s">
        <v>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 s="8">
        <f t="shared" si="33"/>
        <v>78.990502793296088</v>
      </c>
      <c r="I566">
        <v>1790</v>
      </c>
      <c r="J566" t="str">
        <f t="shared" si="34"/>
        <v>theater</v>
      </c>
      <c r="K566" t="str">
        <f t="shared" si="35"/>
        <v>plays</v>
      </c>
      <c r="L566" t="s">
        <v>21</v>
      </c>
      <c r="M566" t="s">
        <v>22</v>
      </c>
      <c r="N566">
        <v>1426395600</v>
      </c>
      <c r="O566">
        <v>1427086800</v>
      </c>
      <c r="P566" t="b">
        <v>0</v>
      </c>
      <c r="Q566" t="b">
        <v>0</v>
      </c>
      <c r="R566" t="s">
        <v>33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 s="8">
        <f t="shared" si="33"/>
        <v>53.99499443826474</v>
      </c>
      <c r="I567">
        <v>3596</v>
      </c>
      <c r="J567" t="str">
        <f t="shared" si="34"/>
        <v>theater</v>
      </c>
      <c r="K567" t="str">
        <f t="shared" si="35"/>
        <v>plays</v>
      </c>
      <c r="L567" t="s">
        <v>21</v>
      </c>
      <c r="M567" t="s">
        <v>22</v>
      </c>
      <c r="N567">
        <v>1321336800</v>
      </c>
      <c r="O567">
        <v>1323064800</v>
      </c>
      <c r="P567" t="b">
        <v>0</v>
      </c>
      <c r="Q567" t="b">
        <v>0</v>
      </c>
      <c r="R567" t="s">
        <v>33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 s="8">
        <f t="shared" si="33"/>
        <v>111.45945945945945</v>
      </c>
      <c r="I568">
        <v>37</v>
      </c>
      <c r="J568" t="str">
        <f t="shared" si="34"/>
        <v>music</v>
      </c>
      <c r="K568" t="str">
        <f t="shared" si="35"/>
        <v>electric music</v>
      </c>
      <c r="L568" t="s">
        <v>21</v>
      </c>
      <c r="M568" t="s">
        <v>22</v>
      </c>
      <c r="N568">
        <v>1456293600</v>
      </c>
      <c r="O568">
        <v>1458277200</v>
      </c>
      <c r="P568" t="b">
        <v>0</v>
      </c>
      <c r="Q568" t="b">
        <v>1</v>
      </c>
      <c r="R568" t="s">
        <v>50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 s="8">
        <f t="shared" si="33"/>
        <v>60.922131147540981</v>
      </c>
      <c r="I569">
        <v>244</v>
      </c>
      <c r="J569" t="str">
        <f t="shared" si="34"/>
        <v>music</v>
      </c>
      <c r="K569" t="str">
        <f t="shared" si="35"/>
        <v>rock</v>
      </c>
      <c r="L569" t="s">
        <v>21</v>
      </c>
      <c r="M569" t="s">
        <v>22</v>
      </c>
      <c r="N569">
        <v>1404968400</v>
      </c>
      <c r="O569">
        <v>1405141200</v>
      </c>
      <c r="P569" t="b">
        <v>0</v>
      </c>
      <c r="Q569" t="b">
        <v>0</v>
      </c>
      <c r="R569" t="s">
        <v>23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 s="8">
        <f t="shared" si="33"/>
        <v>26.0015444015444</v>
      </c>
      <c r="I570">
        <v>5180</v>
      </c>
      <c r="J570" t="str">
        <f t="shared" si="34"/>
        <v>theater</v>
      </c>
      <c r="K570" t="str">
        <f t="shared" si="35"/>
        <v>plays</v>
      </c>
      <c r="L570" t="s">
        <v>21</v>
      </c>
      <c r="M570" t="s">
        <v>22</v>
      </c>
      <c r="N570">
        <v>1279170000</v>
      </c>
      <c r="O570">
        <v>1283058000</v>
      </c>
      <c r="P570" t="b">
        <v>0</v>
      </c>
      <c r="Q570" t="b">
        <v>0</v>
      </c>
      <c r="R570" t="s">
        <v>33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 s="8">
        <f t="shared" si="33"/>
        <v>80.993208828522924</v>
      </c>
      <c r="I571">
        <v>589</v>
      </c>
      <c r="J571" t="str">
        <f t="shared" si="34"/>
        <v>film &amp; video</v>
      </c>
      <c r="K571" t="str">
        <f t="shared" si="35"/>
        <v>animation</v>
      </c>
      <c r="L571" t="s">
        <v>107</v>
      </c>
      <c r="M571" t="s">
        <v>108</v>
      </c>
      <c r="N571">
        <v>1294725600</v>
      </c>
      <c r="O571">
        <v>1295762400</v>
      </c>
      <c r="P571" t="b">
        <v>0</v>
      </c>
      <c r="Q571" t="b">
        <v>0</v>
      </c>
      <c r="R571" t="s">
        <v>71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 s="8">
        <f t="shared" si="33"/>
        <v>34.995963302752294</v>
      </c>
      <c r="I572">
        <v>2725</v>
      </c>
      <c r="J572" t="str">
        <f t="shared" si="34"/>
        <v>music</v>
      </c>
      <c r="K572" t="str">
        <f t="shared" si="35"/>
        <v>rock</v>
      </c>
      <c r="L572" t="s">
        <v>21</v>
      </c>
      <c r="M572" t="s">
        <v>22</v>
      </c>
      <c r="N572">
        <v>1419055200</v>
      </c>
      <c r="O572">
        <v>1419573600</v>
      </c>
      <c r="P572" t="b">
        <v>0</v>
      </c>
      <c r="Q572" t="b">
        <v>1</v>
      </c>
      <c r="R572" t="s">
        <v>23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 s="8">
        <f t="shared" si="33"/>
        <v>94.142857142857139</v>
      </c>
      <c r="I573">
        <v>35</v>
      </c>
      <c r="J573" t="str">
        <f t="shared" si="34"/>
        <v>film &amp; video</v>
      </c>
      <c r="K573" t="str">
        <f t="shared" si="35"/>
        <v>shorts</v>
      </c>
      <c r="L573" t="s">
        <v>107</v>
      </c>
      <c r="M573" t="s">
        <v>108</v>
      </c>
      <c r="N573">
        <v>1434690000</v>
      </c>
      <c r="O573">
        <v>1438750800</v>
      </c>
      <c r="P573" t="b">
        <v>0</v>
      </c>
      <c r="Q573" t="b">
        <v>0</v>
      </c>
      <c r="R573" t="s">
        <v>100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 s="8">
        <f t="shared" si="33"/>
        <v>52.085106382978722</v>
      </c>
      <c r="I574">
        <v>94</v>
      </c>
      <c r="J574" t="str">
        <f t="shared" si="34"/>
        <v>music</v>
      </c>
      <c r="K574" t="str">
        <f t="shared" si="35"/>
        <v>rock</v>
      </c>
      <c r="L574" t="s">
        <v>21</v>
      </c>
      <c r="M574" t="s">
        <v>22</v>
      </c>
      <c r="N574">
        <v>1443416400</v>
      </c>
      <c r="O574">
        <v>1444798800</v>
      </c>
      <c r="P574" t="b">
        <v>0</v>
      </c>
      <c r="Q574" t="b">
        <v>1</v>
      </c>
      <c r="R574" t="s">
        <v>23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 s="8">
        <f t="shared" si="33"/>
        <v>24.986666666666668</v>
      </c>
      <c r="I575">
        <v>300</v>
      </c>
      <c r="J575" t="str">
        <f t="shared" si="34"/>
        <v>journalism</v>
      </c>
      <c r="K575" t="str">
        <f t="shared" si="35"/>
        <v>audio</v>
      </c>
      <c r="L575" t="s">
        <v>21</v>
      </c>
      <c r="M575" t="s">
        <v>22</v>
      </c>
      <c r="N575">
        <v>1399006800</v>
      </c>
      <c r="O575">
        <v>1399179600</v>
      </c>
      <c r="P575" t="b">
        <v>0</v>
      </c>
      <c r="Q575" t="b">
        <v>0</v>
      </c>
      <c r="R575" t="s">
        <v>1029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 s="8">
        <f t="shared" si="33"/>
        <v>69.215277777777771</v>
      </c>
      <c r="I576">
        <v>144</v>
      </c>
      <c r="J576" t="str">
        <f t="shared" si="34"/>
        <v>food</v>
      </c>
      <c r="K576" t="str">
        <f t="shared" si="35"/>
        <v>food trucks</v>
      </c>
      <c r="L576" t="s">
        <v>21</v>
      </c>
      <c r="M576" t="s">
        <v>22</v>
      </c>
      <c r="N576">
        <v>1575698400</v>
      </c>
      <c r="O576">
        <v>1576562400</v>
      </c>
      <c r="P576" t="b">
        <v>0</v>
      </c>
      <c r="Q576" t="b">
        <v>1</v>
      </c>
      <c r="R576" t="s">
        <v>17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 s="8">
        <f t="shared" si="33"/>
        <v>93.944444444444443</v>
      </c>
      <c r="I577">
        <v>558</v>
      </c>
      <c r="J577" t="str">
        <f t="shared" si="34"/>
        <v>theater</v>
      </c>
      <c r="K577" t="str">
        <f t="shared" si="35"/>
        <v>plays</v>
      </c>
      <c r="L577" t="s">
        <v>21</v>
      </c>
      <c r="M577" t="s">
        <v>22</v>
      </c>
      <c r="N577">
        <v>1400562000</v>
      </c>
      <c r="O577">
        <v>1400821200</v>
      </c>
      <c r="P577" t="b">
        <v>0</v>
      </c>
      <c r="Q577" t="b">
        <v>1</v>
      </c>
      <c r="R577" t="s">
        <v>33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 s="8">
        <f t="shared" si="33"/>
        <v>98.40625</v>
      </c>
      <c r="I578">
        <v>64</v>
      </c>
      <c r="J578" t="str">
        <f t="shared" si="34"/>
        <v>theater</v>
      </c>
      <c r="K578" t="str">
        <f t="shared" si="35"/>
        <v>plays</v>
      </c>
      <c r="L578" t="s">
        <v>21</v>
      </c>
      <c r="M578" t="s">
        <v>22</v>
      </c>
      <c r="N578">
        <v>1509512400</v>
      </c>
      <c r="O578">
        <v>1510984800</v>
      </c>
      <c r="P578" t="b">
        <v>0</v>
      </c>
      <c r="Q578" t="b">
        <v>0</v>
      </c>
      <c r="R578" t="s">
        <v>33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 s="8">
        <f t="shared" ref="H579:H642" si="37">E579/I579</f>
        <v>41.783783783783782</v>
      </c>
      <c r="I579">
        <v>37</v>
      </c>
      <c r="J579" t="str">
        <f t="shared" ref="J579:J642" si="38">_xlfn.TEXTBEFORE(R579, "/")</f>
        <v>music</v>
      </c>
      <c r="K579" t="str">
        <f t="shared" ref="K579:K642" si="39">_xlfn.TEXTAFTER(R579, "/")</f>
        <v>jazz</v>
      </c>
      <c r="L579" t="s">
        <v>21</v>
      </c>
      <c r="M579" t="s">
        <v>22</v>
      </c>
      <c r="N579">
        <v>1299823200</v>
      </c>
      <c r="O579">
        <v>1302066000</v>
      </c>
      <c r="P579" t="b">
        <v>0</v>
      </c>
      <c r="Q579" t="b">
        <v>0</v>
      </c>
      <c r="R579" t="s">
        <v>159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 s="8">
        <f t="shared" si="37"/>
        <v>65.991836734693877</v>
      </c>
      <c r="I580">
        <v>245</v>
      </c>
      <c r="J580" t="str">
        <f t="shared" si="38"/>
        <v>film &amp; video</v>
      </c>
      <c r="K580" t="str">
        <f t="shared" si="39"/>
        <v>science fiction</v>
      </c>
      <c r="L580" t="s">
        <v>21</v>
      </c>
      <c r="M580" t="s">
        <v>22</v>
      </c>
      <c r="N580">
        <v>1322719200</v>
      </c>
      <c r="O580">
        <v>1322978400</v>
      </c>
      <c r="P580" t="b">
        <v>0</v>
      </c>
      <c r="Q580" t="b">
        <v>0</v>
      </c>
      <c r="R580" t="s">
        <v>474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 s="8">
        <f t="shared" si="37"/>
        <v>72.05747126436782</v>
      </c>
      <c r="I581">
        <v>87</v>
      </c>
      <c r="J581" t="str">
        <f t="shared" si="38"/>
        <v>music</v>
      </c>
      <c r="K581" t="str">
        <f t="shared" si="39"/>
        <v>jazz</v>
      </c>
      <c r="L581" t="s">
        <v>21</v>
      </c>
      <c r="M581" t="s">
        <v>22</v>
      </c>
      <c r="N581">
        <v>1312693200</v>
      </c>
      <c r="O581">
        <v>1313730000</v>
      </c>
      <c r="P581" t="b">
        <v>0</v>
      </c>
      <c r="Q581" t="b">
        <v>0</v>
      </c>
      <c r="R581" t="s">
        <v>159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 s="8">
        <f t="shared" si="37"/>
        <v>48.003209242618745</v>
      </c>
      <c r="I582">
        <v>3116</v>
      </c>
      <c r="J582" t="str">
        <f t="shared" si="38"/>
        <v>theater</v>
      </c>
      <c r="K582" t="str">
        <f t="shared" si="39"/>
        <v>plays</v>
      </c>
      <c r="L582" t="s">
        <v>21</v>
      </c>
      <c r="M582" t="s">
        <v>22</v>
      </c>
      <c r="N582">
        <v>1393394400</v>
      </c>
      <c r="O582">
        <v>1394085600</v>
      </c>
      <c r="P582" t="b">
        <v>0</v>
      </c>
      <c r="Q582" t="b">
        <v>0</v>
      </c>
      <c r="R582" t="s">
        <v>33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 s="8">
        <f t="shared" si="37"/>
        <v>54.098591549295776</v>
      </c>
      <c r="I583">
        <v>71</v>
      </c>
      <c r="J583" t="str">
        <f t="shared" si="38"/>
        <v>technology</v>
      </c>
      <c r="K583" t="str">
        <f t="shared" si="39"/>
        <v>web</v>
      </c>
      <c r="L583" t="s">
        <v>21</v>
      </c>
      <c r="M583" t="s">
        <v>22</v>
      </c>
      <c r="N583">
        <v>1304053200</v>
      </c>
      <c r="O583">
        <v>1305349200</v>
      </c>
      <c r="P583" t="b">
        <v>0</v>
      </c>
      <c r="Q583" t="b">
        <v>0</v>
      </c>
      <c r="R583" t="s">
        <v>28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 s="8">
        <f t="shared" si="37"/>
        <v>107.88095238095238</v>
      </c>
      <c r="I584">
        <v>42</v>
      </c>
      <c r="J584" t="str">
        <f t="shared" si="38"/>
        <v>games</v>
      </c>
      <c r="K584" t="str">
        <f t="shared" si="39"/>
        <v>video games</v>
      </c>
      <c r="L584" t="s">
        <v>21</v>
      </c>
      <c r="M584" t="s">
        <v>22</v>
      </c>
      <c r="N584">
        <v>1433912400</v>
      </c>
      <c r="O584">
        <v>1434344400</v>
      </c>
      <c r="P584" t="b">
        <v>0</v>
      </c>
      <c r="Q584" t="b">
        <v>1</v>
      </c>
      <c r="R584" t="s">
        <v>89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 s="8">
        <f t="shared" si="37"/>
        <v>67.034103410341032</v>
      </c>
      <c r="I585">
        <v>909</v>
      </c>
      <c r="J585" t="str">
        <f t="shared" si="38"/>
        <v>film &amp; video</v>
      </c>
      <c r="K585" t="str">
        <f t="shared" si="39"/>
        <v>documentary</v>
      </c>
      <c r="L585" t="s">
        <v>21</v>
      </c>
      <c r="M585" t="s">
        <v>22</v>
      </c>
      <c r="N585">
        <v>1329717600</v>
      </c>
      <c r="O585">
        <v>1331186400</v>
      </c>
      <c r="P585" t="b">
        <v>0</v>
      </c>
      <c r="Q585" t="b">
        <v>0</v>
      </c>
      <c r="R585" t="s">
        <v>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 s="8">
        <f t="shared" si="37"/>
        <v>64.01425914445133</v>
      </c>
      <c r="I586">
        <v>1613</v>
      </c>
      <c r="J586" t="str">
        <f t="shared" si="38"/>
        <v>technology</v>
      </c>
      <c r="K586" t="str">
        <f t="shared" si="39"/>
        <v>web</v>
      </c>
      <c r="L586" t="s">
        <v>21</v>
      </c>
      <c r="M586" t="s">
        <v>22</v>
      </c>
      <c r="N586">
        <v>1335330000</v>
      </c>
      <c r="O586">
        <v>1336539600</v>
      </c>
      <c r="P586" t="b">
        <v>0</v>
      </c>
      <c r="Q586" t="b">
        <v>0</v>
      </c>
      <c r="R586" t="s">
        <v>28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 s="8">
        <f t="shared" si="37"/>
        <v>96.066176470588232</v>
      </c>
      <c r="I587">
        <v>136</v>
      </c>
      <c r="J587" t="str">
        <f t="shared" si="38"/>
        <v>publishing</v>
      </c>
      <c r="K587" t="str">
        <f t="shared" si="39"/>
        <v>translations</v>
      </c>
      <c r="L587" t="s">
        <v>21</v>
      </c>
      <c r="M587" t="s">
        <v>22</v>
      </c>
      <c r="N587">
        <v>1268888400</v>
      </c>
      <c r="O587">
        <v>1269752400</v>
      </c>
      <c r="P587" t="b">
        <v>0</v>
      </c>
      <c r="Q587" t="b">
        <v>0</v>
      </c>
      <c r="R587" t="s">
        <v>206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 s="8">
        <f t="shared" si="37"/>
        <v>51.184615384615384</v>
      </c>
      <c r="I588">
        <v>130</v>
      </c>
      <c r="J588" t="str">
        <f t="shared" si="38"/>
        <v>music</v>
      </c>
      <c r="K588" t="str">
        <f t="shared" si="39"/>
        <v>rock</v>
      </c>
      <c r="L588" t="s">
        <v>21</v>
      </c>
      <c r="M588" t="s">
        <v>22</v>
      </c>
      <c r="N588">
        <v>1289973600</v>
      </c>
      <c r="O588">
        <v>1291615200</v>
      </c>
      <c r="P588" t="b">
        <v>0</v>
      </c>
      <c r="Q588" t="b">
        <v>0</v>
      </c>
      <c r="R588" t="s">
        <v>23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 s="8">
        <f t="shared" si="37"/>
        <v>43.92307692307692</v>
      </c>
      <c r="I589">
        <v>156</v>
      </c>
      <c r="J589" t="str">
        <f t="shared" si="38"/>
        <v>food</v>
      </c>
      <c r="K589" t="str">
        <f t="shared" si="39"/>
        <v>food trucks</v>
      </c>
      <c r="L589" t="s">
        <v>15</v>
      </c>
      <c r="M589" t="s">
        <v>16</v>
      </c>
      <c r="N589">
        <v>1547877600</v>
      </c>
      <c r="O589">
        <v>1552366800</v>
      </c>
      <c r="P589" t="b">
        <v>0</v>
      </c>
      <c r="Q589" t="b">
        <v>1</v>
      </c>
      <c r="R589" t="s">
        <v>17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 s="8">
        <f t="shared" si="37"/>
        <v>91.021198830409361</v>
      </c>
      <c r="I590">
        <v>1368</v>
      </c>
      <c r="J590" t="str">
        <f t="shared" si="38"/>
        <v>theater</v>
      </c>
      <c r="K590" t="str">
        <f t="shared" si="39"/>
        <v>plays</v>
      </c>
      <c r="L590" t="s">
        <v>40</v>
      </c>
      <c r="M590" t="s">
        <v>41</v>
      </c>
      <c r="N590">
        <v>1269493200</v>
      </c>
      <c r="O590">
        <v>1272171600</v>
      </c>
      <c r="P590" t="b">
        <v>0</v>
      </c>
      <c r="Q590" t="b">
        <v>0</v>
      </c>
      <c r="R590" t="s">
        <v>33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 s="8">
        <f t="shared" si="37"/>
        <v>50.127450980392155</v>
      </c>
      <c r="I591">
        <v>102</v>
      </c>
      <c r="J591" t="str">
        <f t="shared" si="38"/>
        <v>film &amp; video</v>
      </c>
      <c r="K591" t="str">
        <f t="shared" si="39"/>
        <v>documentary</v>
      </c>
      <c r="L591" t="s">
        <v>21</v>
      </c>
      <c r="M591" t="s">
        <v>22</v>
      </c>
      <c r="N591">
        <v>1436072400</v>
      </c>
      <c r="O591">
        <v>1436677200</v>
      </c>
      <c r="P591" t="b">
        <v>0</v>
      </c>
      <c r="Q591" t="b">
        <v>0</v>
      </c>
      <c r="R591" t="s">
        <v>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 s="8">
        <f t="shared" si="37"/>
        <v>67.720930232558146</v>
      </c>
      <c r="I592">
        <v>86</v>
      </c>
      <c r="J592" t="str">
        <f t="shared" si="38"/>
        <v>publishing</v>
      </c>
      <c r="K592" t="str">
        <f t="shared" si="39"/>
        <v>radio &amp; podcasts</v>
      </c>
      <c r="L592" t="s">
        <v>26</v>
      </c>
      <c r="M592" t="s">
        <v>27</v>
      </c>
      <c r="N592">
        <v>1419141600</v>
      </c>
      <c r="O592">
        <v>1420092000</v>
      </c>
      <c r="P592" t="b">
        <v>0</v>
      </c>
      <c r="Q592" t="b">
        <v>0</v>
      </c>
      <c r="R592" t="s">
        <v>133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 s="8">
        <f t="shared" si="37"/>
        <v>61.03921568627451</v>
      </c>
      <c r="I593">
        <v>102</v>
      </c>
      <c r="J593" t="str">
        <f t="shared" si="38"/>
        <v>games</v>
      </c>
      <c r="K593" t="str">
        <f t="shared" si="39"/>
        <v>video games</v>
      </c>
      <c r="L593" t="s">
        <v>21</v>
      </c>
      <c r="M593" t="s">
        <v>22</v>
      </c>
      <c r="N593">
        <v>1279083600</v>
      </c>
      <c r="O593">
        <v>1279947600</v>
      </c>
      <c r="P593" t="b">
        <v>0</v>
      </c>
      <c r="Q593" t="b">
        <v>0</v>
      </c>
      <c r="R593" t="s">
        <v>89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 s="8">
        <f t="shared" si="37"/>
        <v>80.011857707509876</v>
      </c>
      <c r="I594">
        <v>253</v>
      </c>
      <c r="J594" t="str">
        <f t="shared" si="38"/>
        <v>theater</v>
      </c>
      <c r="K594" t="str">
        <f t="shared" si="39"/>
        <v>plays</v>
      </c>
      <c r="L594" t="s">
        <v>21</v>
      </c>
      <c r="M594" t="s">
        <v>22</v>
      </c>
      <c r="N594">
        <v>1401426000</v>
      </c>
      <c r="O594">
        <v>1402203600</v>
      </c>
      <c r="P594" t="b">
        <v>0</v>
      </c>
      <c r="Q594" t="b">
        <v>0</v>
      </c>
      <c r="R594" t="s">
        <v>33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 s="8">
        <f t="shared" si="37"/>
        <v>47.001497753369947</v>
      </c>
      <c r="I595">
        <v>4006</v>
      </c>
      <c r="J595" t="str">
        <f t="shared" si="38"/>
        <v>film &amp; video</v>
      </c>
      <c r="K595" t="str">
        <f t="shared" si="39"/>
        <v>animation</v>
      </c>
      <c r="L595" t="s">
        <v>21</v>
      </c>
      <c r="M595" t="s">
        <v>22</v>
      </c>
      <c r="N595">
        <v>1395810000</v>
      </c>
      <c r="O595">
        <v>1396933200</v>
      </c>
      <c r="P595" t="b">
        <v>0</v>
      </c>
      <c r="Q595" t="b">
        <v>0</v>
      </c>
      <c r="R595" t="s">
        <v>71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 s="8">
        <f t="shared" si="37"/>
        <v>71.127388535031841</v>
      </c>
      <c r="I596">
        <v>157</v>
      </c>
      <c r="J596" t="str">
        <f t="shared" si="38"/>
        <v>theater</v>
      </c>
      <c r="K596" t="str">
        <f t="shared" si="39"/>
        <v>plays</v>
      </c>
      <c r="L596" t="s">
        <v>21</v>
      </c>
      <c r="M596" t="s">
        <v>22</v>
      </c>
      <c r="N596">
        <v>1467003600</v>
      </c>
      <c r="O596">
        <v>1467262800</v>
      </c>
      <c r="P596" t="b">
        <v>0</v>
      </c>
      <c r="Q596" t="b">
        <v>1</v>
      </c>
      <c r="R596" t="s">
        <v>33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 s="8">
        <f t="shared" si="37"/>
        <v>89.99079189686924</v>
      </c>
      <c r="I597">
        <v>1629</v>
      </c>
      <c r="J597" t="str">
        <f t="shared" si="38"/>
        <v>theater</v>
      </c>
      <c r="K597" t="str">
        <f t="shared" si="39"/>
        <v>plays</v>
      </c>
      <c r="L597" t="s">
        <v>21</v>
      </c>
      <c r="M597" t="s">
        <v>22</v>
      </c>
      <c r="N597">
        <v>1268715600</v>
      </c>
      <c r="O597">
        <v>1270530000</v>
      </c>
      <c r="P597" t="b">
        <v>0</v>
      </c>
      <c r="Q597" t="b">
        <v>1</v>
      </c>
      <c r="R597" t="s">
        <v>33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 s="8">
        <f t="shared" si="37"/>
        <v>43.032786885245905</v>
      </c>
      <c r="I598">
        <v>183</v>
      </c>
      <c r="J598" t="str">
        <f t="shared" si="38"/>
        <v>film &amp; video</v>
      </c>
      <c r="K598" t="str">
        <f t="shared" si="39"/>
        <v>drama</v>
      </c>
      <c r="L598" t="s">
        <v>21</v>
      </c>
      <c r="M598" t="s">
        <v>22</v>
      </c>
      <c r="N598">
        <v>1457157600</v>
      </c>
      <c r="O598">
        <v>1457762400</v>
      </c>
      <c r="P598" t="b">
        <v>0</v>
      </c>
      <c r="Q598" t="b">
        <v>1</v>
      </c>
      <c r="R598" t="s">
        <v>53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 s="8">
        <f t="shared" si="37"/>
        <v>67.997714808043881</v>
      </c>
      <c r="I599">
        <v>2188</v>
      </c>
      <c r="J599" t="str">
        <f t="shared" si="38"/>
        <v>theater</v>
      </c>
      <c r="K599" t="str">
        <f t="shared" si="39"/>
        <v>plays</v>
      </c>
      <c r="L599" t="s">
        <v>21</v>
      </c>
      <c r="M599" t="s">
        <v>22</v>
      </c>
      <c r="N599">
        <v>1573970400</v>
      </c>
      <c r="O599">
        <v>1575525600</v>
      </c>
      <c r="P599" t="b">
        <v>0</v>
      </c>
      <c r="Q599" t="b">
        <v>0</v>
      </c>
      <c r="R599" t="s">
        <v>33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 s="8">
        <f t="shared" si="37"/>
        <v>73.004566210045667</v>
      </c>
      <c r="I600">
        <v>2409</v>
      </c>
      <c r="J600" t="str">
        <f t="shared" si="38"/>
        <v>music</v>
      </c>
      <c r="K600" t="str">
        <f t="shared" si="39"/>
        <v>rock</v>
      </c>
      <c r="L600" t="s">
        <v>107</v>
      </c>
      <c r="M600" t="s">
        <v>108</v>
      </c>
      <c r="N600">
        <v>1276578000</v>
      </c>
      <c r="O600">
        <v>1279083600</v>
      </c>
      <c r="P600" t="b">
        <v>0</v>
      </c>
      <c r="Q600" t="b">
        <v>0</v>
      </c>
      <c r="R600" t="s">
        <v>23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 s="8">
        <f t="shared" si="37"/>
        <v>62.341463414634148</v>
      </c>
      <c r="I601">
        <v>82</v>
      </c>
      <c r="J601" t="str">
        <f t="shared" si="38"/>
        <v>film &amp; video</v>
      </c>
      <c r="K601" t="str">
        <f t="shared" si="39"/>
        <v>documentary</v>
      </c>
      <c r="L601" t="s">
        <v>36</v>
      </c>
      <c r="M601" t="s">
        <v>37</v>
      </c>
      <c r="N601">
        <v>1423720800</v>
      </c>
      <c r="O601">
        <v>1424412000</v>
      </c>
      <c r="P601" t="b">
        <v>0</v>
      </c>
      <c r="Q601" t="b">
        <v>0</v>
      </c>
      <c r="R601" t="s">
        <v>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 s="8">
        <f t="shared" si="37"/>
        <v>5</v>
      </c>
      <c r="I602">
        <v>1</v>
      </c>
      <c r="J602" t="str">
        <f t="shared" si="38"/>
        <v>food</v>
      </c>
      <c r="K602" t="str">
        <f t="shared" si="39"/>
        <v>food trucks</v>
      </c>
      <c r="L602" t="s">
        <v>40</v>
      </c>
      <c r="M602" t="s">
        <v>41</v>
      </c>
      <c r="N602">
        <v>1375160400</v>
      </c>
      <c r="O602">
        <v>1376197200</v>
      </c>
      <c r="P602" t="b">
        <v>0</v>
      </c>
      <c r="Q602" t="b">
        <v>0</v>
      </c>
      <c r="R602" t="s">
        <v>17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 s="8">
        <f t="shared" si="37"/>
        <v>67.103092783505161</v>
      </c>
      <c r="I603">
        <v>194</v>
      </c>
      <c r="J603" t="str">
        <f t="shared" si="38"/>
        <v>technology</v>
      </c>
      <c r="K603" t="str">
        <f t="shared" si="39"/>
        <v>wearables</v>
      </c>
      <c r="L603" t="s">
        <v>21</v>
      </c>
      <c r="M603" t="s">
        <v>22</v>
      </c>
      <c r="N603">
        <v>1401426000</v>
      </c>
      <c r="O603">
        <v>1402894800</v>
      </c>
      <c r="P603" t="b">
        <v>1</v>
      </c>
      <c r="Q603" t="b">
        <v>0</v>
      </c>
      <c r="R603" t="s">
        <v>65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 s="8">
        <f t="shared" si="37"/>
        <v>79.978947368421046</v>
      </c>
      <c r="I604">
        <v>1140</v>
      </c>
      <c r="J604" t="str">
        <f t="shared" si="38"/>
        <v>theater</v>
      </c>
      <c r="K604" t="str">
        <f t="shared" si="39"/>
        <v>plays</v>
      </c>
      <c r="L604" t="s">
        <v>21</v>
      </c>
      <c r="M604" t="s">
        <v>22</v>
      </c>
      <c r="N604">
        <v>1433480400</v>
      </c>
      <c r="O604">
        <v>1434430800</v>
      </c>
      <c r="P604" t="b">
        <v>0</v>
      </c>
      <c r="Q604" t="b">
        <v>0</v>
      </c>
      <c r="R604" t="s">
        <v>33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 s="8">
        <f t="shared" si="37"/>
        <v>62.176470588235297</v>
      </c>
      <c r="I605">
        <v>102</v>
      </c>
      <c r="J605" t="str">
        <f t="shared" si="38"/>
        <v>theater</v>
      </c>
      <c r="K605" t="str">
        <f t="shared" si="39"/>
        <v>plays</v>
      </c>
      <c r="L605" t="s">
        <v>21</v>
      </c>
      <c r="M605" t="s">
        <v>22</v>
      </c>
      <c r="N605">
        <v>1555563600</v>
      </c>
      <c r="O605">
        <v>1557896400</v>
      </c>
      <c r="P605" t="b">
        <v>0</v>
      </c>
      <c r="Q605" t="b">
        <v>0</v>
      </c>
      <c r="R605" t="s">
        <v>33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 s="8">
        <f t="shared" si="37"/>
        <v>53.005950297514879</v>
      </c>
      <c r="I606">
        <v>2857</v>
      </c>
      <c r="J606" t="str">
        <f t="shared" si="38"/>
        <v>theater</v>
      </c>
      <c r="K606" t="str">
        <f t="shared" si="39"/>
        <v>plays</v>
      </c>
      <c r="L606" t="s">
        <v>21</v>
      </c>
      <c r="M606" t="s">
        <v>22</v>
      </c>
      <c r="N606">
        <v>1295676000</v>
      </c>
      <c r="O606">
        <v>1297490400</v>
      </c>
      <c r="P606" t="b">
        <v>0</v>
      </c>
      <c r="Q606" t="b">
        <v>0</v>
      </c>
      <c r="R606" t="s">
        <v>33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 s="8">
        <f t="shared" si="37"/>
        <v>57.738317757009348</v>
      </c>
      <c r="I607">
        <v>107</v>
      </c>
      <c r="J607" t="str">
        <f t="shared" si="38"/>
        <v>publishing</v>
      </c>
      <c r="K607" t="str">
        <f t="shared" si="39"/>
        <v>nonfiction</v>
      </c>
      <c r="L607" t="s">
        <v>21</v>
      </c>
      <c r="M607" t="s">
        <v>22</v>
      </c>
      <c r="N607">
        <v>1443848400</v>
      </c>
      <c r="O607">
        <v>1447394400</v>
      </c>
      <c r="P607" t="b">
        <v>0</v>
      </c>
      <c r="Q607" t="b">
        <v>0</v>
      </c>
      <c r="R607" t="s">
        <v>68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 s="8">
        <f t="shared" si="37"/>
        <v>40.03125</v>
      </c>
      <c r="I608">
        <v>160</v>
      </c>
      <c r="J608" t="str">
        <f t="shared" si="38"/>
        <v>music</v>
      </c>
      <c r="K608" t="str">
        <f t="shared" si="39"/>
        <v>rock</v>
      </c>
      <c r="L608" t="s">
        <v>40</v>
      </c>
      <c r="M608" t="s">
        <v>41</v>
      </c>
      <c r="N608">
        <v>1457330400</v>
      </c>
      <c r="O608">
        <v>1458277200</v>
      </c>
      <c r="P608" t="b">
        <v>0</v>
      </c>
      <c r="Q608" t="b">
        <v>0</v>
      </c>
      <c r="R608" t="s">
        <v>23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 s="8">
        <f t="shared" si="37"/>
        <v>81.016591928251117</v>
      </c>
      <c r="I609">
        <v>2230</v>
      </c>
      <c r="J609" t="str">
        <f t="shared" si="38"/>
        <v>food</v>
      </c>
      <c r="K609" t="str">
        <f t="shared" si="39"/>
        <v>food trucks</v>
      </c>
      <c r="L609" t="s">
        <v>21</v>
      </c>
      <c r="M609" t="s">
        <v>22</v>
      </c>
      <c r="N609">
        <v>1395550800</v>
      </c>
      <c r="O609">
        <v>1395723600</v>
      </c>
      <c r="P609" t="b">
        <v>0</v>
      </c>
      <c r="Q609" t="b">
        <v>0</v>
      </c>
      <c r="R609" t="s">
        <v>17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 s="8">
        <f t="shared" si="37"/>
        <v>35.047468354430379</v>
      </c>
      <c r="I610">
        <v>316</v>
      </c>
      <c r="J610" t="str">
        <f t="shared" si="38"/>
        <v>music</v>
      </c>
      <c r="K610" t="str">
        <f t="shared" si="39"/>
        <v>jazz</v>
      </c>
      <c r="L610" t="s">
        <v>21</v>
      </c>
      <c r="M610" t="s">
        <v>22</v>
      </c>
      <c r="N610">
        <v>1551852000</v>
      </c>
      <c r="O610">
        <v>1552197600</v>
      </c>
      <c r="P610" t="b">
        <v>0</v>
      </c>
      <c r="Q610" t="b">
        <v>1</v>
      </c>
      <c r="R610" t="s">
        <v>159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 s="8">
        <f t="shared" si="37"/>
        <v>102.92307692307692</v>
      </c>
      <c r="I611">
        <v>117</v>
      </c>
      <c r="J611" t="str">
        <f t="shared" si="38"/>
        <v>film &amp; video</v>
      </c>
      <c r="K611" t="str">
        <f t="shared" si="39"/>
        <v>science fiction</v>
      </c>
      <c r="L611" t="s">
        <v>21</v>
      </c>
      <c r="M611" t="s">
        <v>22</v>
      </c>
      <c r="N611">
        <v>1547618400</v>
      </c>
      <c r="O611">
        <v>1549087200</v>
      </c>
      <c r="P611" t="b">
        <v>0</v>
      </c>
      <c r="Q611" t="b">
        <v>0</v>
      </c>
      <c r="R611" t="s">
        <v>474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 s="8">
        <f t="shared" si="37"/>
        <v>27.998126756166094</v>
      </c>
      <c r="I612">
        <v>6406</v>
      </c>
      <c r="J612" t="str">
        <f t="shared" si="38"/>
        <v>theater</v>
      </c>
      <c r="K612" t="str">
        <f t="shared" si="39"/>
        <v>plays</v>
      </c>
      <c r="L612" t="s">
        <v>21</v>
      </c>
      <c r="M612" t="s">
        <v>22</v>
      </c>
      <c r="N612">
        <v>1355637600</v>
      </c>
      <c r="O612">
        <v>1356847200</v>
      </c>
      <c r="P612" t="b">
        <v>0</v>
      </c>
      <c r="Q612" t="b">
        <v>0</v>
      </c>
      <c r="R612" t="s">
        <v>33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 s="8">
        <f t="shared" si="37"/>
        <v>75.733333333333334</v>
      </c>
      <c r="I613">
        <v>15</v>
      </c>
      <c r="J613" t="str">
        <f t="shared" si="38"/>
        <v>theater</v>
      </c>
      <c r="K613" t="str">
        <f t="shared" si="39"/>
        <v>plays</v>
      </c>
      <c r="L613" t="s">
        <v>21</v>
      </c>
      <c r="M613" t="s">
        <v>22</v>
      </c>
      <c r="N613">
        <v>1374728400</v>
      </c>
      <c r="O613">
        <v>1375765200</v>
      </c>
      <c r="P613" t="b">
        <v>0</v>
      </c>
      <c r="Q613" t="b">
        <v>0</v>
      </c>
      <c r="R613" t="s">
        <v>33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 s="8">
        <f t="shared" si="37"/>
        <v>45.026041666666664</v>
      </c>
      <c r="I614">
        <v>192</v>
      </c>
      <c r="J614" t="str">
        <f t="shared" si="38"/>
        <v>music</v>
      </c>
      <c r="K614" t="str">
        <f t="shared" si="39"/>
        <v>electric music</v>
      </c>
      <c r="L614" t="s">
        <v>21</v>
      </c>
      <c r="M614" t="s">
        <v>22</v>
      </c>
      <c r="N614">
        <v>1287810000</v>
      </c>
      <c r="O614">
        <v>1289800800</v>
      </c>
      <c r="P614" t="b">
        <v>0</v>
      </c>
      <c r="Q614" t="b">
        <v>0</v>
      </c>
      <c r="R614" t="s">
        <v>50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 s="8">
        <f t="shared" si="37"/>
        <v>73.615384615384613</v>
      </c>
      <c r="I615">
        <v>26</v>
      </c>
      <c r="J615" t="str">
        <f t="shared" si="38"/>
        <v>theater</v>
      </c>
      <c r="K615" t="str">
        <f t="shared" si="39"/>
        <v>plays</v>
      </c>
      <c r="L615" t="s">
        <v>15</v>
      </c>
      <c r="M615" t="s">
        <v>16</v>
      </c>
      <c r="N615">
        <v>1503723600</v>
      </c>
      <c r="O615">
        <v>1504501200</v>
      </c>
      <c r="P615" t="b">
        <v>0</v>
      </c>
      <c r="Q615" t="b">
        <v>0</v>
      </c>
      <c r="R615" t="s">
        <v>33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 s="8">
        <f t="shared" si="37"/>
        <v>56.991701244813278</v>
      </c>
      <c r="I616">
        <v>723</v>
      </c>
      <c r="J616" t="str">
        <f t="shared" si="38"/>
        <v>theater</v>
      </c>
      <c r="K616" t="str">
        <f t="shared" si="39"/>
        <v>plays</v>
      </c>
      <c r="L616" t="s">
        <v>21</v>
      </c>
      <c r="M616" t="s">
        <v>22</v>
      </c>
      <c r="N616">
        <v>1484114400</v>
      </c>
      <c r="O616">
        <v>1485669600</v>
      </c>
      <c r="P616" t="b">
        <v>0</v>
      </c>
      <c r="Q616" t="b">
        <v>0</v>
      </c>
      <c r="R616" t="s">
        <v>33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 s="8">
        <f t="shared" si="37"/>
        <v>85.223529411764702</v>
      </c>
      <c r="I617">
        <v>170</v>
      </c>
      <c r="J617" t="str">
        <f t="shared" si="38"/>
        <v>theater</v>
      </c>
      <c r="K617" t="str">
        <f t="shared" si="39"/>
        <v>plays</v>
      </c>
      <c r="L617" t="s">
        <v>107</v>
      </c>
      <c r="M617" t="s">
        <v>108</v>
      </c>
      <c r="N617">
        <v>1461906000</v>
      </c>
      <c r="O617">
        <v>1462770000</v>
      </c>
      <c r="P617" t="b">
        <v>0</v>
      </c>
      <c r="Q617" t="b">
        <v>0</v>
      </c>
      <c r="R617" t="s">
        <v>33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 s="8">
        <f t="shared" si="37"/>
        <v>50.962184873949582</v>
      </c>
      <c r="I618">
        <v>238</v>
      </c>
      <c r="J618" t="str">
        <f t="shared" si="38"/>
        <v>music</v>
      </c>
      <c r="K618" t="str">
        <f t="shared" si="39"/>
        <v>indie rock</v>
      </c>
      <c r="L618" t="s">
        <v>40</v>
      </c>
      <c r="M618" t="s">
        <v>41</v>
      </c>
      <c r="N618">
        <v>1379653200</v>
      </c>
      <c r="O618">
        <v>1379739600</v>
      </c>
      <c r="P618" t="b">
        <v>0</v>
      </c>
      <c r="Q618" t="b">
        <v>1</v>
      </c>
      <c r="R618" t="s">
        <v>60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 s="8">
        <f t="shared" si="37"/>
        <v>63.563636363636363</v>
      </c>
      <c r="I619">
        <v>55</v>
      </c>
      <c r="J619" t="str">
        <f t="shared" si="38"/>
        <v>theater</v>
      </c>
      <c r="K619" t="str">
        <f t="shared" si="39"/>
        <v>plays</v>
      </c>
      <c r="L619" t="s">
        <v>21</v>
      </c>
      <c r="M619" t="s">
        <v>22</v>
      </c>
      <c r="N619">
        <v>1401858000</v>
      </c>
      <c r="O619">
        <v>1402722000</v>
      </c>
      <c r="P619" t="b">
        <v>0</v>
      </c>
      <c r="Q619" t="b">
        <v>0</v>
      </c>
      <c r="R619" t="s">
        <v>33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 s="8">
        <f t="shared" si="37"/>
        <v>80.999165275459092</v>
      </c>
      <c r="I620">
        <v>1198</v>
      </c>
      <c r="J620" t="str">
        <f t="shared" si="38"/>
        <v>publishing</v>
      </c>
      <c r="K620" t="str">
        <f t="shared" si="39"/>
        <v>nonfiction</v>
      </c>
      <c r="L620" t="s">
        <v>21</v>
      </c>
      <c r="M620" t="s">
        <v>22</v>
      </c>
      <c r="N620">
        <v>1367470800</v>
      </c>
      <c r="O620">
        <v>1369285200</v>
      </c>
      <c r="P620" t="b">
        <v>0</v>
      </c>
      <c r="Q620" t="b">
        <v>0</v>
      </c>
      <c r="R620" t="s">
        <v>68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 s="8">
        <f t="shared" si="37"/>
        <v>86.044753086419746</v>
      </c>
      <c r="I621">
        <v>648</v>
      </c>
      <c r="J621" t="str">
        <f t="shared" si="38"/>
        <v>theater</v>
      </c>
      <c r="K621" t="str">
        <f t="shared" si="39"/>
        <v>plays</v>
      </c>
      <c r="L621" t="s">
        <v>21</v>
      </c>
      <c r="M621" t="s">
        <v>22</v>
      </c>
      <c r="N621">
        <v>1304658000</v>
      </c>
      <c r="O621">
        <v>1304744400</v>
      </c>
      <c r="P621" t="b">
        <v>1</v>
      </c>
      <c r="Q621" t="b">
        <v>1</v>
      </c>
      <c r="R621" t="s">
        <v>33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 s="8">
        <f t="shared" si="37"/>
        <v>90.0390625</v>
      </c>
      <c r="I622">
        <v>128</v>
      </c>
      <c r="J622" t="str">
        <f t="shared" si="38"/>
        <v>photography</v>
      </c>
      <c r="K622" t="str">
        <f t="shared" si="39"/>
        <v>photography books</v>
      </c>
      <c r="L622" t="s">
        <v>26</v>
      </c>
      <c r="M622" t="s">
        <v>27</v>
      </c>
      <c r="N622">
        <v>1467954000</v>
      </c>
      <c r="O622">
        <v>1468299600</v>
      </c>
      <c r="P622" t="b">
        <v>0</v>
      </c>
      <c r="Q622" t="b">
        <v>0</v>
      </c>
      <c r="R622" t="s">
        <v>122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 s="8">
        <f t="shared" si="37"/>
        <v>74.006063432835816</v>
      </c>
      <c r="I623">
        <v>2144</v>
      </c>
      <c r="J623" t="str">
        <f t="shared" si="38"/>
        <v>theater</v>
      </c>
      <c r="K623" t="str">
        <f t="shared" si="39"/>
        <v>plays</v>
      </c>
      <c r="L623" t="s">
        <v>21</v>
      </c>
      <c r="M623" t="s">
        <v>22</v>
      </c>
      <c r="N623">
        <v>1473742800</v>
      </c>
      <c r="O623">
        <v>1474174800</v>
      </c>
      <c r="P623" t="b">
        <v>0</v>
      </c>
      <c r="Q623" t="b">
        <v>0</v>
      </c>
      <c r="R623" t="s">
        <v>33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 s="8">
        <f t="shared" si="37"/>
        <v>92.4375</v>
      </c>
      <c r="I624">
        <v>64</v>
      </c>
      <c r="J624" t="str">
        <f t="shared" si="38"/>
        <v>music</v>
      </c>
      <c r="K624" t="str">
        <f t="shared" si="39"/>
        <v>indie rock</v>
      </c>
      <c r="L624" t="s">
        <v>21</v>
      </c>
      <c r="M624" t="s">
        <v>22</v>
      </c>
      <c r="N624">
        <v>1523768400</v>
      </c>
      <c r="O624">
        <v>1526014800</v>
      </c>
      <c r="P624" t="b">
        <v>0</v>
      </c>
      <c r="Q624" t="b">
        <v>0</v>
      </c>
      <c r="R624" t="s">
        <v>60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 s="8">
        <f t="shared" si="37"/>
        <v>55.999257333828446</v>
      </c>
      <c r="I625">
        <v>2693</v>
      </c>
      <c r="J625" t="str">
        <f t="shared" si="38"/>
        <v>theater</v>
      </c>
      <c r="K625" t="str">
        <f t="shared" si="39"/>
        <v>plays</v>
      </c>
      <c r="L625" t="s">
        <v>40</v>
      </c>
      <c r="M625" t="s">
        <v>41</v>
      </c>
      <c r="N625">
        <v>1437022800</v>
      </c>
      <c r="O625">
        <v>1437454800</v>
      </c>
      <c r="P625" t="b">
        <v>0</v>
      </c>
      <c r="Q625" t="b">
        <v>0</v>
      </c>
      <c r="R625" t="s">
        <v>33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 s="8">
        <f t="shared" si="37"/>
        <v>32.983796296296298</v>
      </c>
      <c r="I626">
        <v>432</v>
      </c>
      <c r="J626" t="str">
        <f t="shared" si="38"/>
        <v>photography</v>
      </c>
      <c r="K626" t="str">
        <f t="shared" si="39"/>
        <v>photography books</v>
      </c>
      <c r="L626" t="s">
        <v>21</v>
      </c>
      <c r="M626" t="s">
        <v>22</v>
      </c>
      <c r="N626">
        <v>1422165600</v>
      </c>
      <c r="O626">
        <v>1422684000</v>
      </c>
      <c r="P626" t="b">
        <v>0</v>
      </c>
      <c r="Q626" t="b">
        <v>0</v>
      </c>
      <c r="R626" t="s">
        <v>122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 s="8">
        <f t="shared" si="37"/>
        <v>93.596774193548384</v>
      </c>
      <c r="I627">
        <v>62</v>
      </c>
      <c r="J627" t="str">
        <f t="shared" si="38"/>
        <v>theater</v>
      </c>
      <c r="K627" t="str">
        <f t="shared" si="39"/>
        <v>plays</v>
      </c>
      <c r="L627" t="s">
        <v>21</v>
      </c>
      <c r="M627" t="s">
        <v>22</v>
      </c>
      <c r="N627">
        <v>1580104800</v>
      </c>
      <c r="O627">
        <v>1581314400</v>
      </c>
      <c r="P627" t="b">
        <v>0</v>
      </c>
      <c r="Q627" t="b">
        <v>0</v>
      </c>
      <c r="R627" t="s">
        <v>33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 s="8">
        <f t="shared" si="37"/>
        <v>69.867724867724874</v>
      </c>
      <c r="I628">
        <v>189</v>
      </c>
      <c r="J628" t="str">
        <f t="shared" si="38"/>
        <v>theater</v>
      </c>
      <c r="K628" t="str">
        <f t="shared" si="39"/>
        <v>plays</v>
      </c>
      <c r="L628" t="s">
        <v>21</v>
      </c>
      <c r="M628" t="s">
        <v>22</v>
      </c>
      <c r="N628">
        <v>1285650000</v>
      </c>
      <c r="O628">
        <v>1286427600</v>
      </c>
      <c r="P628" t="b">
        <v>0</v>
      </c>
      <c r="Q628" t="b">
        <v>1</v>
      </c>
      <c r="R628" t="s">
        <v>33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 s="8">
        <f t="shared" si="37"/>
        <v>72.129870129870127</v>
      </c>
      <c r="I629">
        <v>154</v>
      </c>
      <c r="J629" t="str">
        <f t="shared" si="38"/>
        <v>food</v>
      </c>
      <c r="K629" t="str">
        <f t="shared" si="39"/>
        <v>food trucks</v>
      </c>
      <c r="L629" t="s">
        <v>40</v>
      </c>
      <c r="M629" t="s">
        <v>41</v>
      </c>
      <c r="N629">
        <v>1276664400</v>
      </c>
      <c r="O629">
        <v>1278738000</v>
      </c>
      <c r="P629" t="b">
        <v>1</v>
      </c>
      <c r="Q629" t="b">
        <v>0</v>
      </c>
      <c r="R629" t="s">
        <v>17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 s="8">
        <f t="shared" si="37"/>
        <v>30.041666666666668</v>
      </c>
      <c r="I630">
        <v>96</v>
      </c>
      <c r="J630" t="str">
        <f t="shared" si="38"/>
        <v>music</v>
      </c>
      <c r="K630" t="str">
        <f t="shared" si="39"/>
        <v>indie rock</v>
      </c>
      <c r="L630" t="s">
        <v>21</v>
      </c>
      <c r="M630" t="s">
        <v>22</v>
      </c>
      <c r="N630">
        <v>1286168400</v>
      </c>
      <c r="O630">
        <v>1286427600</v>
      </c>
      <c r="P630" t="b">
        <v>0</v>
      </c>
      <c r="Q630" t="b">
        <v>0</v>
      </c>
      <c r="R630" t="s">
        <v>60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 s="8">
        <f t="shared" si="37"/>
        <v>73.968000000000004</v>
      </c>
      <c r="I631">
        <v>750</v>
      </c>
      <c r="J631" t="str">
        <f t="shared" si="38"/>
        <v>theater</v>
      </c>
      <c r="K631" t="str">
        <f t="shared" si="39"/>
        <v>plays</v>
      </c>
      <c r="L631" t="s">
        <v>21</v>
      </c>
      <c r="M631" t="s">
        <v>22</v>
      </c>
      <c r="N631">
        <v>1467781200</v>
      </c>
      <c r="O631">
        <v>1467954000</v>
      </c>
      <c r="P631" t="b">
        <v>0</v>
      </c>
      <c r="Q631" t="b">
        <v>1</v>
      </c>
      <c r="R631" t="s">
        <v>33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 s="8">
        <f t="shared" si="37"/>
        <v>68.65517241379311</v>
      </c>
      <c r="I632">
        <v>87</v>
      </c>
      <c r="J632" t="str">
        <f t="shared" si="38"/>
        <v>theater</v>
      </c>
      <c r="K632" t="str">
        <f t="shared" si="39"/>
        <v>plays</v>
      </c>
      <c r="L632" t="s">
        <v>21</v>
      </c>
      <c r="M632" t="s">
        <v>22</v>
      </c>
      <c r="N632">
        <v>1556686800</v>
      </c>
      <c r="O632">
        <v>1557637200</v>
      </c>
      <c r="P632" t="b">
        <v>0</v>
      </c>
      <c r="Q632" t="b">
        <v>1</v>
      </c>
      <c r="R632" t="s">
        <v>33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 s="8">
        <f t="shared" si="37"/>
        <v>59.992164544564154</v>
      </c>
      <c r="I633">
        <v>3063</v>
      </c>
      <c r="J633" t="str">
        <f t="shared" si="38"/>
        <v>theater</v>
      </c>
      <c r="K633" t="str">
        <f t="shared" si="39"/>
        <v>plays</v>
      </c>
      <c r="L633" t="s">
        <v>21</v>
      </c>
      <c r="M633" t="s">
        <v>22</v>
      </c>
      <c r="N633">
        <v>1553576400</v>
      </c>
      <c r="O633">
        <v>1553922000</v>
      </c>
      <c r="P633" t="b">
        <v>0</v>
      </c>
      <c r="Q633" t="b">
        <v>0</v>
      </c>
      <c r="R633" t="s">
        <v>33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 s="8">
        <f t="shared" si="37"/>
        <v>111.15827338129496</v>
      </c>
      <c r="I634">
        <v>278</v>
      </c>
      <c r="J634" t="str">
        <f t="shared" si="38"/>
        <v>theater</v>
      </c>
      <c r="K634" t="str">
        <f t="shared" si="39"/>
        <v>plays</v>
      </c>
      <c r="L634" t="s">
        <v>21</v>
      </c>
      <c r="M634" t="s">
        <v>22</v>
      </c>
      <c r="N634">
        <v>1414904400</v>
      </c>
      <c r="O634">
        <v>1416463200</v>
      </c>
      <c r="P634" t="b">
        <v>0</v>
      </c>
      <c r="Q634" t="b">
        <v>0</v>
      </c>
      <c r="R634" t="s">
        <v>33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 s="8">
        <f t="shared" si="37"/>
        <v>53.038095238095238</v>
      </c>
      <c r="I635">
        <v>105</v>
      </c>
      <c r="J635" t="str">
        <f t="shared" si="38"/>
        <v>film &amp; video</v>
      </c>
      <c r="K635" t="str">
        <f t="shared" si="39"/>
        <v>animation</v>
      </c>
      <c r="L635" t="s">
        <v>21</v>
      </c>
      <c r="M635" t="s">
        <v>22</v>
      </c>
      <c r="N635">
        <v>1446876000</v>
      </c>
      <c r="O635">
        <v>1447221600</v>
      </c>
      <c r="P635" t="b">
        <v>0</v>
      </c>
      <c r="Q635" t="b">
        <v>0</v>
      </c>
      <c r="R635" t="s">
        <v>71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 s="8">
        <f t="shared" si="37"/>
        <v>55.985524728588658</v>
      </c>
      <c r="I636">
        <v>1658</v>
      </c>
      <c r="J636" t="str">
        <f t="shared" si="38"/>
        <v>film &amp; video</v>
      </c>
      <c r="K636" t="str">
        <f t="shared" si="39"/>
        <v>television</v>
      </c>
      <c r="L636" t="s">
        <v>21</v>
      </c>
      <c r="M636" t="s">
        <v>22</v>
      </c>
      <c r="N636">
        <v>1490418000</v>
      </c>
      <c r="O636">
        <v>1491627600</v>
      </c>
      <c r="P636" t="b">
        <v>0</v>
      </c>
      <c r="Q636" t="b">
        <v>0</v>
      </c>
      <c r="R636" t="s">
        <v>269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 s="8">
        <f t="shared" si="37"/>
        <v>69.986760812003524</v>
      </c>
      <c r="I637">
        <v>2266</v>
      </c>
      <c r="J637" t="str">
        <f t="shared" si="38"/>
        <v>film &amp; video</v>
      </c>
      <c r="K637" t="str">
        <f t="shared" si="39"/>
        <v>television</v>
      </c>
      <c r="L637" t="s">
        <v>21</v>
      </c>
      <c r="M637" t="s">
        <v>22</v>
      </c>
      <c r="N637">
        <v>1360389600</v>
      </c>
      <c r="O637">
        <v>1363150800</v>
      </c>
      <c r="P637" t="b">
        <v>0</v>
      </c>
      <c r="Q637" t="b">
        <v>0</v>
      </c>
      <c r="R637" t="s">
        <v>269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 s="8">
        <f t="shared" si="37"/>
        <v>48.998079877112133</v>
      </c>
      <c r="I638">
        <v>2604</v>
      </c>
      <c r="J638" t="str">
        <f t="shared" si="38"/>
        <v>film &amp; video</v>
      </c>
      <c r="K638" t="str">
        <f t="shared" si="39"/>
        <v>animation</v>
      </c>
      <c r="L638" t="s">
        <v>36</v>
      </c>
      <c r="M638" t="s">
        <v>37</v>
      </c>
      <c r="N638">
        <v>1326866400</v>
      </c>
      <c r="O638">
        <v>1330754400</v>
      </c>
      <c r="P638" t="b">
        <v>0</v>
      </c>
      <c r="Q638" t="b">
        <v>1</v>
      </c>
      <c r="R638" t="s">
        <v>71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 s="8">
        <f t="shared" si="37"/>
        <v>103.84615384615384</v>
      </c>
      <c r="I639">
        <v>65</v>
      </c>
      <c r="J639" t="str">
        <f t="shared" si="38"/>
        <v>theater</v>
      </c>
      <c r="K639" t="str">
        <f t="shared" si="39"/>
        <v>plays</v>
      </c>
      <c r="L639" t="s">
        <v>21</v>
      </c>
      <c r="M639" t="s">
        <v>22</v>
      </c>
      <c r="N639">
        <v>1479103200</v>
      </c>
      <c r="O639">
        <v>1479794400</v>
      </c>
      <c r="P639" t="b">
        <v>0</v>
      </c>
      <c r="Q639" t="b">
        <v>0</v>
      </c>
      <c r="R639" t="s">
        <v>33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 s="8">
        <f t="shared" si="37"/>
        <v>99.127659574468083</v>
      </c>
      <c r="I640">
        <v>94</v>
      </c>
      <c r="J640" t="str">
        <f t="shared" si="38"/>
        <v>theater</v>
      </c>
      <c r="K640" t="str">
        <f t="shared" si="39"/>
        <v>plays</v>
      </c>
      <c r="L640" t="s">
        <v>21</v>
      </c>
      <c r="M640" t="s">
        <v>22</v>
      </c>
      <c r="N640">
        <v>1280206800</v>
      </c>
      <c r="O640">
        <v>1281243600</v>
      </c>
      <c r="P640" t="b">
        <v>0</v>
      </c>
      <c r="Q640" t="b">
        <v>1</v>
      </c>
      <c r="R640" t="s">
        <v>33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 s="8">
        <f t="shared" si="37"/>
        <v>107.37777777777778</v>
      </c>
      <c r="I641">
        <v>45</v>
      </c>
      <c r="J641" t="str">
        <f t="shared" si="38"/>
        <v>film &amp; video</v>
      </c>
      <c r="K641" t="str">
        <f t="shared" si="39"/>
        <v>drama</v>
      </c>
      <c r="L641" t="s">
        <v>21</v>
      </c>
      <c r="M641" t="s">
        <v>22</v>
      </c>
      <c r="N641">
        <v>1532754000</v>
      </c>
      <c r="O641">
        <v>1532754000</v>
      </c>
      <c r="P641" t="b">
        <v>0</v>
      </c>
      <c r="Q641" t="b">
        <v>1</v>
      </c>
      <c r="R641" t="s">
        <v>53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 s="8">
        <f t="shared" si="37"/>
        <v>76.922178988326849</v>
      </c>
      <c r="I642">
        <v>257</v>
      </c>
      <c r="J642" t="str">
        <f t="shared" si="38"/>
        <v>theater</v>
      </c>
      <c r="K642" t="str">
        <f t="shared" si="39"/>
        <v>plays</v>
      </c>
      <c r="L642" t="s">
        <v>21</v>
      </c>
      <c r="M642" t="s">
        <v>22</v>
      </c>
      <c r="N642">
        <v>1453096800</v>
      </c>
      <c r="O642">
        <v>1453356000</v>
      </c>
      <c r="P642" t="b">
        <v>0</v>
      </c>
      <c r="Q642" t="b">
        <v>0</v>
      </c>
      <c r="R642" t="s">
        <v>33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 s="8">
        <f t="shared" ref="H643:H706" si="41">E643/I643</f>
        <v>58.128865979381445</v>
      </c>
      <c r="I643">
        <v>194</v>
      </c>
      <c r="J643" t="str">
        <f t="shared" ref="J643:J706" si="42">_xlfn.TEXTBEFORE(R643, "/")</f>
        <v>theater</v>
      </c>
      <c r="K643" t="str">
        <f t="shared" ref="K643:K706" si="43">_xlfn.TEXTAFTER(R643, "/")</f>
        <v>plays</v>
      </c>
      <c r="L643" t="s">
        <v>98</v>
      </c>
      <c r="M643" t="s">
        <v>99</v>
      </c>
      <c r="N643">
        <v>1487570400</v>
      </c>
      <c r="O643">
        <v>1489986000</v>
      </c>
      <c r="P643" t="b">
        <v>0</v>
      </c>
      <c r="Q643" t="b">
        <v>0</v>
      </c>
      <c r="R643" t="s">
        <v>33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 s="8">
        <f t="shared" si="41"/>
        <v>103.73643410852713</v>
      </c>
      <c r="I644">
        <v>129</v>
      </c>
      <c r="J644" t="str">
        <f t="shared" si="42"/>
        <v>technology</v>
      </c>
      <c r="K644" t="str">
        <f t="shared" si="43"/>
        <v>wearables</v>
      </c>
      <c r="L644" t="s">
        <v>15</v>
      </c>
      <c r="M644" t="s">
        <v>16</v>
      </c>
      <c r="N644">
        <v>1545026400</v>
      </c>
      <c r="O644">
        <v>1545804000</v>
      </c>
      <c r="P644" t="b">
        <v>0</v>
      </c>
      <c r="Q644" t="b">
        <v>0</v>
      </c>
      <c r="R644" t="s">
        <v>65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 s="8">
        <f t="shared" si="41"/>
        <v>87.962666666666664</v>
      </c>
      <c r="I645">
        <v>375</v>
      </c>
      <c r="J645" t="str">
        <f t="shared" si="42"/>
        <v>theater</v>
      </c>
      <c r="K645" t="str">
        <f t="shared" si="43"/>
        <v>plays</v>
      </c>
      <c r="L645" t="s">
        <v>21</v>
      </c>
      <c r="M645" t="s">
        <v>22</v>
      </c>
      <c r="N645">
        <v>1488348000</v>
      </c>
      <c r="O645">
        <v>1489899600</v>
      </c>
      <c r="P645" t="b">
        <v>0</v>
      </c>
      <c r="Q645" t="b">
        <v>0</v>
      </c>
      <c r="R645" t="s">
        <v>33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 s="8">
        <f t="shared" si="41"/>
        <v>28</v>
      </c>
      <c r="I646">
        <v>2928</v>
      </c>
      <c r="J646" t="str">
        <f t="shared" si="42"/>
        <v>theater</v>
      </c>
      <c r="K646" t="str">
        <f t="shared" si="43"/>
        <v>plays</v>
      </c>
      <c r="L646" t="s">
        <v>15</v>
      </c>
      <c r="M646" t="s">
        <v>16</v>
      </c>
      <c r="N646">
        <v>1545112800</v>
      </c>
      <c r="O646">
        <v>1546495200</v>
      </c>
      <c r="P646" t="b">
        <v>0</v>
      </c>
      <c r="Q646" t="b">
        <v>0</v>
      </c>
      <c r="R646" t="s">
        <v>33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 s="8">
        <f t="shared" si="41"/>
        <v>37.999361294443261</v>
      </c>
      <c r="I647">
        <v>4697</v>
      </c>
      <c r="J647" t="str">
        <f t="shared" si="42"/>
        <v>music</v>
      </c>
      <c r="K647" t="str">
        <f t="shared" si="43"/>
        <v>rock</v>
      </c>
      <c r="L647" t="s">
        <v>21</v>
      </c>
      <c r="M647" t="s">
        <v>22</v>
      </c>
      <c r="N647">
        <v>1537938000</v>
      </c>
      <c r="O647">
        <v>1539752400</v>
      </c>
      <c r="P647" t="b">
        <v>0</v>
      </c>
      <c r="Q647" t="b">
        <v>1</v>
      </c>
      <c r="R647" t="s">
        <v>23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 s="8">
        <f t="shared" si="41"/>
        <v>29.999313893653515</v>
      </c>
      <c r="I648">
        <v>2915</v>
      </c>
      <c r="J648" t="str">
        <f t="shared" si="42"/>
        <v>games</v>
      </c>
      <c r="K648" t="str">
        <f t="shared" si="43"/>
        <v>video games</v>
      </c>
      <c r="L648" t="s">
        <v>21</v>
      </c>
      <c r="M648" t="s">
        <v>22</v>
      </c>
      <c r="N648">
        <v>1363150800</v>
      </c>
      <c r="O648">
        <v>1364101200</v>
      </c>
      <c r="P648" t="b">
        <v>0</v>
      </c>
      <c r="Q648" t="b">
        <v>0</v>
      </c>
      <c r="R648" t="s">
        <v>89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 s="8">
        <f t="shared" si="41"/>
        <v>103.5</v>
      </c>
      <c r="I649">
        <v>18</v>
      </c>
      <c r="J649" t="str">
        <f t="shared" si="42"/>
        <v>publishing</v>
      </c>
      <c r="K649" t="str">
        <f t="shared" si="43"/>
        <v>translations</v>
      </c>
      <c r="L649" t="s">
        <v>21</v>
      </c>
      <c r="M649" t="s">
        <v>22</v>
      </c>
      <c r="N649">
        <v>1523250000</v>
      </c>
      <c r="O649">
        <v>1525323600</v>
      </c>
      <c r="P649" t="b">
        <v>0</v>
      </c>
      <c r="Q649" t="b">
        <v>0</v>
      </c>
      <c r="R649" t="s">
        <v>206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 s="8">
        <f t="shared" si="41"/>
        <v>85.994467496542185</v>
      </c>
      <c r="I650">
        <v>723</v>
      </c>
      <c r="J650" t="str">
        <f t="shared" si="42"/>
        <v>food</v>
      </c>
      <c r="K650" t="str">
        <f t="shared" si="43"/>
        <v>food trucks</v>
      </c>
      <c r="L650" t="s">
        <v>21</v>
      </c>
      <c r="M650" t="s">
        <v>22</v>
      </c>
      <c r="N650">
        <v>1499317200</v>
      </c>
      <c r="O650">
        <v>1500872400</v>
      </c>
      <c r="P650" t="b">
        <v>1</v>
      </c>
      <c r="Q650" t="b">
        <v>0</v>
      </c>
      <c r="R650" t="s">
        <v>17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 s="8">
        <f t="shared" si="41"/>
        <v>98.011627906976742</v>
      </c>
      <c r="I651">
        <v>602</v>
      </c>
      <c r="J651" t="str">
        <f t="shared" si="42"/>
        <v>theater</v>
      </c>
      <c r="K651" t="str">
        <f t="shared" si="43"/>
        <v>plays</v>
      </c>
      <c r="L651" t="s">
        <v>98</v>
      </c>
      <c r="M651" t="s">
        <v>99</v>
      </c>
      <c r="N651">
        <v>1287550800</v>
      </c>
      <c r="O651">
        <v>1288501200</v>
      </c>
      <c r="P651" t="b">
        <v>1</v>
      </c>
      <c r="Q651" t="b">
        <v>1</v>
      </c>
      <c r="R651" t="s">
        <v>33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 s="8">
        <f t="shared" si="41"/>
        <v>2</v>
      </c>
      <c r="I652">
        <v>1</v>
      </c>
      <c r="J652" t="str">
        <f t="shared" si="42"/>
        <v>music</v>
      </c>
      <c r="K652" t="str">
        <f t="shared" si="43"/>
        <v>jazz</v>
      </c>
      <c r="L652" t="s">
        <v>21</v>
      </c>
      <c r="M652" t="s">
        <v>22</v>
      </c>
      <c r="N652">
        <v>1404795600</v>
      </c>
      <c r="O652">
        <v>1407128400</v>
      </c>
      <c r="P652" t="b">
        <v>0</v>
      </c>
      <c r="Q652" t="b">
        <v>0</v>
      </c>
      <c r="R652" t="s">
        <v>159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 s="8">
        <f t="shared" si="41"/>
        <v>44.994570837642193</v>
      </c>
      <c r="I653">
        <v>3868</v>
      </c>
      <c r="J653" t="str">
        <f t="shared" si="42"/>
        <v>film &amp; video</v>
      </c>
      <c r="K653" t="str">
        <f t="shared" si="43"/>
        <v>shorts</v>
      </c>
      <c r="L653" t="s">
        <v>107</v>
      </c>
      <c r="M653" t="s">
        <v>108</v>
      </c>
      <c r="N653">
        <v>1393048800</v>
      </c>
      <c r="O653">
        <v>1394344800</v>
      </c>
      <c r="P653" t="b">
        <v>0</v>
      </c>
      <c r="Q653" t="b">
        <v>0</v>
      </c>
      <c r="R653" t="s">
        <v>100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 s="8">
        <f t="shared" si="41"/>
        <v>31.012224938875306</v>
      </c>
      <c r="I654">
        <v>409</v>
      </c>
      <c r="J654" t="str">
        <f t="shared" si="42"/>
        <v>technology</v>
      </c>
      <c r="K654" t="str">
        <f t="shared" si="43"/>
        <v>web</v>
      </c>
      <c r="L654" t="s">
        <v>21</v>
      </c>
      <c r="M654" t="s">
        <v>22</v>
      </c>
      <c r="N654">
        <v>1470373200</v>
      </c>
      <c r="O654">
        <v>1474088400</v>
      </c>
      <c r="P654" t="b">
        <v>0</v>
      </c>
      <c r="Q654" t="b">
        <v>0</v>
      </c>
      <c r="R654" t="s">
        <v>28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 s="8">
        <f t="shared" si="41"/>
        <v>59.970085470085472</v>
      </c>
      <c r="I655">
        <v>234</v>
      </c>
      <c r="J655" t="str">
        <f t="shared" si="42"/>
        <v>technology</v>
      </c>
      <c r="K655" t="str">
        <f t="shared" si="43"/>
        <v>web</v>
      </c>
      <c r="L655" t="s">
        <v>21</v>
      </c>
      <c r="M655" t="s">
        <v>22</v>
      </c>
      <c r="N655">
        <v>1460091600</v>
      </c>
      <c r="O655">
        <v>1460264400</v>
      </c>
      <c r="P655" t="b">
        <v>0</v>
      </c>
      <c r="Q655" t="b">
        <v>0</v>
      </c>
      <c r="R655" t="s">
        <v>28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 s="8">
        <f t="shared" si="41"/>
        <v>58.9973474801061</v>
      </c>
      <c r="I656">
        <v>3016</v>
      </c>
      <c r="J656" t="str">
        <f t="shared" si="42"/>
        <v>music</v>
      </c>
      <c r="K656" t="str">
        <f t="shared" si="43"/>
        <v>metal</v>
      </c>
      <c r="L656" t="s">
        <v>21</v>
      </c>
      <c r="M656" t="s">
        <v>22</v>
      </c>
      <c r="N656">
        <v>1440392400</v>
      </c>
      <c r="O656">
        <v>1440824400</v>
      </c>
      <c r="P656" t="b">
        <v>0</v>
      </c>
      <c r="Q656" t="b">
        <v>0</v>
      </c>
      <c r="R656" t="s">
        <v>148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 s="8">
        <f t="shared" si="41"/>
        <v>50.045454545454547</v>
      </c>
      <c r="I657">
        <v>264</v>
      </c>
      <c r="J657" t="str">
        <f t="shared" si="42"/>
        <v>photography</v>
      </c>
      <c r="K657" t="str">
        <f t="shared" si="43"/>
        <v>photography books</v>
      </c>
      <c r="L657" t="s">
        <v>21</v>
      </c>
      <c r="M657" t="s">
        <v>22</v>
      </c>
      <c r="N657">
        <v>1488434400</v>
      </c>
      <c r="O657">
        <v>1489554000</v>
      </c>
      <c r="P657" t="b">
        <v>1</v>
      </c>
      <c r="Q657" t="b">
        <v>0</v>
      </c>
      <c r="R657" t="s">
        <v>122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 s="8">
        <f t="shared" si="41"/>
        <v>98.966269841269835</v>
      </c>
      <c r="I658">
        <v>504</v>
      </c>
      <c r="J658" t="str">
        <f t="shared" si="42"/>
        <v>food</v>
      </c>
      <c r="K658" t="str">
        <f t="shared" si="43"/>
        <v>food trucks</v>
      </c>
      <c r="L658" t="s">
        <v>26</v>
      </c>
      <c r="M658" t="s">
        <v>27</v>
      </c>
      <c r="N658">
        <v>1514440800</v>
      </c>
      <c r="O658">
        <v>1514872800</v>
      </c>
      <c r="P658" t="b">
        <v>0</v>
      </c>
      <c r="Q658" t="b">
        <v>0</v>
      </c>
      <c r="R658" t="s">
        <v>17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 s="8">
        <f t="shared" si="41"/>
        <v>58.857142857142854</v>
      </c>
      <c r="I659">
        <v>14</v>
      </c>
      <c r="J659" t="str">
        <f t="shared" si="42"/>
        <v>film &amp; video</v>
      </c>
      <c r="K659" t="str">
        <f t="shared" si="43"/>
        <v>science fiction</v>
      </c>
      <c r="L659" t="s">
        <v>21</v>
      </c>
      <c r="M659" t="s">
        <v>22</v>
      </c>
      <c r="N659">
        <v>1514354400</v>
      </c>
      <c r="O659">
        <v>1515736800</v>
      </c>
      <c r="P659" t="b">
        <v>0</v>
      </c>
      <c r="Q659" t="b">
        <v>0</v>
      </c>
      <c r="R659" t="s">
        <v>474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 s="8">
        <f t="shared" si="41"/>
        <v>81.010256410256417</v>
      </c>
      <c r="I660">
        <v>390</v>
      </c>
      <c r="J660" t="str">
        <f t="shared" si="42"/>
        <v>music</v>
      </c>
      <c r="K660" t="str">
        <f t="shared" si="43"/>
        <v>rock</v>
      </c>
      <c r="L660" t="s">
        <v>21</v>
      </c>
      <c r="M660" t="s">
        <v>22</v>
      </c>
      <c r="N660">
        <v>1440910800</v>
      </c>
      <c r="O660">
        <v>1442898000</v>
      </c>
      <c r="P660" t="b">
        <v>0</v>
      </c>
      <c r="Q660" t="b">
        <v>0</v>
      </c>
      <c r="R660" t="s">
        <v>23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 s="8">
        <f t="shared" si="41"/>
        <v>76.013333333333335</v>
      </c>
      <c r="I661">
        <v>750</v>
      </c>
      <c r="J661" t="str">
        <f t="shared" si="42"/>
        <v>film &amp; video</v>
      </c>
      <c r="K661" t="str">
        <f t="shared" si="43"/>
        <v>documentary</v>
      </c>
      <c r="L661" t="s">
        <v>40</v>
      </c>
      <c r="M661" t="s">
        <v>41</v>
      </c>
      <c r="N661">
        <v>1296108000</v>
      </c>
      <c r="O661">
        <v>1296194400</v>
      </c>
      <c r="P661" t="b">
        <v>0</v>
      </c>
      <c r="Q661" t="b">
        <v>0</v>
      </c>
      <c r="R661" t="s">
        <v>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 s="8">
        <f t="shared" si="41"/>
        <v>96.597402597402592</v>
      </c>
      <c r="I662">
        <v>77</v>
      </c>
      <c r="J662" t="str">
        <f t="shared" si="42"/>
        <v>theater</v>
      </c>
      <c r="K662" t="str">
        <f t="shared" si="43"/>
        <v>plays</v>
      </c>
      <c r="L662" t="s">
        <v>21</v>
      </c>
      <c r="M662" t="s">
        <v>22</v>
      </c>
      <c r="N662">
        <v>1440133200</v>
      </c>
      <c r="O662">
        <v>1440910800</v>
      </c>
      <c r="P662" t="b">
        <v>1</v>
      </c>
      <c r="Q662" t="b">
        <v>0</v>
      </c>
      <c r="R662" t="s">
        <v>33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 s="8">
        <f t="shared" si="41"/>
        <v>76.957446808510639</v>
      </c>
      <c r="I663">
        <v>752</v>
      </c>
      <c r="J663" t="str">
        <f t="shared" si="42"/>
        <v>music</v>
      </c>
      <c r="K663" t="str">
        <f t="shared" si="43"/>
        <v>jazz</v>
      </c>
      <c r="L663" t="s">
        <v>36</v>
      </c>
      <c r="M663" t="s">
        <v>37</v>
      </c>
      <c r="N663">
        <v>1332910800</v>
      </c>
      <c r="O663">
        <v>1335502800</v>
      </c>
      <c r="P663" t="b">
        <v>0</v>
      </c>
      <c r="Q663" t="b">
        <v>0</v>
      </c>
      <c r="R663" t="s">
        <v>159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 s="8">
        <f t="shared" si="41"/>
        <v>67.984732824427482</v>
      </c>
      <c r="I664">
        <v>131</v>
      </c>
      <c r="J664" t="str">
        <f t="shared" si="42"/>
        <v>theater</v>
      </c>
      <c r="K664" t="str">
        <f t="shared" si="43"/>
        <v>plays</v>
      </c>
      <c r="L664" t="s">
        <v>21</v>
      </c>
      <c r="M664" t="s">
        <v>22</v>
      </c>
      <c r="N664">
        <v>1544335200</v>
      </c>
      <c r="O664">
        <v>1544680800</v>
      </c>
      <c r="P664" t="b">
        <v>0</v>
      </c>
      <c r="Q664" t="b">
        <v>0</v>
      </c>
      <c r="R664" t="s">
        <v>33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 s="8">
        <f t="shared" si="41"/>
        <v>88.781609195402297</v>
      </c>
      <c r="I665">
        <v>87</v>
      </c>
      <c r="J665" t="str">
        <f t="shared" si="42"/>
        <v>theater</v>
      </c>
      <c r="K665" t="str">
        <f t="shared" si="43"/>
        <v>plays</v>
      </c>
      <c r="L665" t="s">
        <v>21</v>
      </c>
      <c r="M665" t="s">
        <v>22</v>
      </c>
      <c r="N665">
        <v>1286427600</v>
      </c>
      <c r="O665">
        <v>1288414800</v>
      </c>
      <c r="P665" t="b">
        <v>0</v>
      </c>
      <c r="Q665" t="b">
        <v>0</v>
      </c>
      <c r="R665" t="s">
        <v>33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 s="8">
        <f t="shared" si="41"/>
        <v>24.99623706491063</v>
      </c>
      <c r="I666">
        <v>1063</v>
      </c>
      <c r="J666" t="str">
        <f t="shared" si="42"/>
        <v>music</v>
      </c>
      <c r="K666" t="str">
        <f t="shared" si="43"/>
        <v>jazz</v>
      </c>
      <c r="L666" t="s">
        <v>21</v>
      </c>
      <c r="M666" t="s">
        <v>22</v>
      </c>
      <c r="N666">
        <v>1329717600</v>
      </c>
      <c r="O666">
        <v>1330581600</v>
      </c>
      <c r="P666" t="b">
        <v>0</v>
      </c>
      <c r="Q666" t="b">
        <v>0</v>
      </c>
      <c r="R666" t="s">
        <v>159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 s="8">
        <f t="shared" si="41"/>
        <v>44.922794117647058</v>
      </c>
      <c r="I667">
        <v>272</v>
      </c>
      <c r="J667" t="str">
        <f t="shared" si="42"/>
        <v>film &amp; video</v>
      </c>
      <c r="K667" t="str">
        <f t="shared" si="43"/>
        <v>documentary</v>
      </c>
      <c r="L667" t="s">
        <v>21</v>
      </c>
      <c r="M667" t="s">
        <v>22</v>
      </c>
      <c r="N667">
        <v>1310187600</v>
      </c>
      <c r="O667">
        <v>1311397200</v>
      </c>
      <c r="P667" t="b">
        <v>0</v>
      </c>
      <c r="Q667" t="b">
        <v>1</v>
      </c>
      <c r="R667" t="s">
        <v>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 s="8">
        <f t="shared" si="41"/>
        <v>79.400000000000006</v>
      </c>
      <c r="I668">
        <v>25</v>
      </c>
      <c r="J668" t="str">
        <f t="shared" si="42"/>
        <v>theater</v>
      </c>
      <c r="K668" t="str">
        <f t="shared" si="43"/>
        <v>plays</v>
      </c>
      <c r="L668" t="s">
        <v>21</v>
      </c>
      <c r="M668" t="s">
        <v>22</v>
      </c>
      <c r="N668">
        <v>1377838800</v>
      </c>
      <c r="O668">
        <v>1378357200</v>
      </c>
      <c r="P668" t="b">
        <v>0</v>
      </c>
      <c r="Q668" t="b">
        <v>1</v>
      </c>
      <c r="R668" t="s">
        <v>33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 s="8">
        <f t="shared" si="41"/>
        <v>29.009546539379475</v>
      </c>
      <c r="I669">
        <v>419</v>
      </c>
      <c r="J669" t="str">
        <f t="shared" si="42"/>
        <v>journalism</v>
      </c>
      <c r="K669" t="str">
        <f t="shared" si="43"/>
        <v>audio</v>
      </c>
      <c r="L669" t="s">
        <v>21</v>
      </c>
      <c r="M669" t="s">
        <v>22</v>
      </c>
      <c r="N669">
        <v>1410325200</v>
      </c>
      <c r="O669">
        <v>1411102800</v>
      </c>
      <c r="P669" t="b">
        <v>0</v>
      </c>
      <c r="Q669" t="b">
        <v>0</v>
      </c>
      <c r="R669" t="s">
        <v>1029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 s="8">
        <f t="shared" si="41"/>
        <v>73.59210526315789</v>
      </c>
      <c r="I670">
        <v>76</v>
      </c>
      <c r="J670" t="str">
        <f t="shared" si="42"/>
        <v>theater</v>
      </c>
      <c r="K670" t="str">
        <f t="shared" si="43"/>
        <v>plays</v>
      </c>
      <c r="L670" t="s">
        <v>21</v>
      </c>
      <c r="M670" t="s">
        <v>22</v>
      </c>
      <c r="N670">
        <v>1343797200</v>
      </c>
      <c r="O670">
        <v>1344834000</v>
      </c>
      <c r="P670" t="b">
        <v>0</v>
      </c>
      <c r="Q670" t="b">
        <v>0</v>
      </c>
      <c r="R670" t="s">
        <v>33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 s="8">
        <f t="shared" si="41"/>
        <v>107.97038864898211</v>
      </c>
      <c r="I671">
        <v>1621</v>
      </c>
      <c r="J671" t="str">
        <f t="shared" si="42"/>
        <v>theater</v>
      </c>
      <c r="K671" t="str">
        <f t="shared" si="43"/>
        <v>plays</v>
      </c>
      <c r="L671" t="s">
        <v>107</v>
      </c>
      <c r="M671" t="s">
        <v>108</v>
      </c>
      <c r="N671">
        <v>1498453200</v>
      </c>
      <c r="O671">
        <v>1499230800</v>
      </c>
      <c r="P671" t="b">
        <v>0</v>
      </c>
      <c r="Q671" t="b">
        <v>0</v>
      </c>
      <c r="R671" t="s">
        <v>33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 s="8">
        <f t="shared" si="41"/>
        <v>68.987284287011803</v>
      </c>
      <c r="I672">
        <v>1101</v>
      </c>
      <c r="J672" t="str">
        <f t="shared" si="42"/>
        <v>music</v>
      </c>
      <c r="K672" t="str">
        <f t="shared" si="43"/>
        <v>indie rock</v>
      </c>
      <c r="L672" t="s">
        <v>21</v>
      </c>
      <c r="M672" t="s">
        <v>22</v>
      </c>
      <c r="N672">
        <v>1456380000</v>
      </c>
      <c r="O672">
        <v>1457416800</v>
      </c>
      <c r="P672" t="b">
        <v>0</v>
      </c>
      <c r="Q672" t="b">
        <v>0</v>
      </c>
      <c r="R672" t="s">
        <v>60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 s="8">
        <f t="shared" si="41"/>
        <v>111.02236719478098</v>
      </c>
      <c r="I673">
        <v>1073</v>
      </c>
      <c r="J673" t="str">
        <f t="shared" si="42"/>
        <v>theater</v>
      </c>
      <c r="K673" t="str">
        <f t="shared" si="43"/>
        <v>plays</v>
      </c>
      <c r="L673" t="s">
        <v>21</v>
      </c>
      <c r="M673" t="s">
        <v>22</v>
      </c>
      <c r="N673">
        <v>1280552400</v>
      </c>
      <c r="O673">
        <v>1280898000</v>
      </c>
      <c r="P673" t="b">
        <v>0</v>
      </c>
      <c r="Q673" t="b">
        <v>1</v>
      </c>
      <c r="R673" t="s">
        <v>33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 s="8">
        <f t="shared" si="41"/>
        <v>24.997515808491418</v>
      </c>
      <c r="I674">
        <v>4428</v>
      </c>
      <c r="J674" t="str">
        <f t="shared" si="42"/>
        <v>theater</v>
      </c>
      <c r="K674" t="str">
        <f t="shared" si="43"/>
        <v>plays</v>
      </c>
      <c r="L674" t="s">
        <v>26</v>
      </c>
      <c r="M674" t="s">
        <v>27</v>
      </c>
      <c r="N674">
        <v>1521608400</v>
      </c>
      <c r="O674">
        <v>1522472400</v>
      </c>
      <c r="P674" t="b">
        <v>0</v>
      </c>
      <c r="Q674" t="b">
        <v>0</v>
      </c>
      <c r="R674" t="s">
        <v>33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 s="8">
        <f t="shared" si="41"/>
        <v>42.155172413793103</v>
      </c>
      <c r="I675">
        <v>58</v>
      </c>
      <c r="J675" t="str">
        <f t="shared" si="42"/>
        <v>music</v>
      </c>
      <c r="K675" t="str">
        <f t="shared" si="43"/>
        <v>indie rock</v>
      </c>
      <c r="L675" t="s">
        <v>107</v>
      </c>
      <c r="M675" t="s">
        <v>108</v>
      </c>
      <c r="N675">
        <v>1460696400</v>
      </c>
      <c r="O675">
        <v>1462510800</v>
      </c>
      <c r="P675" t="b">
        <v>0</v>
      </c>
      <c r="Q675" t="b">
        <v>0</v>
      </c>
      <c r="R675" t="s">
        <v>60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 s="8">
        <f t="shared" si="41"/>
        <v>47.003284072249592</v>
      </c>
      <c r="I676">
        <v>1218</v>
      </c>
      <c r="J676" t="str">
        <f t="shared" si="42"/>
        <v>photography</v>
      </c>
      <c r="K676" t="str">
        <f t="shared" si="43"/>
        <v>photography books</v>
      </c>
      <c r="L676" t="s">
        <v>21</v>
      </c>
      <c r="M676" t="s">
        <v>22</v>
      </c>
      <c r="N676">
        <v>1313730000</v>
      </c>
      <c r="O676">
        <v>1317790800</v>
      </c>
      <c r="P676" t="b">
        <v>0</v>
      </c>
      <c r="Q676" t="b">
        <v>0</v>
      </c>
      <c r="R676" t="s">
        <v>122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 s="8">
        <f t="shared" si="41"/>
        <v>36.0392749244713</v>
      </c>
      <c r="I677">
        <v>331</v>
      </c>
      <c r="J677" t="str">
        <f t="shared" si="42"/>
        <v>journalism</v>
      </c>
      <c r="K677" t="str">
        <f t="shared" si="43"/>
        <v>audio</v>
      </c>
      <c r="L677" t="s">
        <v>21</v>
      </c>
      <c r="M677" t="s">
        <v>22</v>
      </c>
      <c r="N677">
        <v>1568178000</v>
      </c>
      <c r="O677">
        <v>1568782800</v>
      </c>
      <c r="P677" t="b">
        <v>0</v>
      </c>
      <c r="Q677" t="b">
        <v>0</v>
      </c>
      <c r="R677" t="s">
        <v>1029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 s="8">
        <f t="shared" si="41"/>
        <v>101.03760683760684</v>
      </c>
      <c r="I678">
        <v>1170</v>
      </c>
      <c r="J678" t="str">
        <f t="shared" si="42"/>
        <v>photography</v>
      </c>
      <c r="K678" t="str">
        <f t="shared" si="43"/>
        <v>photography books</v>
      </c>
      <c r="L678" t="s">
        <v>21</v>
      </c>
      <c r="M678" t="s">
        <v>22</v>
      </c>
      <c r="N678">
        <v>1348635600</v>
      </c>
      <c r="O678">
        <v>1349413200</v>
      </c>
      <c r="P678" t="b">
        <v>0</v>
      </c>
      <c r="Q678" t="b">
        <v>0</v>
      </c>
      <c r="R678" t="s">
        <v>122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 s="8">
        <f t="shared" si="41"/>
        <v>39.927927927927925</v>
      </c>
      <c r="I679">
        <v>111</v>
      </c>
      <c r="J679" t="str">
        <f t="shared" si="42"/>
        <v>publishing</v>
      </c>
      <c r="K679" t="str">
        <f t="shared" si="43"/>
        <v>fiction</v>
      </c>
      <c r="L679" t="s">
        <v>21</v>
      </c>
      <c r="M679" t="s">
        <v>22</v>
      </c>
      <c r="N679">
        <v>1468126800</v>
      </c>
      <c r="O679">
        <v>1472446800</v>
      </c>
      <c r="P679" t="b">
        <v>0</v>
      </c>
      <c r="Q679" t="b">
        <v>0</v>
      </c>
      <c r="R679" t="s">
        <v>119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 s="8">
        <f t="shared" si="41"/>
        <v>83.158139534883716</v>
      </c>
      <c r="I680">
        <v>215</v>
      </c>
      <c r="J680" t="str">
        <f t="shared" si="42"/>
        <v>film &amp; video</v>
      </c>
      <c r="K680" t="str">
        <f t="shared" si="43"/>
        <v>drama</v>
      </c>
      <c r="L680" t="s">
        <v>21</v>
      </c>
      <c r="M680" t="s">
        <v>22</v>
      </c>
      <c r="N680">
        <v>1547877600</v>
      </c>
      <c r="O680">
        <v>1548050400</v>
      </c>
      <c r="P680" t="b">
        <v>0</v>
      </c>
      <c r="Q680" t="b">
        <v>0</v>
      </c>
      <c r="R680" t="s">
        <v>53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 s="8">
        <f t="shared" si="41"/>
        <v>39.97520661157025</v>
      </c>
      <c r="I681">
        <v>363</v>
      </c>
      <c r="J681" t="str">
        <f t="shared" si="42"/>
        <v>food</v>
      </c>
      <c r="K681" t="str">
        <f t="shared" si="43"/>
        <v>food trucks</v>
      </c>
      <c r="L681" t="s">
        <v>21</v>
      </c>
      <c r="M681" t="s">
        <v>22</v>
      </c>
      <c r="N681">
        <v>1571374800</v>
      </c>
      <c r="O681">
        <v>1571806800</v>
      </c>
      <c r="P681" t="b">
        <v>0</v>
      </c>
      <c r="Q681" t="b">
        <v>1</v>
      </c>
      <c r="R681" t="s">
        <v>17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 s="8">
        <f t="shared" si="41"/>
        <v>47.993908629441627</v>
      </c>
      <c r="I682">
        <v>2955</v>
      </c>
      <c r="J682" t="str">
        <f t="shared" si="42"/>
        <v>games</v>
      </c>
      <c r="K682" t="str">
        <f t="shared" si="43"/>
        <v>mobile games</v>
      </c>
      <c r="L682" t="s">
        <v>21</v>
      </c>
      <c r="M682" t="s">
        <v>22</v>
      </c>
      <c r="N682">
        <v>1576303200</v>
      </c>
      <c r="O682">
        <v>1576476000</v>
      </c>
      <c r="P682" t="b">
        <v>0</v>
      </c>
      <c r="Q682" t="b">
        <v>1</v>
      </c>
      <c r="R682" t="s">
        <v>292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 s="8">
        <f t="shared" si="41"/>
        <v>95.978877489438744</v>
      </c>
      <c r="I683">
        <v>1657</v>
      </c>
      <c r="J683" t="str">
        <f t="shared" si="42"/>
        <v>theater</v>
      </c>
      <c r="K683" t="str">
        <f t="shared" si="43"/>
        <v>plays</v>
      </c>
      <c r="L683" t="s">
        <v>21</v>
      </c>
      <c r="M683" t="s">
        <v>22</v>
      </c>
      <c r="N683">
        <v>1324447200</v>
      </c>
      <c r="O683">
        <v>1324965600</v>
      </c>
      <c r="P683" t="b">
        <v>0</v>
      </c>
      <c r="Q683" t="b">
        <v>0</v>
      </c>
      <c r="R683" t="s">
        <v>33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 s="8">
        <f t="shared" si="41"/>
        <v>78.728155339805824</v>
      </c>
      <c r="I684">
        <v>103</v>
      </c>
      <c r="J684" t="str">
        <f t="shared" si="42"/>
        <v>theater</v>
      </c>
      <c r="K684" t="str">
        <f t="shared" si="43"/>
        <v>plays</v>
      </c>
      <c r="L684" t="s">
        <v>21</v>
      </c>
      <c r="M684" t="s">
        <v>22</v>
      </c>
      <c r="N684">
        <v>1386741600</v>
      </c>
      <c r="O684">
        <v>1387519200</v>
      </c>
      <c r="P684" t="b">
        <v>0</v>
      </c>
      <c r="Q684" t="b">
        <v>0</v>
      </c>
      <c r="R684" t="s">
        <v>33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 s="8">
        <f t="shared" si="41"/>
        <v>56.081632653061227</v>
      </c>
      <c r="I685">
        <v>147</v>
      </c>
      <c r="J685" t="str">
        <f t="shared" si="42"/>
        <v>theater</v>
      </c>
      <c r="K685" t="str">
        <f t="shared" si="43"/>
        <v>plays</v>
      </c>
      <c r="L685" t="s">
        <v>21</v>
      </c>
      <c r="M685" t="s">
        <v>22</v>
      </c>
      <c r="N685">
        <v>1537074000</v>
      </c>
      <c r="O685">
        <v>1537246800</v>
      </c>
      <c r="P685" t="b">
        <v>0</v>
      </c>
      <c r="Q685" t="b">
        <v>0</v>
      </c>
      <c r="R685" t="s">
        <v>33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 s="8">
        <f t="shared" si="41"/>
        <v>69.090909090909093</v>
      </c>
      <c r="I686">
        <v>110</v>
      </c>
      <c r="J686" t="str">
        <f t="shared" si="42"/>
        <v>publishing</v>
      </c>
      <c r="K686" t="str">
        <f t="shared" si="43"/>
        <v>nonfiction</v>
      </c>
      <c r="L686" t="s">
        <v>15</v>
      </c>
      <c r="M686" t="s">
        <v>16</v>
      </c>
      <c r="N686">
        <v>1277787600</v>
      </c>
      <c r="O686">
        <v>1279515600</v>
      </c>
      <c r="P686" t="b">
        <v>0</v>
      </c>
      <c r="Q686" t="b">
        <v>0</v>
      </c>
      <c r="R686" t="s">
        <v>68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 s="8">
        <f t="shared" si="41"/>
        <v>102.05291576673866</v>
      </c>
      <c r="I687">
        <v>926</v>
      </c>
      <c r="J687" t="str">
        <f t="shared" si="42"/>
        <v>theater</v>
      </c>
      <c r="K687" t="str">
        <f t="shared" si="43"/>
        <v>plays</v>
      </c>
      <c r="L687" t="s">
        <v>15</v>
      </c>
      <c r="M687" t="s">
        <v>16</v>
      </c>
      <c r="N687">
        <v>1440306000</v>
      </c>
      <c r="O687">
        <v>1442379600</v>
      </c>
      <c r="P687" t="b">
        <v>0</v>
      </c>
      <c r="Q687" t="b">
        <v>0</v>
      </c>
      <c r="R687" t="s">
        <v>33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 s="8">
        <f t="shared" si="41"/>
        <v>107.32089552238806</v>
      </c>
      <c r="I688">
        <v>134</v>
      </c>
      <c r="J688" t="str">
        <f t="shared" si="42"/>
        <v>technology</v>
      </c>
      <c r="K688" t="str">
        <f t="shared" si="43"/>
        <v>wearables</v>
      </c>
      <c r="L688" t="s">
        <v>21</v>
      </c>
      <c r="M688" t="s">
        <v>22</v>
      </c>
      <c r="N688">
        <v>1522126800</v>
      </c>
      <c r="O688">
        <v>1523077200</v>
      </c>
      <c r="P688" t="b">
        <v>0</v>
      </c>
      <c r="Q688" t="b">
        <v>0</v>
      </c>
      <c r="R688" t="s">
        <v>65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 s="8">
        <f t="shared" si="41"/>
        <v>51.970260223048328</v>
      </c>
      <c r="I689">
        <v>269</v>
      </c>
      <c r="J689" t="str">
        <f t="shared" si="42"/>
        <v>theater</v>
      </c>
      <c r="K689" t="str">
        <f t="shared" si="43"/>
        <v>plays</v>
      </c>
      <c r="L689" t="s">
        <v>21</v>
      </c>
      <c r="M689" t="s">
        <v>22</v>
      </c>
      <c r="N689">
        <v>1489298400</v>
      </c>
      <c r="O689">
        <v>1489554000</v>
      </c>
      <c r="P689" t="b">
        <v>0</v>
      </c>
      <c r="Q689" t="b">
        <v>0</v>
      </c>
      <c r="R689" t="s">
        <v>33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 s="8">
        <f t="shared" si="41"/>
        <v>71.137142857142862</v>
      </c>
      <c r="I690">
        <v>175</v>
      </c>
      <c r="J690" t="str">
        <f t="shared" si="42"/>
        <v>film &amp; video</v>
      </c>
      <c r="K690" t="str">
        <f t="shared" si="43"/>
        <v>television</v>
      </c>
      <c r="L690" t="s">
        <v>21</v>
      </c>
      <c r="M690" t="s">
        <v>22</v>
      </c>
      <c r="N690">
        <v>1547100000</v>
      </c>
      <c r="O690">
        <v>1548482400</v>
      </c>
      <c r="P690" t="b">
        <v>0</v>
      </c>
      <c r="Q690" t="b">
        <v>1</v>
      </c>
      <c r="R690" t="s">
        <v>269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 s="8">
        <f t="shared" si="41"/>
        <v>106.49275362318841</v>
      </c>
      <c r="I691">
        <v>69</v>
      </c>
      <c r="J691" t="str">
        <f t="shared" si="42"/>
        <v>technology</v>
      </c>
      <c r="K691" t="str">
        <f t="shared" si="43"/>
        <v>web</v>
      </c>
      <c r="L691" t="s">
        <v>21</v>
      </c>
      <c r="M691" t="s">
        <v>22</v>
      </c>
      <c r="N691">
        <v>1383022800</v>
      </c>
      <c r="O691">
        <v>1384063200</v>
      </c>
      <c r="P691" t="b">
        <v>0</v>
      </c>
      <c r="Q691" t="b">
        <v>0</v>
      </c>
      <c r="R691" t="s">
        <v>28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 s="8">
        <f t="shared" si="41"/>
        <v>42.93684210526316</v>
      </c>
      <c r="I692">
        <v>190</v>
      </c>
      <c r="J692" t="str">
        <f t="shared" si="42"/>
        <v>film &amp; video</v>
      </c>
      <c r="K692" t="str">
        <f t="shared" si="43"/>
        <v>documentary</v>
      </c>
      <c r="L692" t="s">
        <v>21</v>
      </c>
      <c r="M692" t="s">
        <v>22</v>
      </c>
      <c r="N692">
        <v>1322373600</v>
      </c>
      <c r="O692">
        <v>1322892000</v>
      </c>
      <c r="P692" t="b">
        <v>0</v>
      </c>
      <c r="Q692" t="b">
        <v>1</v>
      </c>
      <c r="R692" t="s">
        <v>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 s="8">
        <f t="shared" si="41"/>
        <v>30.037974683544302</v>
      </c>
      <c r="I693">
        <v>237</v>
      </c>
      <c r="J693" t="str">
        <f t="shared" si="42"/>
        <v>film &amp; video</v>
      </c>
      <c r="K693" t="str">
        <f t="shared" si="43"/>
        <v>documentary</v>
      </c>
      <c r="L693" t="s">
        <v>21</v>
      </c>
      <c r="M693" t="s">
        <v>22</v>
      </c>
      <c r="N693">
        <v>1349240400</v>
      </c>
      <c r="O693">
        <v>1350709200</v>
      </c>
      <c r="P693" t="b">
        <v>1</v>
      </c>
      <c r="Q693" t="b">
        <v>1</v>
      </c>
      <c r="R693" t="s">
        <v>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 s="8">
        <f t="shared" si="41"/>
        <v>70.623376623376629</v>
      </c>
      <c r="I694">
        <v>77</v>
      </c>
      <c r="J694" t="str">
        <f t="shared" si="42"/>
        <v>music</v>
      </c>
      <c r="K694" t="str">
        <f t="shared" si="43"/>
        <v>rock</v>
      </c>
      <c r="L694" t="s">
        <v>40</v>
      </c>
      <c r="M694" t="s">
        <v>41</v>
      </c>
      <c r="N694">
        <v>1562648400</v>
      </c>
      <c r="O694">
        <v>1564203600</v>
      </c>
      <c r="P694" t="b">
        <v>0</v>
      </c>
      <c r="Q694" t="b">
        <v>0</v>
      </c>
      <c r="R694" t="s">
        <v>23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 s="8">
        <f t="shared" si="41"/>
        <v>66.016018306636155</v>
      </c>
      <c r="I695">
        <v>1748</v>
      </c>
      <c r="J695" t="str">
        <f t="shared" si="42"/>
        <v>theater</v>
      </c>
      <c r="K695" t="str">
        <f t="shared" si="43"/>
        <v>plays</v>
      </c>
      <c r="L695" t="s">
        <v>21</v>
      </c>
      <c r="M695" t="s">
        <v>22</v>
      </c>
      <c r="N695">
        <v>1508216400</v>
      </c>
      <c r="O695">
        <v>1509685200</v>
      </c>
      <c r="P695" t="b">
        <v>0</v>
      </c>
      <c r="Q695" t="b">
        <v>0</v>
      </c>
      <c r="R695" t="s">
        <v>33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 s="8">
        <f t="shared" si="41"/>
        <v>96.911392405063296</v>
      </c>
      <c r="I696">
        <v>79</v>
      </c>
      <c r="J696" t="str">
        <f t="shared" si="42"/>
        <v>theater</v>
      </c>
      <c r="K696" t="str">
        <f t="shared" si="43"/>
        <v>plays</v>
      </c>
      <c r="L696" t="s">
        <v>21</v>
      </c>
      <c r="M696" t="s">
        <v>22</v>
      </c>
      <c r="N696">
        <v>1511762400</v>
      </c>
      <c r="O696">
        <v>1514959200</v>
      </c>
      <c r="P696" t="b">
        <v>0</v>
      </c>
      <c r="Q696" t="b">
        <v>0</v>
      </c>
      <c r="R696" t="s">
        <v>33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 s="8">
        <f t="shared" si="41"/>
        <v>62.867346938775512</v>
      </c>
      <c r="I697">
        <v>196</v>
      </c>
      <c r="J697" t="str">
        <f t="shared" si="42"/>
        <v>music</v>
      </c>
      <c r="K697" t="str">
        <f t="shared" si="43"/>
        <v>rock</v>
      </c>
      <c r="L697" t="s">
        <v>107</v>
      </c>
      <c r="M697" t="s">
        <v>108</v>
      </c>
      <c r="N697">
        <v>1447480800</v>
      </c>
      <c r="O697">
        <v>1448863200</v>
      </c>
      <c r="P697" t="b">
        <v>1</v>
      </c>
      <c r="Q697" t="b">
        <v>0</v>
      </c>
      <c r="R697" t="s">
        <v>23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 s="8">
        <f t="shared" si="41"/>
        <v>108.98537682789652</v>
      </c>
      <c r="I698">
        <v>889</v>
      </c>
      <c r="J698" t="str">
        <f t="shared" si="42"/>
        <v>theater</v>
      </c>
      <c r="K698" t="str">
        <f t="shared" si="43"/>
        <v>plays</v>
      </c>
      <c r="L698" t="s">
        <v>21</v>
      </c>
      <c r="M698" t="s">
        <v>22</v>
      </c>
      <c r="N698">
        <v>1429506000</v>
      </c>
      <c r="O698">
        <v>1429592400</v>
      </c>
      <c r="P698" t="b">
        <v>0</v>
      </c>
      <c r="Q698" t="b">
        <v>1</v>
      </c>
      <c r="R698" t="s">
        <v>33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 s="8">
        <f t="shared" si="41"/>
        <v>26.999314599040439</v>
      </c>
      <c r="I699">
        <v>7295</v>
      </c>
      <c r="J699" t="str">
        <f t="shared" si="42"/>
        <v>music</v>
      </c>
      <c r="K699" t="str">
        <f t="shared" si="43"/>
        <v>electric music</v>
      </c>
      <c r="L699" t="s">
        <v>21</v>
      </c>
      <c r="M699" t="s">
        <v>22</v>
      </c>
      <c r="N699">
        <v>1522472400</v>
      </c>
      <c r="O699">
        <v>1522645200</v>
      </c>
      <c r="P699" t="b">
        <v>0</v>
      </c>
      <c r="Q699" t="b">
        <v>0</v>
      </c>
      <c r="R699" t="s">
        <v>50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 s="8">
        <f t="shared" si="41"/>
        <v>65.004147943311438</v>
      </c>
      <c r="I700">
        <v>2893</v>
      </c>
      <c r="J700" t="str">
        <f t="shared" si="42"/>
        <v>technology</v>
      </c>
      <c r="K700" t="str">
        <f t="shared" si="43"/>
        <v>wearables</v>
      </c>
      <c r="L700" t="s">
        <v>15</v>
      </c>
      <c r="M700" t="s">
        <v>16</v>
      </c>
      <c r="N700">
        <v>1322114400</v>
      </c>
      <c r="O700">
        <v>1323324000</v>
      </c>
      <c r="P700" t="b">
        <v>0</v>
      </c>
      <c r="Q700" t="b">
        <v>0</v>
      </c>
      <c r="R700" t="s">
        <v>65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 s="8">
        <f t="shared" si="41"/>
        <v>111.51785714285714</v>
      </c>
      <c r="I701">
        <v>56</v>
      </c>
      <c r="J701" t="str">
        <f t="shared" si="42"/>
        <v>film &amp; video</v>
      </c>
      <c r="K701" t="str">
        <f t="shared" si="43"/>
        <v>drama</v>
      </c>
      <c r="L701" t="s">
        <v>21</v>
      </c>
      <c r="M701" t="s">
        <v>22</v>
      </c>
      <c r="N701">
        <v>1561438800</v>
      </c>
      <c r="O701">
        <v>1561525200</v>
      </c>
      <c r="P701" t="b">
        <v>0</v>
      </c>
      <c r="Q701" t="b">
        <v>0</v>
      </c>
      <c r="R701" t="s">
        <v>53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 s="8">
        <f t="shared" si="41"/>
        <v>3</v>
      </c>
      <c r="I702">
        <v>1</v>
      </c>
      <c r="J702" t="str">
        <f t="shared" si="42"/>
        <v>technology</v>
      </c>
      <c r="K702" t="str">
        <f t="shared" si="43"/>
        <v>wearables</v>
      </c>
      <c r="L702" t="s">
        <v>21</v>
      </c>
      <c r="M702" t="s">
        <v>22</v>
      </c>
      <c r="N702">
        <v>1264399200</v>
      </c>
      <c r="O702">
        <v>1265695200</v>
      </c>
      <c r="P702" t="b">
        <v>0</v>
      </c>
      <c r="Q702" t="b">
        <v>0</v>
      </c>
      <c r="R702" t="s">
        <v>65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 s="8">
        <f t="shared" si="41"/>
        <v>110.99268292682927</v>
      </c>
      <c r="I703">
        <v>820</v>
      </c>
      <c r="J703" t="str">
        <f t="shared" si="42"/>
        <v>theater</v>
      </c>
      <c r="K703" t="str">
        <f t="shared" si="43"/>
        <v>plays</v>
      </c>
      <c r="L703" t="s">
        <v>21</v>
      </c>
      <c r="M703" t="s">
        <v>22</v>
      </c>
      <c r="N703">
        <v>1301202000</v>
      </c>
      <c r="O703">
        <v>1301806800</v>
      </c>
      <c r="P703" t="b">
        <v>1</v>
      </c>
      <c r="Q703" t="b">
        <v>0</v>
      </c>
      <c r="R703" t="s">
        <v>33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 s="8">
        <f t="shared" si="41"/>
        <v>56.746987951807228</v>
      </c>
      <c r="I704">
        <v>83</v>
      </c>
      <c r="J704" t="str">
        <f t="shared" si="42"/>
        <v>technology</v>
      </c>
      <c r="K704" t="str">
        <f t="shared" si="43"/>
        <v>wearables</v>
      </c>
      <c r="L704" t="s">
        <v>21</v>
      </c>
      <c r="M704" t="s">
        <v>22</v>
      </c>
      <c r="N704">
        <v>1374469200</v>
      </c>
      <c r="O704">
        <v>1374901200</v>
      </c>
      <c r="P704" t="b">
        <v>0</v>
      </c>
      <c r="Q704" t="b">
        <v>0</v>
      </c>
      <c r="R704" t="s">
        <v>65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 s="8">
        <f t="shared" si="41"/>
        <v>97.020608439646708</v>
      </c>
      <c r="I705">
        <v>2038</v>
      </c>
      <c r="J705" t="str">
        <f t="shared" si="42"/>
        <v>publishing</v>
      </c>
      <c r="K705" t="str">
        <f t="shared" si="43"/>
        <v>translations</v>
      </c>
      <c r="L705" t="s">
        <v>21</v>
      </c>
      <c r="M705" t="s">
        <v>22</v>
      </c>
      <c r="N705">
        <v>1334984400</v>
      </c>
      <c r="O705">
        <v>1336453200</v>
      </c>
      <c r="P705" t="b">
        <v>1</v>
      </c>
      <c r="Q705" t="b">
        <v>1</v>
      </c>
      <c r="R705" t="s">
        <v>206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 s="8">
        <f t="shared" si="41"/>
        <v>92.08620689655173</v>
      </c>
      <c r="I706">
        <v>116</v>
      </c>
      <c r="J706" t="str">
        <f t="shared" si="42"/>
        <v>film &amp; video</v>
      </c>
      <c r="K706" t="str">
        <f t="shared" si="43"/>
        <v>animation</v>
      </c>
      <c r="L706" t="s">
        <v>21</v>
      </c>
      <c r="M706" t="s">
        <v>22</v>
      </c>
      <c r="N706">
        <v>1467608400</v>
      </c>
      <c r="O706">
        <v>1468904400</v>
      </c>
      <c r="P706" t="b">
        <v>0</v>
      </c>
      <c r="Q706" t="b">
        <v>0</v>
      </c>
      <c r="R706" t="s">
        <v>71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 s="8">
        <f t="shared" ref="H707:H770" si="45">E707/I707</f>
        <v>82.986666666666665</v>
      </c>
      <c r="I707">
        <v>2025</v>
      </c>
      <c r="J707" t="str">
        <f t="shared" ref="J707:J770" si="46">_xlfn.TEXTBEFORE(R707, "/")</f>
        <v>publishing</v>
      </c>
      <c r="K707" t="str">
        <f t="shared" ref="K707:K770" si="47">_xlfn.TEXTAFTER(R707, "/")</f>
        <v>nonfiction</v>
      </c>
      <c r="L707" t="s">
        <v>40</v>
      </c>
      <c r="M707" t="s">
        <v>41</v>
      </c>
      <c r="N707">
        <v>1386741600</v>
      </c>
      <c r="O707">
        <v>1387087200</v>
      </c>
      <c r="P707" t="b">
        <v>0</v>
      </c>
      <c r="Q707" t="b">
        <v>0</v>
      </c>
      <c r="R707" t="s">
        <v>68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 s="8">
        <f t="shared" si="45"/>
        <v>103.03791821561339</v>
      </c>
      <c r="I708">
        <v>1345</v>
      </c>
      <c r="J708" t="str">
        <f t="shared" si="46"/>
        <v>technology</v>
      </c>
      <c r="K708" t="str">
        <f t="shared" si="47"/>
        <v>web</v>
      </c>
      <c r="L708" t="s">
        <v>26</v>
      </c>
      <c r="M708" t="s">
        <v>27</v>
      </c>
      <c r="N708">
        <v>1546754400</v>
      </c>
      <c r="O708">
        <v>1547445600</v>
      </c>
      <c r="P708" t="b">
        <v>0</v>
      </c>
      <c r="Q708" t="b">
        <v>1</v>
      </c>
      <c r="R708" t="s">
        <v>28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 s="8">
        <f t="shared" si="45"/>
        <v>68.922619047619051</v>
      </c>
      <c r="I709">
        <v>168</v>
      </c>
      <c r="J709" t="str">
        <f t="shared" si="46"/>
        <v>film &amp; video</v>
      </c>
      <c r="K709" t="str">
        <f t="shared" si="47"/>
        <v>drama</v>
      </c>
      <c r="L709" t="s">
        <v>21</v>
      </c>
      <c r="M709" t="s">
        <v>22</v>
      </c>
      <c r="N709">
        <v>1544248800</v>
      </c>
      <c r="O709">
        <v>1547359200</v>
      </c>
      <c r="P709" t="b">
        <v>0</v>
      </c>
      <c r="Q709" t="b">
        <v>0</v>
      </c>
      <c r="R709" t="s">
        <v>53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 s="8">
        <f t="shared" si="45"/>
        <v>87.737226277372258</v>
      </c>
      <c r="I710">
        <v>137</v>
      </c>
      <c r="J710" t="str">
        <f t="shared" si="46"/>
        <v>theater</v>
      </c>
      <c r="K710" t="str">
        <f t="shared" si="47"/>
        <v>plays</v>
      </c>
      <c r="L710" t="s">
        <v>98</v>
      </c>
      <c r="M710" t="s">
        <v>99</v>
      </c>
      <c r="N710">
        <v>1495429200</v>
      </c>
      <c r="O710">
        <v>1496293200</v>
      </c>
      <c r="P710" t="b">
        <v>0</v>
      </c>
      <c r="Q710" t="b">
        <v>0</v>
      </c>
      <c r="R710" t="s">
        <v>33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 s="8">
        <f t="shared" si="45"/>
        <v>75.021505376344081</v>
      </c>
      <c r="I711">
        <v>186</v>
      </c>
      <c r="J711" t="str">
        <f t="shared" si="46"/>
        <v>theater</v>
      </c>
      <c r="K711" t="str">
        <f t="shared" si="47"/>
        <v>plays</v>
      </c>
      <c r="L711" t="s">
        <v>107</v>
      </c>
      <c r="M711" t="s">
        <v>108</v>
      </c>
      <c r="N711">
        <v>1334811600</v>
      </c>
      <c r="O711">
        <v>1335416400</v>
      </c>
      <c r="P711" t="b">
        <v>0</v>
      </c>
      <c r="Q711" t="b">
        <v>0</v>
      </c>
      <c r="R711" t="s">
        <v>33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 s="8">
        <f t="shared" si="45"/>
        <v>50.863999999999997</v>
      </c>
      <c r="I712">
        <v>125</v>
      </c>
      <c r="J712" t="str">
        <f t="shared" si="46"/>
        <v>theater</v>
      </c>
      <c r="K712" t="str">
        <f t="shared" si="47"/>
        <v>plays</v>
      </c>
      <c r="L712" t="s">
        <v>21</v>
      </c>
      <c r="M712" t="s">
        <v>22</v>
      </c>
      <c r="N712">
        <v>1531544400</v>
      </c>
      <c r="O712">
        <v>1532149200</v>
      </c>
      <c r="P712" t="b">
        <v>0</v>
      </c>
      <c r="Q712" t="b">
        <v>1</v>
      </c>
      <c r="R712" t="s">
        <v>33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 s="8">
        <f t="shared" si="45"/>
        <v>90</v>
      </c>
      <c r="I713">
        <v>14</v>
      </c>
      <c r="J713" t="str">
        <f t="shared" si="46"/>
        <v>theater</v>
      </c>
      <c r="K713" t="str">
        <f t="shared" si="47"/>
        <v>plays</v>
      </c>
      <c r="L713" t="s">
        <v>107</v>
      </c>
      <c r="M713" t="s">
        <v>108</v>
      </c>
      <c r="N713">
        <v>1453615200</v>
      </c>
      <c r="O713">
        <v>1453788000</v>
      </c>
      <c r="P713" t="b">
        <v>1</v>
      </c>
      <c r="Q713" t="b">
        <v>1</v>
      </c>
      <c r="R713" t="s">
        <v>33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 s="8">
        <f t="shared" si="45"/>
        <v>72.896039603960389</v>
      </c>
      <c r="I714">
        <v>202</v>
      </c>
      <c r="J714" t="str">
        <f t="shared" si="46"/>
        <v>theater</v>
      </c>
      <c r="K714" t="str">
        <f t="shared" si="47"/>
        <v>plays</v>
      </c>
      <c r="L714" t="s">
        <v>21</v>
      </c>
      <c r="M714" t="s">
        <v>22</v>
      </c>
      <c r="N714">
        <v>1467954000</v>
      </c>
      <c r="O714">
        <v>1471496400</v>
      </c>
      <c r="P714" t="b">
        <v>0</v>
      </c>
      <c r="Q714" t="b">
        <v>0</v>
      </c>
      <c r="R714" t="s">
        <v>33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 s="8">
        <f t="shared" si="45"/>
        <v>108.48543689320388</v>
      </c>
      <c r="I715">
        <v>103</v>
      </c>
      <c r="J715" t="str">
        <f t="shared" si="46"/>
        <v>publishing</v>
      </c>
      <c r="K715" t="str">
        <f t="shared" si="47"/>
        <v>radio &amp; podcasts</v>
      </c>
      <c r="L715" t="s">
        <v>21</v>
      </c>
      <c r="M715" t="s">
        <v>22</v>
      </c>
      <c r="N715">
        <v>1471842000</v>
      </c>
      <c r="O715">
        <v>1472878800</v>
      </c>
      <c r="P715" t="b">
        <v>0</v>
      </c>
      <c r="Q715" t="b">
        <v>0</v>
      </c>
      <c r="R715" t="s">
        <v>133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 s="8">
        <f t="shared" si="45"/>
        <v>101.98095238095237</v>
      </c>
      <c r="I716">
        <v>1785</v>
      </c>
      <c r="J716" t="str">
        <f t="shared" si="46"/>
        <v>music</v>
      </c>
      <c r="K716" t="str">
        <f t="shared" si="47"/>
        <v>rock</v>
      </c>
      <c r="L716" t="s">
        <v>21</v>
      </c>
      <c r="M716" t="s">
        <v>22</v>
      </c>
      <c r="N716">
        <v>1408424400</v>
      </c>
      <c r="O716">
        <v>1408510800</v>
      </c>
      <c r="P716" t="b">
        <v>0</v>
      </c>
      <c r="Q716" t="b">
        <v>0</v>
      </c>
      <c r="R716" t="s">
        <v>23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 s="8">
        <f t="shared" si="45"/>
        <v>44.009146341463413</v>
      </c>
      <c r="I717">
        <v>656</v>
      </c>
      <c r="J717" t="str">
        <f t="shared" si="46"/>
        <v>games</v>
      </c>
      <c r="K717" t="str">
        <f t="shared" si="47"/>
        <v>mobile games</v>
      </c>
      <c r="L717" t="s">
        <v>21</v>
      </c>
      <c r="M717" t="s">
        <v>22</v>
      </c>
      <c r="N717">
        <v>1281157200</v>
      </c>
      <c r="O717">
        <v>1281589200</v>
      </c>
      <c r="P717" t="b">
        <v>0</v>
      </c>
      <c r="Q717" t="b">
        <v>0</v>
      </c>
      <c r="R717" t="s">
        <v>292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 s="8">
        <f t="shared" si="45"/>
        <v>65.942675159235662</v>
      </c>
      <c r="I718">
        <v>157</v>
      </c>
      <c r="J718" t="str">
        <f t="shared" si="46"/>
        <v>theater</v>
      </c>
      <c r="K718" t="str">
        <f t="shared" si="47"/>
        <v>plays</v>
      </c>
      <c r="L718" t="s">
        <v>21</v>
      </c>
      <c r="M718" t="s">
        <v>22</v>
      </c>
      <c r="N718">
        <v>1373432400</v>
      </c>
      <c r="O718">
        <v>1375851600</v>
      </c>
      <c r="P718" t="b">
        <v>0</v>
      </c>
      <c r="Q718" t="b">
        <v>1</v>
      </c>
      <c r="R718" t="s">
        <v>33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 s="8">
        <f t="shared" si="45"/>
        <v>24.987387387387386</v>
      </c>
      <c r="I719">
        <v>555</v>
      </c>
      <c r="J719" t="str">
        <f t="shared" si="46"/>
        <v>film &amp; video</v>
      </c>
      <c r="K719" t="str">
        <f t="shared" si="47"/>
        <v>documentary</v>
      </c>
      <c r="L719" t="s">
        <v>21</v>
      </c>
      <c r="M719" t="s">
        <v>22</v>
      </c>
      <c r="N719">
        <v>1313989200</v>
      </c>
      <c r="O719">
        <v>1315803600</v>
      </c>
      <c r="P719" t="b">
        <v>0</v>
      </c>
      <c r="Q719" t="b">
        <v>0</v>
      </c>
      <c r="R719" t="s">
        <v>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 s="8">
        <f t="shared" si="45"/>
        <v>28.003367003367003</v>
      </c>
      <c r="I720">
        <v>297</v>
      </c>
      <c r="J720" t="str">
        <f t="shared" si="46"/>
        <v>technology</v>
      </c>
      <c r="K720" t="str">
        <f t="shared" si="47"/>
        <v>wearables</v>
      </c>
      <c r="L720" t="s">
        <v>21</v>
      </c>
      <c r="M720" t="s">
        <v>22</v>
      </c>
      <c r="N720">
        <v>1371445200</v>
      </c>
      <c r="O720">
        <v>1373691600</v>
      </c>
      <c r="P720" t="b">
        <v>0</v>
      </c>
      <c r="Q720" t="b">
        <v>0</v>
      </c>
      <c r="R720" t="s">
        <v>65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 s="8">
        <f t="shared" si="45"/>
        <v>85.829268292682926</v>
      </c>
      <c r="I721">
        <v>123</v>
      </c>
      <c r="J721" t="str">
        <f t="shared" si="46"/>
        <v>publishing</v>
      </c>
      <c r="K721" t="str">
        <f t="shared" si="47"/>
        <v>fiction</v>
      </c>
      <c r="L721" t="s">
        <v>21</v>
      </c>
      <c r="M721" t="s">
        <v>22</v>
      </c>
      <c r="N721">
        <v>1338267600</v>
      </c>
      <c r="O721">
        <v>1339218000</v>
      </c>
      <c r="P721" t="b">
        <v>0</v>
      </c>
      <c r="Q721" t="b">
        <v>0</v>
      </c>
      <c r="R721" t="s">
        <v>119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 s="8">
        <f t="shared" si="45"/>
        <v>84.921052631578945</v>
      </c>
      <c r="I722">
        <v>38</v>
      </c>
      <c r="J722" t="str">
        <f t="shared" si="46"/>
        <v>theater</v>
      </c>
      <c r="K722" t="str">
        <f t="shared" si="47"/>
        <v>plays</v>
      </c>
      <c r="L722" t="s">
        <v>36</v>
      </c>
      <c r="M722" t="s">
        <v>37</v>
      </c>
      <c r="N722">
        <v>1519192800</v>
      </c>
      <c r="O722">
        <v>1520402400</v>
      </c>
      <c r="P722" t="b">
        <v>0</v>
      </c>
      <c r="Q722" t="b">
        <v>1</v>
      </c>
      <c r="R722" t="s">
        <v>33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 s="8">
        <f t="shared" si="45"/>
        <v>90.483333333333334</v>
      </c>
      <c r="I723">
        <v>60</v>
      </c>
      <c r="J723" t="str">
        <f t="shared" si="46"/>
        <v>music</v>
      </c>
      <c r="K723" t="str">
        <f t="shared" si="47"/>
        <v>rock</v>
      </c>
      <c r="L723" t="s">
        <v>21</v>
      </c>
      <c r="M723" t="s">
        <v>22</v>
      </c>
      <c r="N723">
        <v>1522818000</v>
      </c>
      <c r="O723">
        <v>1523336400</v>
      </c>
      <c r="P723" t="b">
        <v>0</v>
      </c>
      <c r="Q723" t="b">
        <v>0</v>
      </c>
      <c r="R723" t="s">
        <v>23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 s="8">
        <f t="shared" si="45"/>
        <v>25.00197628458498</v>
      </c>
      <c r="I724">
        <v>3036</v>
      </c>
      <c r="J724" t="str">
        <f t="shared" si="46"/>
        <v>film &amp; video</v>
      </c>
      <c r="K724" t="str">
        <f t="shared" si="47"/>
        <v>documentary</v>
      </c>
      <c r="L724" t="s">
        <v>21</v>
      </c>
      <c r="M724" t="s">
        <v>22</v>
      </c>
      <c r="N724">
        <v>1509948000</v>
      </c>
      <c r="O724">
        <v>1512280800</v>
      </c>
      <c r="P724" t="b">
        <v>0</v>
      </c>
      <c r="Q724" t="b">
        <v>0</v>
      </c>
      <c r="R724" t="s">
        <v>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 s="8">
        <f t="shared" si="45"/>
        <v>92.013888888888886</v>
      </c>
      <c r="I725">
        <v>144</v>
      </c>
      <c r="J725" t="str">
        <f t="shared" si="46"/>
        <v>theater</v>
      </c>
      <c r="K725" t="str">
        <f t="shared" si="47"/>
        <v>plays</v>
      </c>
      <c r="L725" t="s">
        <v>26</v>
      </c>
      <c r="M725" t="s">
        <v>27</v>
      </c>
      <c r="N725">
        <v>1456898400</v>
      </c>
      <c r="O725">
        <v>1458709200</v>
      </c>
      <c r="P725" t="b">
        <v>0</v>
      </c>
      <c r="Q725" t="b">
        <v>0</v>
      </c>
      <c r="R725" t="s">
        <v>33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 s="8">
        <f t="shared" si="45"/>
        <v>93.066115702479337</v>
      </c>
      <c r="I726">
        <v>121</v>
      </c>
      <c r="J726" t="str">
        <f t="shared" si="46"/>
        <v>theater</v>
      </c>
      <c r="K726" t="str">
        <f t="shared" si="47"/>
        <v>plays</v>
      </c>
      <c r="L726" t="s">
        <v>40</v>
      </c>
      <c r="M726" t="s">
        <v>41</v>
      </c>
      <c r="N726">
        <v>1413954000</v>
      </c>
      <c r="O726">
        <v>1414126800</v>
      </c>
      <c r="P726" t="b">
        <v>0</v>
      </c>
      <c r="Q726" t="b">
        <v>1</v>
      </c>
      <c r="R726" t="s">
        <v>33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 s="8">
        <f t="shared" si="45"/>
        <v>61.008145363408524</v>
      </c>
      <c r="I727">
        <v>1596</v>
      </c>
      <c r="J727" t="str">
        <f t="shared" si="46"/>
        <v>games</v>
      </c>
      <c r="K727" t="str">
        <f t="shared" si="47"/>
        <v>mobile games</v>
      </c>
      <c r="L727" t="s">
        <v>21</v>
      </c>
      <c r="M727" t="s">
        <v>22</v>
      </c>
      <c r="N727">
        <v>1416031200</v>
      </c>
      <c r="O727">
        <v>1416204000</v>
      </c>
      <c r="P727" t="b">
        <v>0</v>
      </c>
      <c r="Q727" t="b">
        <v>0</v>
      </c>
      <c r="R727" t="s">
        <v>292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 s="8">
        <f t="shared" si="45"/>
        <v>92.036259541984734</v>
      </c>
      <c r="I728">
        <v>524</v>
      </c>
      <c r="J728" t="str">
        <f t="shared" si="46"/>
        <v>theater</v>
      </c>
      <c r="K728" t="str">
        <f t="shared" si="47"/>
        <v>plays</v>
      </c>
      <c r="L728" t="s">
        <v>21</v>
      </c>
      <c r="M728" t="s">
        <v>22</v>
      </c>
      <c r="N728">
        <v>1287982800</v>
      </c>
      <c r="O728">
        <v>1288501200</v>
      </c>
      <c r="P728" t="b">
        <v>0</v>
      </c>
      <c r="Q728" t="b">
        <v>1</v>
      </c>
      <c r="R728" t="s">
        <v>33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 s="8">
        <f t="shared" si="45"/>
        <v>81.132596685082873</v>
      </c>
      <c r="I729">
        <v>181</v>
      </c>
      <c r="J729" t="str">
        <f t="shared" si="46"/>
        <v>technology</v>
      </c>
      <c r="K729" t="str">
        <f t="shared" si="47"/>
        <v>web</v>
      </c>
      <c r="L729" t="s">
        <v>21</v>
      </c>
      <c r="M729" t="s">
        <v>22</v>
      </c>
      <c r="N729">
        <v>1547964000</v>
      </c>
      <c r="O729">
        <v>1552971600</v>
      </c>
      <c r="P729" t="b">
        <v>0</v>
      </c>
      <c r="Q729" t="b">
        <v>0</v>
      </c>
      <c r="R729" t="s">
        <v>28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 s="8">
        <f t="shared" si="45"/>
        <v>73.5</v>
      </c>
      <c r="I730">
        <v>10</v>
      </c>
      <c r="J730" t="str">
        <f t="shared" si="46"/>
        <v>theater</v>
      </c>
      <c r="K730" t="str">
        <f t="shared" si="47"/>
        <v>plays</v>
      </c>
      <c r="L730" t="s">
        <v>21</v>
      </c>
      <c r="M730" t="s">
        <v>22</v>
      </c>
      <c r="N730">
        <v>1464152400</v>
      </c>
      <c r="O730">
        <v>1465102800</v>
      </c>
      <c r="P730" t="b">
        <v>0</v>
      </c>
      <c r="Q730" t="b">
        <v>0</v>
      </c>
      <c r="R730" t="s">
        <v>33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 s="8">
        <f t="shared" si="45"/>
        <v>85.221311475409834</v>
      </c>
      <c r="I731">
        <v>122</v>
      </c>
      <c r="J731" t="str">
        <f t="shared" si="46"/>
        <v>film &amp; video</v>
      </c>
      <c r="K731" t="str">
        <f t="shared" si="47"/>
        <v>drama</v>
      </c>
      <c r="L731" t="s">
        <v>21</v>
      </c>
      <c r="M731" t="s">
        <v>22</v>
      </c>
      <c r="N731">
        <v>1359957600</v>
      </c>
      <c r="O731">
        <v>1360130400</v>
      </c>
      <c r="P731" t="b">
        <v>0</v>
      </c>
      <c r="Q731" t="b">
        <v>0</v>
      </c>
      <c r="R731" t="s">
        <v>53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 s="8">
        <f t="shared" si="45"/>
        <v>110.96825396825396</v>
      </c>
      <c r="I732">
        <v>1071</v>
      </c>
      <c r="J732" t="str">
        <f t="shared" si="46"/>
        <v>technology</v>
      </c>
      <c r="K732" t="str">
        <f t="shared" si="47"/>
        <v>wearables</v>
      </c>
      <c r="L732" t="s">
        <v>15</v>
      </c>
      <c r="M732" t="s">
        <v>16</v>
      </c>
      <c r="N732">
        <v>1432357200</v>
      </c>
      <c r="O732">
        <v>1432875600</v>
      </c>
      <c r="P732" t="b">
        <v>0</v>
      </c>
      <c r="Q732" t="b">
        <v>0</v>
      </c>
      <c r="R732" t="s">
        <v>65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 s="8">
        <f t="shared" si="45"/>
        <v>32.968036529680369</v>
      </c>
      <c r="I733">
        <v>219</v>
      </c>
      <c r="J733" t="str">
        <f t="shared" si="46"/>
        <v>technology</v>
      </c>
      <c r="K733" t="str">
        <f t="shared" si="47"/>
        <v>web</v>
      </c>
      <c r="L733" t="s">
        <v>21</v>
      </c>
      <c r="M733" t="s">
        <v>22</v>
      </c>
      <c r="N733">
        <v>1500786000</v>
      </c>
      <c r="O733">
        <v>1500872400</v>
      </c>
      <c r="P733" t="b">
        <v>0</v>
      </c>
      <c r="Q733" t="b">
        <v>0</v>
      </c>
      <c r="R733" t="s">
        <v>28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 s="8">
        <f t="shared" si="45"/>
        <v>96.005352363960753</v>
      </c>
      <c r="I734">
        <v>1121</v>
      </c>
      <c r="J734" t="str">
        <f t="shared" si="46"/>
        <v>music</v>
      </c>
      <c r="K734" t="str">
        <f t="shared" si="47"/>
        <v>rock</v>
      </c>
      <c r="L734" t="s">
        <v>21</v>
      </c>
      <c r="M734" t="s">
        <v>22</v>
      </c>
      <c r="N734">
        <v>1490158800</v>
      </c>
      <c r="O734">
        <v>1492146000</v>
      </c>
      <c r="P734" t="b">
        <v>0</v>
      </c>
      <c r="Q734" t="b">
        <v>1</v>
      </c>
      <c r="R734" t="s">
        <v>23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 s="8">
        <f t="shared" si="45"/>
        <v>84.96632653061225</v>
      </c>
      <c r="I735">
        <v>980</v>
      </c>
      <c r="J735" t="str">
        <f t="shared" si="46"/>
        <v>music</v>
      </c>
      <c r="K735" t="str">
        <f t="shared" si="47"/>
        <v>metal</v>
      </c>
      <c r="L735" t="s">
        <v>21</v>
      </c>
      <c r="M735" t="s">
        <v>22</v>
      </c>
      <c r="N735">
        <v>1406178000</v>
      </c>
      <c r="O735">
        <v>1407301200</v>
      </c>
      <c r="P735" t="b">
        <v>0</v>
      </c>
      <c r="Q735" t="b">
        <v>0</v>
      </c>
      <c r="R735" t="s">
        <v>148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 s="8">
        <f t="shared" si="45"/>
        <v>25.007462686567163</v>
      </c>
      <c r="I736">
        <v>536</v>
      </c>
      <c r="J736" t="str">
        <f t="shared" si="46"/>
        <v>theater</v>
      </c>
      <c r="K736" t="str">
        <f t="shared" si="47"/>
        <v>plays</v>
      </c>
      <c r="L736" t="s">
        <v>21</v>
      </c>
      <c r="M736" t="s">
        <v>22</v>
      </c>
      <c r="N736">
        <v>1485583200</v>
      </c>
      <c r="O736">
        <v>1486620000</v>
      </c>
      <c r="P736" t="b">
        <v>0</v>
      </c>
      <c r="Q736" t="b">
        <v>1</v>
      </c>
      <c r="R736" t="s">
        <v>33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 s="8">
        <f t="shared" si="45"/>
        <v>65.998995479658461</v>
      </c>
      <c r="I737">
        <v>1991</v>
      </c>
      <c r="J737" t="str">
        <f t="shared" si="46"/>
        <v>photography</v>
      </c>
      <c r="K737" t="str">
        <f t="shared" si="47"/>
        <v>photography books</v>
      </c>
      <c r="L737" t="s">
        <v>21</v>
      </c>
      <c r="M737" t="s">
        <v>22</v>
      </c>
      <c r="N737">
        <v>1459314000</v>
      </c>
      <c r="O737">
        <v>1459918800</v>
      </c>
      <c r="P737" t="b">
        <v>0</v>
      </c>
      <c r="Q737" t="b">
        <v>0</v>
      </c>
      <c r="R737" t="s">
        <v>122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 s="8">
        <f t="shared" si="45"/>
        <v>87.34482758620689</v>
      </c>
      <c r="I738">
        <v>29</v>
      </c>
      <c r="J738" t="str">
        <f t="shared" si="46"/>
        <v>publishing</v>
      </c>
      <c r="K738" t="str">
        <f t="shared" si="47"/>
        <v>nonfiction</v>
      </c>
      <c r="L738" t="s">
        <v>21</v>
      </c>
      <c r="M738" t="s">
        <v>22</v>
      </c>
      <c r="N738">
        <v>1424412000</v>
      </c>
      <c r="O738">
        <v>1424757600</v>
      </c>
      <c r="P738" t="b">
        <v>0</v>
      </c>
      <c r="Q738" t="b">
        <v>0</v>
      </c>
      <c r="R738" t="s">
        <v>68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 s="8">
        <f t="shared" si="45"/>
        <v>27.933333333333334</v>
      </c>
      <c r="I739">
        <v>180</v>
      </c>
      <c r="J739" t="str">
        <f t="shared" si="46"/>
        <v>music</v>
      </c>
      <c r="K739" t="str">
        <f t="shared" si="47"/>
        <v>indie rock</v>
      </c>
      <c r="L739" t="s">
        <v>21</v>
      </c>
      <c r="M739" t="s">
        <v>22</v>
      </c>
      <c r="N739">
        <v>1478844000</v>
      </c>
      <c r="O739">
        <v>1479880800</v>
      </c>
      <c r="P739" t="b">
        <v>0</v>
      </c>
      <c r="Q739" t="b">
        <v>0</v>
      </c>
      <c r="R739" t="s">
        <v>60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 s="8">
        <f t="shared" si="45"/>
        <v>103.8</v>
      </c>
      <c r="I740">
        <v>15</v>
      </c>
      <c r="J740" t="str">
        <f t="shared" si="46"/>
        <v>theater</v>
      </c>
      <c r="K740" t="str">
        <f t="shared" si="47"/>
        <v>plays</v>
      </c>
      <c r="L740" t="s">
        <v>21</v>
      </c>
      <c r="M740" t="s">
        <v>22</v>
      </c>
      <c r="N740">
        <v>1416117600</v>
      </c>
      <c r="O740">
        <v>1418018400</v>
      </c>
      <c r="P740" t="b">
        <v>0</v>
      </c>
      <c r="Q740" t="b">
        <v>1</v>
      </c>
      <c r="R740" t="s">
        <v>33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 s="8">
        <f t="shared" si="45"/>
        <v>31.937172774869111</v>
      </c>
      <c r="I741">
        <v>191</v>
      </c>
      <c r="J741" t="str">
        <f t="shared" si="46"/>
        <v>music</v>
      </c>
      <c r="K741" t="str">
        <f t="shared" si="47"/>
        <v>indie rock</v>
      </c>
      <c r="L741" t="s">
        <v>21</v>
      </c>
      <c r="M741" t="s">
        <v>22</v>
      </c>
      <c r="N741">
        <v>1340946000</v>
      </c>
      <c r="O741">
        <v>1341032400</v>
      </c>
      <c r="P741" t="b">
        <v>0</v>
      </c>
      <c r="Q741" t="b">
        <v>0</v>
      </c>
      <c r="R741" t="s">
        <v>60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 s="8">
        <f t="shared" si="45"/>
        <v>99.5</v>
      </c>
      <c r="I742">
        <v>16</v>
      </c>
      <c r="J742" t="str">
        <f t="shared" si="46"/>
        <v>theater</v>
      </c>
      <c r="K742" t="str">
        <f t="shared" si="47"/>
        <v>plays</v>
      </c>
      <c r="L742" t="s">
        <v>21</v>
      </c>
      <c r="M742" t="s">
        <v>22</v>
      </c>
      <c r="N742">
        <v>1486101600</v>
      </c>
      <c r="O742">
        <v>1486360800</v>
      </c>
      <c r="P742" t="b">
        <v>0</v>
      </c>
      <c r="Q742" t="b">
        <v>0</v>
      </c>
      <c r="R742" t="s">
        <v>33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 s="8">
        <f t="shared" si="45"/>
        <v>108.84615384615384</v>
      </c>
      <c r="I743">
        <v>130</v>
      </c>
      <c r="J743" t="str">
        <f t="shared" si="46"/>
        <v>theater</v>
      </c>
      <c r="K743" t="str">
        <f t="shared" si="47"/>
        <v>plays</v>
      </c>
      <c r="L743" t="s">
        <v>21</v>
      </c>
      <c r="M743" t="s">
        <v>22</v>
      </c>
      <c r="N743">
        <v>1274590800</v>
      </c>
      <c r="O743">
        <v>1274677200</v>
      </c>
      <c r="P743" t="b">
        <v>0</v>
      </c>
      <c r="Q743" t="b">
        <v>0</v>
      </c>
      <c r="R743" t="s">
        <v>33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 s="8">
        <f t="shared" si="45"/>
        <v>110.76229508196721</v>
      </c>
      <c r="I744">
        <v>122</v>
      </c>
      <c r="J744" t="str">
        <f t="shared" si="46"/>
        <v>music</v>
      </c>
      <c r="K744" t="str">
        <f t="shared" si="47"/>
        <v>electric music</v>
      </c>
      <c r="L744" t="s">
        <v>21</v>
      </c>
      <c r="M744" t="s">
        <v>22</v>
      </c>
      <c r="N744">
        <v>1263880800</v>
      </c>
      <c r="O744">
        <v>1267509600</v>
      </c>
      <c r="P744" t="b">
        <v>0</v>
      </c>
      <c r="Q744" t="b">
        <v>0</v>
      </c>
      <c r="R744" t="s">
        <v>50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 s="8">
        <f t="shared" si="45"/>
        <v>29.647058823529413</v>
      </c>
      <c r="I745">
        <v>17</v>
      </c>
      <c r="J745" t="str">
        <f t="shared" si="46"/>
        <v>theater</v>
      </c>
      <c r="K745" t="str">
        <f t="shared" si="47"/>
        <v>plays</v>
      </c>
      <c r="L745" t="s">
        <v>21</v>
      </c>
      <c r="M745" t="s">
        <v>22</v>
      </c>
      <c r="N745">
        <v>1445403600</v>
      </c>
      <c r="O745">
        <v>1445922000</v>
      </c>
      <c r="P745" t="b">
        <v>0</v>
      </c>
      <c r="Q745" t="b">
        <v>1</v>
      </c>
      <c r="R745" t="s">
        <v>33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 s="8">
        <f t="shared" si="45"/>
        <v>101.71428571428571</v>
      </c>
      <c r="I746">
        <v>140</v>
      </c>
      <c r="J746" t="str">
        <f t="shared" si="46"/>
        <v>theater</v>
      </c>
      <c r="K746" t="str">
        <f t="shared" si="47"/>
        <v>plays</v>
      </c>
      <c r="L746" t="s">
        <v>21</v>
      </c>
      <c r="M746" t="s">
        <v>22</v>
      </c>
      <c r="N746">
        <v>1533877200</v>
      </c>
      <c r="O746">
        <v>1534050000</v>
      </c>
      <c r="P746" t="b">
        <v>0</v>
      </c>
      <c r="Q746" t="b">
        <v>1</v>
      </c>
      <c r="R746" t="s">
        <v>33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 s="8">
        <f t="shared" si="45"/>
        <v>61.5</v>
      </c>
      <c r="I747">
        <v>34</v>
      </c>
      <c r="J747" t="str">
        <f t="shared" si="46"/>
        <v>technology</v>
      </c>
      <c r="K747" t="str">
        <f t="shared" si="47"/>
        <v>wearables</v>
      </c>
      <c r="L747" t="s">
        <v>21</v>
      </c>
      <c r="M747" t="s">
        <v>22</v>
      </c>
      <c r="N747">
        <v>1275195600</v>
      </c>
      <c r="O747">
        <v>1277528400</v>
      </c>
      <c r="P747" t="b">
        <v>0</v>
      </c>
      <c r="Q747" t="b">
        <v>0</v>
      </c>
      <c r="R747" t="s">
        <v>65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 s="8">
        <f t="shared" si="45"/>
        <v>35</v>
      </c>
      <c r="I748">
        <v>3388</v>
      </c>
      <c r="J748" t="str">
        <f t="shared" si="46"/>
        <v>technology</v>
      </c>
      <c r="K748" t="str">
        <f t="shared" si="47"/>
        <v>web</v>
      </c>
      <c r="L748" t="s">
        <v>21</v>
      </c>
      <c r="M748" t="s">
        <v>22</v>
      </c>
      <c r="N748">
        <v>1318136400</v>
      </c>
      <c r="O748">
        <v>1318568400</v>
      </c>
      <c r="P748" t="b">
        <v>0</v>
      </c>
      <c r="Q748" t="b">
        <v>0</v>
      </c>
      <c r="R748" t="s">
        <v>28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 s="8">
        <f t="shared" si="45"/>
        <v>40.049999999999997</v>
      </c>
      <c r="I749">
        <v>280</v>
      </c>
      <c r="J749" t="str">
        <f t="shared" si="46"/>
        <v>theater</v>
      </c>
      <c r="K749" t="str">
        <f t="shared" si="47"/>
        <v>plays</v>
      </c>
      <c r="L749" t="s">
        <v>21</v>
      </c>
      <c r="M749" t="s">
        <v>22</v>
      </c>
      <c r="N749">
        <v>1283403600</v>
      </c>
      <c r="O749">
        <v>1284354000</v>
      </c>
      <c r="P749" t="b">
        <v>0</v>
      </c>
      <c r="Q749" t="b">
        <v>0</v>
      </c>
      <c r="R749" t="s">
        <v>33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 s="8">
        <f t="shared" si="45"/>
        <v>110.97231270358306</v>
      </c>
      <c r="I750">
        <v>614</v>
      </c>
      <c r="J750" t="str">
        <f t="shared" si="46"/>
        <v>film &amp; video</v>
      </c>
      <c r="K750" t="str">
        <f t="shared" si="47"/>
        <v>animation</v>
      </c>
      <c r="L750" t="s">
        <v>21</v>
      </c>
      <c r="M750" t="s">
        <v>22</v>
      </c>
      <c r="N750">
        <v>1267423200</v>
      </c>
      <c r="O750">
        <v>1269579600</v>
      </c>
      <c r="P750" t="b">
        <v>0</v>
      </c>
      <c r="Q750" t="b">
        <v>1</v>
      </c>
      <c r="R750" t="s">
        <v>71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 s="8">
        <f t="shared" si="45"/>
        <v>36.959016393442624</v>
      </c>
      <c r="I751">
        <v>366</v>
      </c>
      <c r="J751" t="str">
        <f t="shared" si="46"/>
        <v>technology</v>
      </c>
      <c r="K751" t="str">
        <f t="shared" si="47"/>
        <v>wearables</v>
      </c>
      <c r="L751" t="s">
        <v>107</v>
      </c>
      <c r="M751" t="s">
        <v>108</v>
      </c>
      <c r="N751">
        <v>1412744400</v>
      </c>
      <c r="O751">
        <v>1413781200</v>
      </c>
      <c r="P751" t="b">
        <v>0</v>
      </c>
      <c r="Q751" t="b">
        <v>1</v>
      </c>
      <c r="R751" t="s">
        <v>65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 s="8">
        <f t="shared" si="45"/>
        <v>1</v>
      </c>
      <c r="I752">
        <v>1</v>
      </c>
      <c r="J752" t="str">
        <f t="shared" si="46"/>
        <v>music</v>
      </c>
      <c r="K752" t="str">
        <f t="shared" si="47"/>
        <v>electric music</v>
      </c>
      <c r="L752" t="s">
        <v>40</v>
      </c>
      <c r="M752" t="s">
        <v>41</v>
      </c>
      <c r="N752">
        <v>1277960400</v>
      </c>
      <c r="O752">
        <v>1280120400</v>
      </c>
      <c r="P752" t="b">
        <v>0</v>
      </c>
      <c r="Q752" t="b">
        <v>0</v>
      </c>
      <c r="R752" t="s">
        <v>50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 s="8">
        <f t="shared" si="45"/>
        <v>30.974074074074075</v>
      </c>
      <c r="I753">
        <v>270</v>
      </c>
      <c r="J753" t="str">
        <f t="shared" si="46"/>
        <v>publishing</v>
      </c>
      <c r="K753" t="str">
        <f t="shared" si="47"/>
        <v>nonfiction</v>
      </c>
      <c r="L753" t="s">
        <v>21</v>
      </c>
      <c r="M753" t="s">
        <v>22</v>
      </c>
      <c r="N753">
        <v>1458190800</v>
      </c>
      <c r="O753">
        <v>1459486800</v>
      </c>
      <c r="P753" t="b">
        <v>1</v>
      </c>
      <c r="Q753" t="b">
        <v>1</v>
      </c>
      <c r="R753" t="s">
        <v>68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 s="8">
        <f t="shared" si="45"/>
        <v>47.035087719298247</v>
      </c>
      <c r="I754">
        <v>114</v>
      </c>
      <c r="J754" t="str">
        <f t="shared" si="46"/>
        <v>theater</v>
      </c>
      <c r="K754" t="str">
        <f t="shared" si="47"/>
        <v>plays</v>
      </c>
      <c r="L754" t="s">
        <v>21</v>
      </c>
      <c r="M754" t="s">
        <v>22</v>
      </c>
      <c r="N754">
        <v>1280984400</v>
      </c>
      <c r="O754">
        <v>1282539600</v>
      </c>
      <c r="P754" t="b">
        <v>0</v>
      </c>
      <c r="Q754" t="b">
        <v>1</v>
      </c>
      <c r="R754" t="s">
        <v>33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 s="8">
        <f t="shared" si="45"/>
        <v>88.065693430656935</v>
      </c>
      <c r="I755">
        <v>137</v>
      </c>
      <c r="J755" t="str">
        <f t="shared" si="46"/>
        <v>photography</v>
      </c>
      <c r="K755" t="str">
        <f t="shared" si="47"/>
        <v>photography books</v>
      </c>
      <c r="L755" t="s">
        <v>21</v>
      </c>
      <c r="M755" t="s">
        <v>22</v>
      </c>
      <c r="N755">
        <v>1274590800</v>
      </c>
      <c r="O755">
        <v>1275886800</v>
      </c>
      <c r="P755" t="b">
        <v>0</v>
      </c>
      <c r="Q755" t="b">
        <v>0</v>
      </c>
      <c r="R755" t="s">
        <v>122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 s="8">
        <f t="shared" si="45"/>
        <v>37.005616224648989</v>
      </c>
      <c r="I756">
        <v>3205</v>
      </c>
      <c r="J756" t="str">
        <f t="shared" si="46"/>
        <v>theater</v>
      </c>
      <c r="K756" t="str">
        <f t="shared" si="47"/>
        <v>plays</v>
      </c>
      <c r="L756" t="s">
        <v>21</v>
      </c>
      <c r="M756" t="s">
        <v>22</v>
      </c>
      <c r="N756">
        <v>1351400400</v>
      </c>
      <c r="O756">
        <v>1355983200</v>
      </c>
      <c r="P756" t="b">
        <v>0</v>
      </c>
      <c r="Q756" t="b">
        <v>0</v>
      </c>
      <c r="R756" t="s">
        <v>33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 s="8">
        <f t="shared" si="45"/>
        <v>26.027777777777779</v>
      </c>
      <c r="I757">
        <v>288</v>
      </c>
      <c r="J757" t="str">
        <f t="shared" si="46"/>
        <v>theater</v>
      </c>
      <c r="K757" t="str">
        <f t="shared" si="47"/>
        <v>plays</v>
      </c>
      <c r="L757" t="s">
        <v>36</v>
      </c>
      <c r="M757" t="s">
        <v>37</v>
      </c>
      <c r="N757">
        <v>1514354400</v>
      </c>
      <c r="O757">
        <v>1515391200</v>
      </c>
      <c r="P757" t="b">
        <v>0</v>
      </c>
      <c r="Q757" t="b">
        <v>1</v>
      </c>
      <c r="R757" t="s">
        <v>33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 s="8">
        <f t="shared" si="45"/>
        <v>67.817567567567565</v>
      </c>
      <c r="I758">
        <v>148</v>
      </c>
      <c r="J758" t="str">
        <f t="shared" si="46"/>
        <v>theater</v>
      </c>
      <c r="K758" t="str">
        <f t="shared" si="47"/>
        <v>plays</v>
      </c>
      <c r="L758" t="s">
        <v>21</v>
      </c>
      <c r="M758" t="s">
        <v>22</v>
      </c>
      <c r="N758">
        <v>1421733600</v>
      </c>
      <c r="O758">
        <v>1422252000</v>
      </c>
      <c r="P758" t="b">
        <v>0</v>
      </c>
      <c r="Q758" t="b">
        <v>0</v>
      </c>
      <c r="R758" t="s">
        <v>33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 s="8">
        <f t="shared" si="45"/>
        <v>49.964912280701753</v>
      </c>
      <c r="I759">
        <v>114</v>
      </c>
      <c r="J759" t="str">
        <f t="shared" si="46"/>
        <v>film &amp; video</v>
      </c>
      <c r="K759" t="str">
        <f t="shared" si="47"/>
        <v>drama</v>
      </c>
      <c r="L759" t="s">
        <v>21</v>
      </c>
      <c r="M759" t="s">
        <v>22</v>
      </c>
      <c r="N759">
        <v>1305176400</v>
      </c>
      <c r="O759">
        <v>1305522000</v>
      </c>
      <c r="P759" t="b">
        <v>0</v>
      </c>
      <c r="Q759" t="b">
        <v>0</v>
      </c>
      <c r="R759" t="s">
        <v>53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 s="8">
        <f t="shared" si="45"/>
        <v>110.01646903820817</v>
      </c>
      <c r="I760">
        <v>1518</v>
      </c>
      <c r="J760" t="str">
        <f t="shared" si="46"/>
        <v>music</v>
      </c>
      <c r="K760" t="str">
        <f t="shared" si="47"/>
        <v>rock</v>
      </c>
      <c r="L760" t="s">
        <v>15</v>
      </c>
      <c r="M760" t="s">
        <v>16</v>
      </c>
      <c r="N760">
        <v>1414126800</v>
      </c>
      <c r="O760">
        <v>1414904400</v>
      </c>
      <c r="P760" t="b">
        <v>0</v>
      </c>
      <c r="Q760" t="b">
        <v>0</v>
      </c>
      <c r="R760" t="s">
        <v>23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 s="8">
        <f t="shared" si="45"/>
        <v>89.964678178963894</v>
      </c>
      <c r="I761">
        <v>1274</v>
      </c>
      <c r="J761" t="str">
        <f t="shared" si="46"/>
        <v>music</v>
      </c>
      <c r="K761" t="str">
        <f t="shared" si="47"/>
        <v>electric music</v>
      </c>
      <c r="L761" t="s">
        <v>21</v>
      </c>
      <c r="M761" t="s">
        <v>22</v>
      </c>
      <c r="N761">
        <v>1517810400</v>
      </c>
      <c r="O761">
        <v>1520402400</v>
      </c>
      <c r="P761" t="b">
        <v>0</v>
      </c>
      <c r="Q761" t="b">
        <v>0</v>
      </c>
      <c r="R761" t="s">
        <v>50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 s="8">
        <f t="shared" si="45"/>
        <v>79.009523809523813</v>
      </c>
      <c r="I762">
        <v>210</v>
      </c>
      <c r="J762" t="str">
        <f t="shared" si="46"/>
        <v>games</v>
      </c>
      <c r="K762" t="str">
        <f t="shared" si="47"/>
        <v>video games</v>
      </c>
      <c r="L762" t="s">
        <v>107</v>
      </c>
      <c r="M762" t="s">
        <v>108</v>
      </c>
      <c r="N762">
        <v>1564635600</v>
      </c>
      <c r="O762">
        <v>1567141200</v>
      </c>
      <c r="P762" t="b">
        <v>0</v>
      </c>
      <c r="Q762" t="b">
        <v>1</v>
      </c>
      <c r="R762" t="s">
        <v>89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 s="8">
        <f t="shared" si="45"/>
        <v>86.867469879518069</v>
      </c>
      <c r="I763">
        <v>166</v>
      </c>
      <c r="J763" t="str">
        <f t="shared" si="46"/>
        <v>music</v>
      </c>
      <c r="K763" t="str">
        <f t="shared" si="47"/>
        <v>rock</v>
      </c>
      <c r="L763" t="s">
        <v>21</v>
      </c>
      <c r="M763" t="s">
        <v>22</v>
      </c>
      <c r="N763">
        <v>1500699600</v>
      </c>
      <c r="O763">
        <v>1501131600</v>
      </c>
      <c r="P763" t="b">
        <v>0</v>
      </c>
      <c r="Q763" t="b">
        <v>0</v>
      </c>
      <c r="R763" t="s">
        <v>23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 s="8">
        <f t="shared" si="45"/>
        <v>62.04</v>
      </c>
      <c r="I764">
        <v>100</v>
      </c>
      <c r="J764" t="str">
        <f t="shared" si="46"/>
        <v>music</v>
      </c>
      <c r="K764" t="str">
        <f t="shared" si="47"/>
        <v>jazz</v>
      </c>
      <c r="L764" t="s">
        <v>26</v>
      </c>
      <c r="M764" t="s">
        <v>27</v>
      </c>
      <c r="N764">
        <v>1354082400</v>
      </c>
      <c r="O764">
        <v>1355032800</v>
      </c>
      <c r="P764" t="b">
        <v>0</v>
      </c>
      <c r="Q764" t="b">
        <v>0</v>
      </c>
      <c r="R764" t="s">
        <v>159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 s="8">
        <f t="shared" si="45"/>
        <v>26.970212765957445</v>
      </c>
      <c r="I765">
        <v>235</v>
      </c>
      <c r="J765" t="str">
        <f t="shared" si="46"/>
        <v>theater</v>
      </c>
      <c r="K765" t="str">
        <f t="shared" si="47"/>
        <v>plays</v>
      </c>
      <c r="L765" t="s">
        <v>21</v>
      </c>
      <c r="M765" t="s">
        <v>22</v>
      </c>
      <c r="N765">
        <v>1336453200</v>
      </c>
      <c r="O765">
        <v>1339477200</v>
      </c>
      <c r="P765" t="b">
        <v>0</v>
      </c>
      <c r="Q765" t="b">
        <v>1</v>
      </c>
      <c r="R765" t="s">
        <v>33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 s="8">
        <f t="shared" si="45"/>
        <v>54.121621621621621</v>
      </c>
      <c r="I766">
        <v>148</v>
      </c>
      <c r="J766" t="str">
        <f t="shared" si="46"/>
        <v>music</v>
      </c>
      <c r="K766" t="str">
        <f t="shared" si="47"/>
        <v>rock</v>
      </c>
      <c r="L766" t="s">
        <v>21</v>
      </c>
      <c r="M766" t="s">
        <v>22</v>
      </c>
      <c r="N766">
        <v>1305262800</v>
      </c>
      <c r="O766">
        <v>1305954000</v>
      </c>
      <c r="P766" t="b">
        <v>0</v>
      </c>
      <c r="Q766" t="b">
        <v>0</v>
      </c>
      <c r="R766" t="s">
        <v>23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 s="8">
        <f t="shared" si="45"/>
        <v>41.035353535353536</v>
      </c>
      <c r="I767">
        <v>198</v>
      </c>
      <c r="J767" t="str">
        <f t="shared" si="46"/>
        <v>music</v>
      </c>
      <c r="K767" t="str">
        <f t="shared" si="47"/>
        <v>indie rock</v>
      </c>
      <c r="L767" t="s">
        <v>21</v>
      </c>
      <c r="M767" t="s">
        <v>22</v>
      </c>
      <c r="N767">
        <v>1492232400</v>
      </c>
      <c r="O767">
        <v>1494392400</v>
      </c>
      <c r="P767" t="b">
        <v>1</v>
      </c>
      <c r="Q767" t="b">
        <v>1</v>
      </c>
      <c r="R767" t="s">
        <v>60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 s="8">
        <f t="shared" si="45"/>
        <v>55.052419354838712</v>
      </c>
      <c r="I768">
        <v>248</v>
      </c>
      <c r="J768" t="str">
        <f t="shared" si="46"/>
        <v>film &amp; video</v>
      </c>
      <c r="K768" t="str">
        <f t="shared" si="47"/>
        <v>science fiction</v>
      </c>
      <c r="L768" t="s">
        <v>26</v>
      </c>
      <c r="M768" t="s">
        <v>27</v>
      </c>
      <c r="N768">
        <v>1537333200</v>
      </c>
      <c r="O768">
        <v>1537419600</v>
      </c>
      <c r="P768" t="b">
        <v>0</v>
      </c>
      <c r="Q768" t="b">
        <v>0</v>
      </c>
      <c r="R768" t="s">
        <v>474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 s="8">
        <f t="shared" si="45"/>
        <v>107.93762183235867</v>
      </c>
      <c r="I769">
        <v>513</v>
      </c>
      <c r="J769" t="str">
        <f t="shared" si="46"/>
        <v>publishing</v>
      </c>
      <c r="K769" t="str">
        <f t="shared" si="47"/>
        <v>translations</v>
      </c>
      <c r="L769" t="s">
        <v>21</v>
      </c>
      <c r="M769" t="s">
        <v>22</v>
      </c>
      <c r="N769">
        <v>1444107600</v>
      </c>
      <c r="O769">
        <v>1447999200</v>
      </c>
      <c r="P769" t="b">
        <v>0</v>
      </c>
      <c r="Q769" t="b">
        <v>0</v>
      </c>
      <c r="R769" t="s">
        <v>206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 s="8">
        <f t="shared" si="45"/>
        <v>73.92</v>
      </c>
      <c r="I770">
        <v>150</v>
      </c>
      <c r="J770" t="str">
        <f t="shared" si="46"/>
        <v>theater</v>
      </c>
      <c r="K770" t="str">
        <f t="shared" si="47"/>
        <v>plays</v>
      </c>
      <c r="L770" t="s">
        <v>21</v>
      </c>
      <c r="M770" t="s">
        <v>22</v>
      </c>
      <c r="N770">
        <v>1386741600</v>
      </c>
      <c r="O770">
        <v>1388037600</v>
      </c>
      <c r="P770" t="b">
        <v>0</v>
      </c>
      <c r="Q770" t="b">
        <v>0</v>
      </c>
      <c r="R770" t="s">
        <v>33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 s="8">
        <f t="shared" ref="H771:H834" si="49">E771/I771</f>
        <v>31.995894428152493</v>
      </c>
      <c r="I771">
        <v>3410</v>
      </c>
      <c r="J771" t="str">
        <f t="shared" ref="J771:J834" si="50">_xlfn.TEXTBEFORE(R771, "/")</f>
        <v>games</v>
      </c>
      <c r="K771" t="str">
        <f t="shared" ref="K771:K834" si="51">_xlfn.TEXTAFTER(R771, "/")</f>
        <v>video games</v>
      </c>
      <c r="L771" t="s">
        <v>21</v>
      </c>
      <c r="M771" t="s">
        <v>22</v>
      </c>
      <c r="N771">
        <v>1376542800</v>
      </c>
      <c r="O771">
        <v>1378789200</v>
      </c>
      <c r="P771" t="b">
        <v>0</v>
      </c>
      <c r="Q771" t="b">
        <v>0</v>
      </c>
      <c r="R771" t="s">
        <v>89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 s="8">
        <f t="shared" si="49"/>
        <v>53.898148148148145</v>
      </c>
      <c r="I772">
        <v>216</v>
      </c>
      <c r="J772" t="str">
        <f t="shared" si="50"/>
        <v>theater</v>
      </c>
      <c r="K772" t="str">
        <f t="shared" si="51"/>
        <v>plays</v>
      </c>
      <c r="L772" t="s">
        <v>107</v>
      </c>
      <c r="M772" t="s">
        <v>108</v>
      </c>
      <c r="N772">
        <v>1397451600</v>
      </c>
      <c r="O772">
        <v>1398056400</v>
      </c>
      <c r="P772" t="b">
        <v>0</v>
      </c>
      <c r="Q772" t="b">
        <v>1</v>
      </c>
      <c r="R772" t="s">
        <v>33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 s="8">
        <f t="shared" si="49"/>
        <v>106.5</v>
      </c>
      <c r="I773">
        <v>26</v>
      </c>
      <c r="J773" t="str">
        <f t="shared" si="50"/>
        <v>theater</v>
      </c>
      <c r="K773" t="str">
        <f t="shared" si="51"/>
        <v>plays</v>
      </c>
      <c r="L773" t="s">
        <v>21</v>
      </c>
      <c r="M773" t="s">
        <v>22</v>
      </c>
      <c r="N773">
        <v>1548482400</v>
      </c>
      <c r="O773">
        <v>1550815200</v>
      </c>
      <c r="P773" t="b">
        <v>0</v>
      </c>
      <c r="Q773" t="b">
        <v>0</v>
      </c>
      <c r="R773" t="s">
        <v>33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 s="8">
        <f t="shared" si="49"/>
        <v>32.999805409612762</v>
      </c>
      <c r="I774">
        <v>5139</v>
      </c>
      <c r="J774" t="str">
        <f t="shared" si="50"/>
        <v>music</v>
      </c>
      <c r="K774" t="str">
        <f t="shared" si="51"/>
        <v>indie rock</v>
      </c>
      <c r="L774" t="s">
        <v>21</v>
      </c>
      <c r="M774" t="s">
        <v>22</v>
      </c>
      <c r="N774">
        <v>1549692000</v>
      </c>
      <c r="O774">
        <v>1550037600</v>
      </c>
      <c r="P774" t="b">
        <v>0</v>
      </c>
      <c r="Q774" t="b">
        <v>0</v>
      </c>
      <c r="R774" t="s">
        <v>60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 s="8">
        <f t="shared" si="49"/>
        <v>43.00254993625159</v>
      </c>
      <c r="I775">
        <v>2353</v>
      </c>
      <c r="J775" t="str">
        <f t="shared" si="50"/>
        <v>theater</v>
      </c>
      <c r="K775" t="str">
        <f t="shared" si="51"/>
        <v>plays</v>
      </c>
      <c r="L775" t="s">
        <v>21</v>
      </c>
      <c r="M775" t="s">
        <v>22</v>
      </c>
      <c r="N775">
        <v>1492059600</v>
      </c>
      <c r="O775">
        <v>1492923600</v>
      </c>
      <c r="P775" t="b">
        <v>0</v>
      </c>
      <c r="Q775" t="b">
        <v>0</v>
      </c>
      <c r="R775" t="s">
        <v>33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 s="8">
        <f t="shared" si="49"/>
        <v>86.858974358974365</v>
      </c>
      <c r="I776">
        <v>78</v>
      </c>
      <c r="J776" t="str">
        <f t="shared" si="50"/>
        <v>technology</v>
      </c>
      <c r="K776" t="str">
        <f t="shared" si="51"/>
        <v>web</v>
      </c>
      <c r="L776" t="s">
        <v>107</v>
      </c>
      <c r="M776" t="s">
        <v>108</v>
      </c>
      <c r="N776">
        <v>1463979600</v>
      </c>
      <c r="O776">
        <v>1467522000</v>
      </c>
      <c r="P776" t="b">
        <v>0</v>
      </c>
      <c r="Q776" t="b">
        <v>0</v>
      </c>
      <c r="R776" t="s">
        <v>28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 s="8">
        <f t="shared" si="49"/>
        <v>96.8</v>
      </c>
      <c r="I777">
        <v>10</v>
      </c>
      <c r="J777" t="str">
        <f t="shared" si="50"/>
        <v>music</v>
      </c>
      <c r="K777" t="str">
        <f t="shared" si="51"/>
        <v>rock</v>
      </c>
      <c r="L777" t="s">
        <v>21</v>
      </c>
      <c r="M777" t="s">
        <v>22</v>
      </c>
      <c r="N777">
        <v>1415253600</v>
      </c>
      <c r="O777">
        <v>1416117600</v>
      </c>
      <c r="P777" t="b">
        <v>0</v>
      </c>
      <c r="Q777" t="b">
        <v>0</v>
      </c>
      <c r="R777" t="s">
        <v>23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 s="8">
        <f t="shared" si="49"/>
        <v>32.995456610631528</v>
      </c>
      <c r="I778">
        <v>2201</v>
      </c>
      <c r="J778" t="str">
        <f t="shared" si="50"/>
        <v>theater</v>
      </c>
      <c r="K778" t="str">
        <f t="shared" si="51"/>
        <v>plays</v>
      </c>
      <c r="L778" t="s">
        <v>21</v>
      </c>
      <c r="M778" t="s">
        <v>22</v>
      </c>
      <c r="N778">
        <v>1562216400</v>
      </c>
      <c r="O778">
        <v>1563771600</v>
      </c>
      <c r="P778" t="b">
        <v>0</v>
      </c>
      <c r="Q778" t="b">
        <v>0</v>
      </c>
      <c r="R778" t="s">
        <v>33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 s="8">
        <f t="shared" si="49"/>
        <v>68.028106508875737</v>
      </c>
      <c r="I779">
        <v>676</v>
      </c>
      <c r="J779" t="str">
        <f t="shared" si="50"/>
        <v>theater</v>
      </c>
      <c r="K779" t="str">
        <f t="shared" si="51"/>
        <v>plays</v>
      </c>
      <c r="L779" t="s">
        <v>21</v>
      </c>
      <c r="M779" t="s">
        <v>22</v>
      </c>
      <c r="N779">
        <v>1316754000</v>
      </c>
      <c r="O779">
        <v>1319259600</v>
      </c>
      <c r="P779" t="b">
        <v>0</v>
      </c>
      <c r="Q779" t="b">
        <v>0</v>
      </c>
      <c r="R779" t="s">
        <v>33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 s="8">
        <f t="shared" si="49"/>
        <v>58.867816091954026</v>
      </c>
      <c r="I780">
        <v>174</v>
      </c>
      <c r="J780" t="str">
        <f t="shared" si="50"/>
        <v>film &amp; video</v>
      </c>
      <c r="K780" t="str">
        <f t="shared" si="51"/>
        <v>animation</v>
      </c>
      <c r="L780" t="s">
        <v>98</v>
      </c>
      <c r="M780" t="s">
        <v>99</v>
      </c>
      <c r="N780">
        <v>1313211600</v>
      </c>
      <c r="O780">
        <v>1313643600</v>
      </c>
      <c r="P780" t="b">
        <v>0</v>
      </c>
      <c r="Q780" t="b">
        <v>0</v>
      </c>
      <c r="R780" t="s">
        <v>71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 s="8">
        <f t="shared" si="49"/>
        <v>105.04572803850782</v>
      </c>
      <c r="I781">
        <v>831</v>
      </c>
      <c r="J781" t="str">
        <f t="shared" si="50"/>
        <v>theater</v>
      </c>
      <c r="K781" t="str">
        <f t="shared" si="51"/>
        <v>plays</v>
      </c>
      <c r="L781" t="s">
        <v>21</v>
      </c>
      <c r="M781" t="s">
        <v>22</v>
      </c>
      <c r="N781">
        <v>1439528400</v>
      </c>
      <c r="O781">
        <v>1440306000</v>
      </c>
      <c r="P781" t="b">
        <v>0</v>
      </c>
      <c r="Q781" t="b">
        <v>1</v>
      </c>
      <c r="R781" t="s">
        <v>33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 s="8">
        <f t="shared" si="49"/>
        <v>33.054878048780488</v>
      </c>
      <c r="I782">
        <v>164</v>
      </c>
      <c r="J782" t="str">
        <f t="shared" si="50"/>
        <v>film &amp; video</v>
      </c>
      <c r="K782" t="str">
        <f t="shared" si="51"/>
        <v>drama</v>
      </c>
      <c r="L782" t="s">
        <v>21</v>
      </c>
      <c r="M782" t="s">
        <v>22</v>
      </c>
      <c r="N782">
        <v>1469163600</v>
      </c>
      <c r="O782">
        <v>1470805200</v>
      </c>
      <c r="P782" t="b">
        <v>0</v>
      </c>
      <c r="Q782" t="b">
        <v>1</v>
      </c>
      <c r="R782" t="s">
        <v>53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 s="8">
        <f t="shared" si="49"/>
        <v>78.821428571428569</v>
      </c>
      <c r="I783">
        <v>56</v>
      </c>
      <c r="J783" t="str">
        <f t="shared" si="50"/>
        <v>theater</v>
      </c>
      <c r="K783" t="str">
        <f t="shared" si="51"/>
        <v>plays</v>
      </c>
      <c r="L783" t="s">
        <v>98</v>
      </c>
      <c r="M783" t="s">
        <v>99</v>
      </c>
      <c r="N783">
        <v>1288501200</v>
      </c>
      <c r="O783">
        <v>1292911200</v>
      </c>
      <c r="P783" t="b">
        <v>0</v>
      </c>
      <c r="Q783" t="b">
        <v>0</v>
      </c>
      <c r="R783" t="s">
        <v>33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 s="8">
        <f t="shared" si="49"/>
        <v>68.204968944099377</v>
      </c>
      <c r="I784">
        <v>161</v>
      </c>
      <c r="J784" t="str">
        <f t="shared" si="50"/>
        <v>film &amp; video</v>
      </c>
      <c r="K784" t="str">
        <f t="shared" si="51"/>
        <v>animation</v>
      </c>
      <c r="L784" t="s">
        <v>21</v>
      </c>
      <c r="M784" t="s">
        <v>22</v>
      </c>
      <c r="N784">
        <v>1298959200</v>
      </c>
      <c r="O784">
        <v>1301374800</v>
      </c>
      <c r="P784" t="b">
        <v>0</v>
      </c>
      <c r="Q784" t="b">
        <v>1</v>
      </c>
      <c r="R784" t="s">
        <v>71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 s="8">
        <f t="shared" si="49"/>
        <v>75.731884057971016</v>
      </c>
      <c r="I785">
        <v>138</v>
      </c>
      <c r="J785" t="str">
        <f t="shared" si="50"/>
        <v>music</v>
      </c>
      <c r="K785" t="str">
        <f t="shared" si="51"/>
        <v>rock</v>
      </c>
      <c r="L785" t="s">
        <v>21</v>
      </c>
      <c r="M785" t="s">
        <v>22</v>
      </c>
      <c r="N785">
        <v>1387260000</v>
      </c>
      <c r="O785">
        <v>1387864800</v>
      </c>
      <c r="P785" t="b">
        <v>0</v>
      </c>
      <c r="Q785" t="b">
        <v>0</v>
      </c>
      <c r="R785" t="s">
        <v>23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 s="8">
        <f t="shared" si="49"/>
        <v>30.996070133010882</v>
      </c>
      <c r="I786">
        <v>3308</v>
      </c>
      <c r="J786" t="str">
        <f t="shared" si="50"/>
        <v>technology</v>
      </c>
      <c r="K786" t="str">
        <f t="shared" si="51"/>
        <v>web</v>
      </c>
      <c r="L786" t="s">
        <v>21</v>
      </c>
      <c r="M786" t="s">
        <v>22</v>
      </c>
      <c r="N786">
        <v>1457244000</v>
      </c>
      <c r="O786">
        <v>1458190800</v>
      </c>
      <c r="P786" t="b">
        <v>0</v>
      </c>
      <c r="Q786" t="b">
        <v>0</v>
      </c>
      <c r="R786" t="s">
        <v>28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 s="8">
        <f t="shared" si="49"/>
        <v>101.88188976377953</v>
      </c>
      <c r="I787">
        <v>127</v>
      </c>
      <c r="J787" t="str">
        <f t="shared" si="50"/>
        <v>film &amp; video</v>
      </c>
      <c r="K787" t="str">
        <f t="shared" si="51"/>
        <v>animation</v>
      </c>
      <c r="L787" t="s">
        <v>26</v>
      </c>
      <c r="M787" t="s">
        <v>27</v>
      </c>
      <c r="N787">
        <v>1556341200</v>
      </c>
      <c r="O787">
        <v>1559278800</v>
      </c>
      <c r="P787" t="b">
        <v>0</v>
      </c>
      <c r="Q787" t="b">
        <v>1</v>
      </c>
      <c r="R787" t="s">
        <v>71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 s="8">
        <f t="shared" si="49"/>
        <v>52.879227053140099</v>
      </c>
      <c r="I788">
        <v>207</v>
      </c>
      <c r="J788" t="str">
        <f t="shared" si="50"/>
        <v>music</v>
      </c>
      <c r="K788" t="str">
        <f t="shared" si="51"/>
        <v>jazz</v>
      </c>
      <c r="L788" t="s">
        <v>107</v>
      </c>
      <c r="M788" t="s">
        <v>108</v>
      </c>
      <c r="N788">
        <v>1522126800</v>
      </c>
      <c r="O788">
        <v>1522731600</v>
      </c>
      <c r="P788" t="b">
        <v>0</v>
      </c>
      <c r="Q788" t="b">
        <v>1</v>
      </c>
      <c r="R788" t="s">
        <v>159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 s="8">
        <f t="shared" si="49"/>
        <v>71.005820721769496</v>
      </c>
      <c r="I789">
        <v>859</v>
      </c>
      <c r="J789" t="str">
        <f t="shared" si="50"/>
        <v>music</v>
      </c>
      <c r="K789" t="str">
        <f t="shared" si="51"/>
        <v>rock</v>
      </c>
      <c r="L789" t="s">
        <v>15</v>
      </c>
      <c r="M789" t="s">
        <v>16</v>
      </c>
      <c r="N789">
        <v>1305954000</v>
      </c>
      <c r="O789">
        <v>1306731600</v>
      </c>
      <c r="P789" t="b">
        <v>0</v>
      </c>
      <c r="Q789" t="b">
        <v>0</v>
      </c>
      <c r="R789" t="s">
        <v>23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 s="8">
        <f t="shared" si="49"/>
        <v>102.38709677419355</v>
      </c>
      <c r="I790">
        <v>31</v>
      </c>
      <c r="J790" t="str">
        <f t="shared" si="50"/>
        <v>film &amp; video</v>
      </c>
      <c r="K790" t="str">
        <f t="shared" si="51"/>
        <v>animation</v>
      </c>
      <c r="L790" t="s">
        <v>21</v>
      </c>
      <c r="M790" t="s">
        <v>22</v>
      </c>
      <c r="N790">
        <v>1350709200</v>
      </c>
      <c r="O790">
        <v>1352527200</v>
      </c>
      <c r="P790" t="b">
        <v>0</v>
      </c>
      <c r="Q790" t="b">
        <v>0</v>
      </c>
      <c r="R790" t="s">
        <v>71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 s="8">
        <f t="shared" si="49"/>
        <v>74.466666666666669</v>
      </c>
      <c r="I791">
        <v>45</v>
      </c>
      <c r="J791" t="str">
        <f t="shared" si="50"/>
        <v>theater</v>
      </c>
      <c r="K791" t="str">
        <f t="shared" si="51"/>
        <v>plays</v>
      </c>
      <c r="L791" t="s">
        <v>21</v>
      </c>
      <c r="M791" t="s">
        <v>22</v>
      </c>
      <c r="N791">
        <v>1401166800</v>
      </c>
      <c r="O791">
        <v>1404363600</v>
      </c>
      <c r="P791" t="b">
        <v>0</v>
      </c>
      <c r="Q791" t="b">
        <v>0</v>
      </c>
      <c r="R791" t="s">
        <v>33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 s="8">
        <f t="shared" si="49"/>
        <v>51.009883198562441</v>
      </c>
      <c r="I792">
        <v>1113</v>
      </c>
      <c r="J792" t="str">
        <f t="shared" si="50"/>
        <v>theater</v>
      </c>
      <c r="K792" t="str">
        <f t="shared" si="51"/>
        <v>plays</v>
      </c>
      <c r="L792" t="s">
        <v>21</v>
      </c>
      <c r="M792" t="s">
        <v>22</v>
      </c>
      <c r="N792">
        <v>1266127200</v>
      </c>
      <c r="O792">
        <v>1266645600</v>
      </c>
      <c r="P792" t="b">
        <v>0</v>
      </c>
      <c r="Q792" t="b">
        <v>0</v>
      </c>
      <c r="R792" t="s">
        <v>33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 s="8">
        <f t="shared" si="49"/>
        <v>90</v>
      </c>
      <c r="I793">
        <v>6</v>
      </c>
      <c r="J793" t="str">
        <f t="shared" si="50"/>
        <v>food</v>
      </c>
      <c r="K793" t="str">
        <f t="shared" si="51"/>
        <v>food trucks</v>
      </c>
      <c r="L793" t="s">
        <v>21</v>
      </c>
      <c r="M793" t="s">
        <v>22</v>
      </c>
      <c r="N793">
        <v>1481436000</v>
      </c>
      <c r="O793">
        <v>1482818400</v>
      </c>
      <c r="P793" t="b">
        <v>0</v>
      </c>
      <c r="Q793" t="b">
        <v>0</v>
      </c>
      <c r="R793" t="s">
        <v>17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 s="8">
        <f t="shared" si="49"/>
        <v>97.142857142857139</v>
      </c>
      <c r="I794">
        <v>7</v>
      </c>
      <c r="J794" t="str">
        <f t="shared" si="50"/>
        <v>theater</v>
      </c>
      <c r="K794" t="str">
        <f t="shared" si="51"/>
        <v>plays</v>
      </c>
      <c r="L794" t="s">
        <v>21</v>
      </c>
      <c r="M794" t="s">
        <v>22</v>
      </c>
      <c r="N794">
        <v>1372222800</v>
      </c>
      <c r="O794">
        <v>1374642000</v>
      </c>
      <c r="P794" t="b">
        <v>0</v>
      </c>
      <c r="Q794" t="b">
        <v>1</v>
      </c>
      <c r="R794" t="s">
        <v>33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 s="8">
        <f t="shared" si="49"/>
        <v>72.071823204419886</v>
      </c>
      <c r="I795">
        <v>181</v>
      </c>
      <c r="J795" t="str">
        <f t="shared" si="50"/>
        <v>publishing</v>
      </c>
      <c r="K795" t="str">
        <f t="shared" si="51"/>
        <v>nonfiction</v>
      </c>
      <c r="L795" t="s">
        <v>98</v>
      </c>
      <c r="M795" t="s">
        <v>99</v>
      </c>
      <c r="N795">
        <v>1372136400</v>
      </c>
      <c r="O795">
        <v>1372482000</v>
      </c>
      <c r="P795" t="b">
        <v>0</v>
      </c>
      <c r="Q795" t="b">
        <v>0</v>
      </c>
      <c r="R795" t="s">
        <v>68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 s="8">
        <f t="shared" si="49"/>
        <v>75.236363636363635</v>
      </c>
      <c r="I796">
        <v>110</v>
      </c>
      <c r="J796" t="str">
        <f t="shared" si="50"/>
        <v>music</v>
      </c>
      <c r="K796" t="str">
        <f t="shared" si="51"/>
        <v>rock</v>
      </c>
      <c r="L796" t="s">
        <v>21</v>
      </c>
      <c r="M796" t="s">
        <v>22</v>
      </c>
      <c r="N796">
        <v>1513922400</v>
      </c>
      <c r="O796">
        <v>1514959200</v>
      </c>
      <c r="P796" t="b">
        <v>0</v>
      </c>
      <c r="Q796" t="b">
        <v>0</v>
      </c>
      <c r="R796" t="s">
        <v>23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 s="8">
        <f t="shared" si="49"/>
        <v>32.967741935483872</v>
      </c>
      <c r="I797">
        <v>31</v>
      </c>
      <c r="J797" t="str">
        <f t="shared" si="50"/>
        <v>film &amp; video</v>
      </c>
      <c r="K797" t="str">
        <f t="shared" si="51"/>
        <v>drama</v>
      </c>
      <c r="L797" t="s">
        <v>21</v>
      </c>
      <c r="M797" t="s">
        <v>22</v>
      </c>
      <c r="N797">
        <v>1477976400</v>
      </c>
      <c r="O797">
        <v>1478235600</v>
      </c>
      <c r="P797" t="b">
        <v>0</v>
      </c>
      <c r="Q797" t="b">
        <v>0</v>
      </c>
      <c r="R797" t="s">
        <v>53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 s="8">
        <f t="shared" si="49"/>
        <v>54.807692307692307</v>
      </c>
      <c r="I798">
        <v>78</v>
      </c>
      <c r="J798" t="str">
        <f t="shared" si="50"/>
        <v>games</v>
      </c>
      <c r="K798" t="str">
        <f t="shared" si="51"/>
        <v>mobile games</v>
      </c>
      <c r="L798" t="s">
        <v>21</v>
      </c>
      <c r="M798" t="s">
        <v>22</v>
      </c>
      <c r="N798">
        <v>1407474000</v>
      </c>
      <c r="O798">
        <v>1408078800</v>
      </c>
      <c r="P798" t="b">
        <v>0</v>
      </c>
      <c r="Q798" t="b">
        <v>1</v>
      </c>
      <c r="R798" t="s">
        <v>292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 s="8">
        <f t="shared" si="49"/>
        <v>45.037837837837834</v>
      </c>
      <c r="I799">
        <v>185</v>
      </c>
      <c r="J799" t="str">
        <f t="shared" si="50"/>
        <v>technology</v>
      </c>
      <c r="K799" t="str">
        <f t="shared" si="51"/>
        <v>web</v>
      </c>
      <c r="L799" t="s">
        <v>21</v>
      </c>
      <c r="M799" t="s">
        <v>22</v>
      </c>
      <c r="N799">
        <v>1546149600</v>
      </c>
      <c r="O799">
        <v>1548136800</v>
      </c>
      <c r="P799" t="b">
        <v>0</v>
      </c>
      <c r="Q799" t="b">
        <v>0</v>
      </c>
      <c r="R799" t="s">
        <v>28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 s="8">
        <f t="shared" si="49"/>
        <v>52.958677685950413</v>
      </c>
      <c r="I800">
        <v>121</v>
      </c>
      <c r="J800" t="str">
        <f t="shared" si="50"/>
        <v>theater</v>
      </c>
      <c r="K800" t="str">
        <f t="shared" si="51"/>
        <v>plays</v>
      </c>
      <c r="L800" t="s">
        <v>21</v>
      </c>
      <c r="M800" t="s">
        <v>22</v>
      </c>
      <c r="N800">
        <v>1338440400</v>
      </c>
      <c r="O800">
        <v>1340859600</v>
      </c>
      <c r="P800" t="b">
        <v>0</v>
      </c>
      <c r="Q800" t="b">
        <v>1</v>
      </c>
      <c r="R800" t="s">
        <v>33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 s="8">
        <f t="shared" si="49"/>
        <v>60.017959183673469</v>
      </c>
      <c r="I801">
        <v>1225</v>
      </c>
      <c r="J801" t="str">
        <f t="shared" si="50"/>
        <v>theater</v>
      </c>
      <c r="K801" t="str">
        <f t="shared" si="51"/>
        <v>plays</v>
      </c>
      <c r="L801" t="s">
        <v>40</v>
      </c>
      <c r="M801" t="s">
        <v>41</v>
      </c>
      <c r="N801">
        <v>1454133600</v>
      </c>
      <c r="O801">
        <v>1454479200</v>
      </c>
      <c r="P801" t="b">
        <v>0</v>
      </c>
      <c r="Q801" t="b">
        <v>0</v>
      </c>
      <c r="R801" t="s">
        <v>33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 s="8">
        <f t="shared" si="49"/>
        <v>1</v>
      </c>
      <c r="I802">
        <v>1</v>
      </c>
      <c r="J802" t="str">
        <f t="shared" si="50"/>
        <v>music</v>
      </c>
      <c r="K802" t="str">
        <f t="shared" si="51"/>
        <v>rock</v>
      </c>
      <c r="L802" t="s">
        <v>98</v>
      </c>
      <c r="M802" t="s">
        <v>99</v>
      </c>
      <c r="N802">
        <v>1434085200</v>
      </c>
      <c r="O802">
        <v>1434430800</v>
      </c>
      <c r="P802" t="b">
        <v>0</v>
      </c>
      <c r="Q802" t="b">
        <v>0</v>
      </c>
      <c r="R802" t="s">
        <v>23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 s="8">
        <f t="shared" si="49"/>
        <v>44.028301886792455</v>
      </c>
      <c r="I803">
        <v>106</v>
      </c>
      <c r="J803" t="str">
        <f t="shared" si="50"/>
        <v>photography</v>
      </c>
      <c r="K803" t="str">
        <f t="shared" si="51"/>
        <v>photography books</v>
      </c>
      <c r="L803" t="s">
        <v>21</v>
      </c>
      <c r="M803" t="s">
        <v>22</v>
      </c>
      <c r="N803">
        <v>1577772000</v>
      </c>
      <c r="O803">
        <v>1579672800</v>
      </c>
      <c r="P803" t="b">
        <v>0</v>
      </c>
      <c r="Q803" t="b">
        <v>1</v>
      </c>
      <c r="R803" t="s">
        <v>122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 s="8">
        <f t="shared" si="49"/>
        <v>86.028169014084511</v>
      </c>
      <c r="I804">
        <v>142</v>
      </c>
      <c r="J804" t="str">
        <f t="shared" si="50"/>
        <v>photography</v>
      </c>
      <c r="K804" t="str">
        <f t="shared" si="51"/>
        <v>photography books</v>
      </c>
      <c r="L804" t="s">
        <v>21</v>
      </c>
      <c r="M804" t="s">
        <v>22</v>
      </c>
      <c r="N804">
        <v>1562216400</v>
      </c>
      <c r="O804">
        <v>1562389200</v>
      </c>
      <c r="P804" t="b">
        <v>0</v>
      </c>
      <c r="Q804" t="b">
        <v>0</v>
      </c>
      <c r="R804" t="s">
        <v>122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 s="8">
        <f t="shared" si="49"/>
        <v>28.012875536480685</v>
      </c>
      <c r="I805">
        <v>233</v>
      </c>
      <c r="J805" t="str">
        <f t="shared" si="50"/>
        <v>theater</v>
      </c>
      <c r="K805" t="str">
        <f t="shared" si="51"/>
        <v>plays</v>
      </c>
      <c r="L805" t="s">
        <v>21</v>
      </c>
      <c r="M805" t="s">
        <v>22</v>
      </c>
      <c r="N805">
        <v>1548568800</v>
      </c>
      <c r="O805">
        <v>1551506400</v>
      </c>
      <c r="P805" t="b">
        <v>0</v>
      </c>
      <c r="Q805" t="b">
        <v>0</v>
      </c>
      <c r="R805" t="s">
        <v>33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 s="8">
        <f t="shared" si="49"/>
        <v>32.050458715596328</v>
      </c>
      <c r="I806">
        <v>218</v>
      </c>
      <c r="J806" t="str">
        <f t="shared" si="50"/>
        <v>music</v>
      </c>
      <c r="K806" t="str">
        <f t="shared" si="51"/>
        <v>rock</v>
      </c>
      <c r="L806" t="s">
        <v>21</v>
      </c>
      <c r="M806" t="s">
        <v>22</v>
      </c>
      <c r="N806">
        <v>1514872800</v>
      </c>
      <c r="O806">
        <v>1516600800</v>
      </c>
      <c r="P806" t="b">
        <v>0</v>
      </c>
      <c r="Q806" t="b">
        <v>0</v>
      </c>
      <c r="R806" t="s">
        <v>23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 s="8">
        <f t="shared" si="49"/>
        <v>73.611940298507463</v>
      </c>
      <c r="I807">
        <v>67</v>
      </c>
      <c r="J807" t="str">
        <f t="shared" si="50"/>
        <v>film &amp; video</v>
      </c>
      <c r="K807" t="str">
        <f t="shared" si="51"/>
        <v>documentary</v>
      </c>
      <c r="L807" t="s">
        <v>26</v>
      </c>
      <c r="M807" t="s">
        <v>27</v>
      </c>
      <c r="N807">
        <v>1416031200</v>
      </c>
      <c r="O807">
        <v>1420437600</v>
      </c>
      <c r="P807" t="b">
        <v>0</v>
      </c>
      <c r="Q807" t="b">
        <v>0</v>
      </c>
      <c r="R807" t="s">
        <v>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 s="8">
        <f t="shared" si="49"/>
        <v>108.71052631578948</v>
      </c>
      <c r="I808">
        <v>76</v>
      </c>
      <c r="J808" t="str">
        <f t="shared" si="50"/>
        <v>film &amp; video</v>
      </c>
      <c r="K808" t="str">
        <f t="shared" si="51"/>
        <v>drama</v>
      </c>
      <c r="L808" t="s">
        <v>21</v>
      </c>
      <c r="M808" t="s">
        <v>22</v>
      </c>
      <c r="N808">
        <v>1330927200</v>
      </c>
      <c r="O808">
        <v>1332997200</v>
      </c>
      <c r="P808" t="b">
        <v>0</v>
      </c>
      <c r="Q808" t="b">
        <v>1</v>
      </c>
      <c r="R808" t="s">
        <v>53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 s="8">
        <f t="shared" si="49"/>
        <v>42.97674418604651</v>
      </c>
      <c r="I809">
        <v>43</v>
      </c>
      <c r="J809" t="str">
        <f t="shared" si="50"/>
        <v>theater</v>
      </c>
      <c r="K809" t="str">
        <f t="shared" si="51"/>
        <v>plays</v>
      </c>
      <c r="L809" t="s">
        <v>21</v>
      </c>
      <c r="M809" t="s">
        <v>22</v>
      </c>
      <c r="N809">
        <v>1571115600</v>
      </c>
      <c r="O809">
        <v>1574920800</v>
      </c>
      <c r="P809" t="b">
        <v>0</v>
      </c>
      <c r="Q809" t="b">
        <v>1</v>
      </c>
      <c r="R809" t="s">
        <v>33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 s="8">
        <f t="shared" si="49"/>
        <v>83.315789473684205</v>
      </c>
      <c r="I810">
        <v>19</v>
      </c>
      <c r="J810" t="str">
        <f t="shared" si="50"/>
        <v>food</v>
      </c>
      <c r="K810" t="str">
        <f t="shared" si="51"/>
        <v>food trucks</v>
      </c>
      <c r="L810" t="s">
        <v>21</v>
      </c>
      <c r="M810" t="s">
        <v>22</v>
      </c>
      <c r="N810">
        <v>1463461200</v>
      </c>
      <c r="O810">
        <v>1464930000</v>
      </c>
      <c r="P810" t="b">
        <v>0</v>
      </c>
      <c r="Q810" t="b">
        <v>0</v>
      </c>
      <c r="R810" t="s">
        <v>17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 s="8">
        <f t="shared" si="49"/>
        <v>42</v>
      </c>
      <c r="I811">
        <v>2108</v>
      </c>
      <c r="J811" t="str">
        <f t="shared" si="50"/>
        <v>film &amp; video</v>
      </c>
      <c r="K811" t="str">
        <f t="shared" si="51"/>
        <v>documentary</v>
      </c>
      <c r="L811" t="s">
        <v>98</v>
      </c>
      <c r="M811" t="s">
        <v>99</v>
      </c>
      <c r="N811">
        <v>1344920400</v>
      </c>
      <c r="O811">
        <v>1345006800</v>
      </c>
      <c r="P811" t="b">
        <v>0</v>
      </c>
      <c r="Q811" t="b">
        <v>0</v>
      </c>
      <c r="R811" t="s">
        <v>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 s="8">
        <f t="shared" si="49"/>
        <v>55.927601809954751</v>
      </c>
      <c r="I812">
        <v>221</v>
      </c>
      <c r="J812" t="str">
        <f t="shared" si="50"/>
        <v>theater</v>
      </c>
      <c r="K812" t="str">
        <f t="shared" si="51"/>
        <v>plays</v>
      </c>
      <c r="L812" t="s">
        <v>21</v>
      </c>
      <c r="M812" t="s">
        <v>22</v>
      </c>
      <c r="N812">
        <v>1511848800</v>
      </c>
      <c r="O812">
        <v>1512712800</v>
      </c>
      <c r="P812" t="b">
        <v>0</v>
      </c>
      <c r="Q812" t="b">
        <v>1</v>
      </c>
      <c r="R812" t="s">
        <v>33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 s="8">
        <f t="shared" si="49"/>
        <v>105.03681885125184</v>
      </c>
      <c r="I813">
        <v>679</v>
      </c>
      <c r="J813" t="str">
        <f t="shared" si="50"/>
        <v>games</v>
      </c>
      <c r="K813" t="str">
        <f t="shared" si="51"/>
        <v>video games</v>
      </c>
      <c r="L813" t="s">
        <v>21</v>
      </c>
      <c r="M813" t="s">
        <v>22</v>
      </c>
      <c r="N813">
        <v>1452319200</v>
      </c>
      <c r="O813">
        <v>1452492000</v>
      </c>
      <c r="P813" t="b">
        <v>0</v>
      </c>
      <c r="Q813" t="b">
        <v>1</v>
      </c>
      <c r="R813" t="s">
        <v>89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 s="8">
        <f t="shared" si="49"/>
        <v>48</v>
      </c>
      <c r="I814">
        <v>2805</v>
      </c>
      <c r="J814" t="str">
        <f t="shared" si="50"/>
        <v>publishing</v>
      </c>
      <c r="K814" t="str">
        <f t="shared" si="51"/>
        <v>nonfiction</v>
      </c>
      <c r="L814" t="s">
        <v>15</v>
      </c>
      <c r="M814" t="s">
        <v>16</v>
      </c>
      <c r="N814">
        <v>1523854800</v>
      </c>
      <c r="O814">
        <v>1524286800</v>
      </c>
      <c r="P814" t="b">
        <v>0</v>
      </c>
      <c r="Q814" t="b">
        <v>0</v>
      </c>
      <c r="R814" t="s">
        <v>68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 s="8">
        <f t="shared" si="49"/>
        <v>112.66176470588235</v>
      </c>
      <c r="I815">
        <v>68</v>
      </c>
      <c r="J815" t="str">
        <f t="shared" si="50"/>
        <v>games</v>
      </c>
      <c r="K815" t="str">
        <f t="shared" si="51"/>
        <v>video games</v>
      </c>
      <c r="L815" t="s">
        <v>21</v>
      </c>
      <c r="M815" t="s">
        <v>22</v>
      </c>
      <c r="N815">
        <v>1346043600</v>
      </c>
      <c r="O815">
        <v>1346907600</v>
      </c>
      <c r="P815" t="b">
        <v>0</v>
      </c>
      <c r="Q815" t="b">
        <v>0</v>
      </c>
      <c r="R815" t="s">
        <v>89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 s="8">
        <f t="shared" si="49"/>
        <v>81.944444444444443</v>
      </c>
      <c r="I816">
        <v>36</v>
      </c>
      <c r="J816" t="str">
        <f t="shared" si="50"/>
        <v>music</v>
      </c>
      <c r="K816" t="str">
        <f t="shared" si="51"/>
        <v>rock</v>
      </c>
      <c r="L816" t="s">
        <v>36</v>
      </c>
      <c r="M816" t="s">
        <v>37</v>
      </c>
      <c r="N816">
        <v>1464325200</v>
      </c>
      <c r="O816">
        <v>1464498000</v>
      </c>
      <c r="P816" t="b">
        <v>0</v>
      </c>
      <c r="Q816" t="b">
        <v>1</v>
      </c>
      <c r="R816" t="s">
        <v>23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 s="8">
        <f t="shared" si="49"/>
        <v>64.049180327868854</v>
      </c>
      <c r="I817">
        <v>183</v>
      </c>
      <c r="J817" t="str">
        <f t="shared" si="50"/>
        <v>music</v>
      </c>
      <c r="K817" t="str">
        <f t="shared" si="51"/>
        <v>rock</v>
      </c>
      <c r="L817" t="s">
        <v>15</v>
      </c>
      <c r="M817" t="s">
        <v>16</v>
      </c>
      <c r="N817">
        <v>1511935200</v>
      </c>
      <c r="O817">
        <v>1514181600</v>
      </c>
      <c r="P817" t="b">
        <v>0</v>
      </c>
      <c r="Q817" t="b">
        <v>0</v>
      </c>
      <c r="R817" t="s">
        <v>23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 s="8">
        <f t="shared" si="49"/>
        <v>106.39097744360902</v>
      </c>
      <c r="I818">
        <v>133</v>
      </c>
      <c r="J818" t="str">
        <f t="shared" si="50"/>
        <v>theater</v>
      </c>
      <c r="K818" t="str">
        <f t="shared" si="51"/>
        <v>plays</v>
      </c>
      <c r="L818" t="s">
        <v>21</v>
      </c>
      <c r="M818" t="s">
        <v>22</v>
      </c>
      <c r="N818">
        <v>1392012000</v>
      </c>
      <c r="O818">
        <v>1392184800</v>
      </c>
      <c r="P818" t="b">
        <v>1</v>
      </c>
      <c r="Q818" t="b">
        <v>1</v>
      </c>
      <c r="R818" t="s">
        <v>33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 s="8">
        <f t="shared" si="49"/>
        <v>76.011249497790274</v>
      </c>
      <c r="I819">
        <v>2489</v>
      </c>
      <c r="J819" t="str">
        <f t="shared" si="50"/>
        <v>publishing</v>
      </c>
      <c r="K819" t="str">
        <f t="shared" si="51"/>
        <v>nonfiction</v>
      </c>
      <c r="L819" t="s">
        <v>107</v>
      </c>
      <c r="M819" t="s">
        <v>108</v>
      </c>
      <c r="N819">
        <v>1556946000</v>
      </c>
      <c r="O819">
        <v>1559365200</v>
      </c>
      <c r="P819" t="b">
        <v>0</v>
      </c>
      <c r="Q819" t="b">
        <v>1</v>
      </c>
      <c r="R819" t="s">
        <v>68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 s="8">
        <f t="shared" si="49"/>
        <v>111.07246376811594</v>
      </c>
      <c r="I820">
        <v>69</v>
      </c>
      <c r="J820" t="str">
        <f t="shared" si="50"/>
        <v>theater</v>
      </c>
      <c r="K820" t="str">
        <f t="shared" si="51"/>
        <v>plays</v>
      </c>
      <c r="L820" t="s">
        <v>21</v>
      </c>
      <c r="M820" t="s">
        <v>22</v>
      </c>
      <c r="N820">
        <v>1548050400</v>
      </c>
      <c r="O820">
        <v>1549173600</v>
      </c>
      <c r="P820" t="b">
        <v>0</v>
      </c>
      <c r="Q820" t="b">
        <v>1</v>
      </c>
      <c r="R820" t="s">
        <v>33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 s="8">
        <f t="shared" si="49"/>
        <v>95.936170212765958</v>
      </c>
      <c r="I821">
        <v>47</v>
      </c>
      <c r="J821" t="str">
        <f t="shared" si="50"/>
        <v>games</v>
      </c>
      <c r="K821" t="str">
        <f t="shared" si="51"/>
        <v>video games</v>
      </c>
      <c r="L821" t="s">
        <v>21</v>
      </c>
      <c r="M821" t="s">
        <v>22</v>
      </c>
      <c r="N821">
        <v>1353736800</v>
      </c>
      <c r="O821">
        <v>1355032800</v>
      </c>
      <c r="P821" t="b">
        <v>1</v>
      </c>
      <c r="Q821" t="b">
        <v>0</v>
      </c>
      <c r="R821" t="s">
        <v>89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 s="8">
        <f t="shared" si="49"/>
        <v>43.043010752688176</v>
      </c>
      <c r="I822">
        <v>279</v>
      </c>
      <c r="J822" t="str">
        <f t="shared" si="50"/>
        <v>music</v>
      </c>
      <c r="K822" t="str">
        <f t="shared" si="51"/>
        <v>rock</v>
      </c>
      <c r="L822" t="s">
        <v>40</v>
      </c>
      <c r="M822" t="s">
        <v>41</v>
      </c>
      <c r="N822">
        <v>1532840400</v>
      </c>
      <c r="O822">
        <v>1533963600</v>
      </c>
      <c r="P822" t="b">
        <v>0</v>
      </c>
      <c r="Q822" t="b">
        <v>1</v>
      </c>
      <c r="R822" t="s">
        <v>23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 s="8">
        <f t="shared" si="49"/>
        <v>67.966666666666669</v>
      </c>
      <c r="I823">
        <v>210</v>
      </c>
      <c r="J823" t="str">
        <f t="shared" si="50"/>
        <v>film &amp; video</v>
      </c>
      <c r="K823" t="str">
        <f t="shared" si="51"/>
        <v>documentary</v>
      </c>
      <c r="L823" t="s">
        <v>21</v>
      </c>
      <c r="M823" t="s">
        <v>22</v>
      </c>
      <c r="N823">
        <v>1488261600</v>
      </c>
      <c r="O823">
        <v>1489381200</v>
      </c>
      <c r="P823" t="b">
        <v>0</v>
      </c>
      <c r="Q823" t="b">
        <v>0</v>
      </c>
      <c r="R823" t="s">
        <v>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 s="8">
        <f t="shared" si="49"/>
        <v>89.991428571428571</v>
      </c>
      <c r="I824">
        <v>2100</v>
      </c>
      <c r="J824" t="str">
        <f t="shared" si="50"/>
        <v>music</v>
      </c>
      <c r="K824" t="str">
        <f t="shared" si="51"/>
        <v>rock</v>
      </c>
      <c r="L824" t="s">
        <v>21</v>
      </c>
      <c r="M824" t="s">
        <v>22</v>
      </c>
      <c r="N824">
        <v>1393567200</v>
      </c>
      <c r="O824">
        <v>1395032400</v>
      </c>
      <c r="P824" t="b">
        <v>0</v>
      </c>
      <c r="Q824" t="b">
        <v>0</v>
      </c>
      <c r="R824" t="s">
        <v>23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 s="8">
        <f t="shared" si="49"/>
        <v>58.095238095238095</v>
      </c>
      <c r="I825">
        <v>252</v>
      </c>
      <c r="J825" t="str">
        <f t="shared" si="50"/>
        <v>music</v>
      </c>
      <c r="K825" t="str">
        <f t="shared" si="51"/>
        <v>rock</v>
      </c>
      <c r="L825" t="s">
        <v>21</v>
      </c>
      <c r="M825" t="s">
        <v>22</v>
      </c>
      <c r="N825">
        <v>1410325200</v>
      </c>
      <c r="O825">
        <v>1412485200</v>
      </c>
      <c r="P825" t="b">
        <v>1</v>
      </c>
      <c r="Q825" t="b">
        <v>1</v>
      </c>
      <c r="R825" t="s">
        <v>23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 s="8">
        <f t="shared" si="49"/>
        <v>83.996875000000003</v>
      </c>
      <c r="I826">
        <v>1280</v>
      </c>
      <c r="J826" t="str">
        <f t="shared" si="50"/>
        <v>publishing</v>
      </c>
      <c r="K826" t="str">
        <f t="shared" si="51"/>
        <v>nonfiction</v>
      </c>
      <c r="L826" t="s">
        <v>21</v>
      </c>
      <c r="M826" t="s">
        <v>22</v>
      </c>
      <c r="N826">
        <v>1276923600</v>
      </c>
      <c r="O826">
        <v>1279688400</v>
      </c>
      <c r="P826" t="b">
        <v>0</v>
      </c>
      <c r="Q826" t="b">
        <v>1</v>
      </c>
      <c r="R826" t="s">
        <v>68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 s="8">
        <f t="shared" si="49"/>
        <v>88.853503184713375</v>
      </c>
      <c r="I827">
        <v>157</v>
      </c>
      <c r="J827" t="str">
        <f t="shared" si="50"/>
        <v>film &amp; video</v>
      </c>
      <c r="K827" t="str">
        <f t="shared" si="51"/>
        <v>shorts</v>
      </c>
      <c r="L827" t="s">
        <v>40</v>
      </c>
      <c r="M827" t="s">
        <v>41</v>
      </c>
      <c r="N827">
        <v>1500958800</v>
      </c>
      <c r="O827">
        <v>1501995600</v>
      </c>
      <c r="P827" t="b">
        <v>0</v>
      </c>
      <c r="Q827" t="b">
        <v>0</v>
      </c>
      <c r="R827" t="s">
        <v>100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 s="8">
        <f t="shared" si="49"/>
        <v>65.963917525773198</v>
      </c>
      <c r="I828">
        <v>194</v>
      </c>
      <c r="J828" t="str">
        <f t="shared" si="50"/>
        <v>theater</v>
      </c>
      <c r="K828" t="str">
        <f t="shared" si="51"/>
        <v>plays</v>
      </c>
      <c r="L828" t="s">
        <v>21</v>
      </c>
      <c r="M828" t="s">
        <v>22</v>
      </c>
      <c r="N828">
        <v>1292220000</v>
      </c>
      <c r="O828">
        <v>1294639200</v>
      </c>
      <c r="P828" t="b">
        <v>0</v>
      </c>
      <c r="Q828" t="b">
        <v>1</v>
      </c>
      <c r="R828" t="s">
        <v>33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 s="8">
        <f t="shared" si="49"/>
        <v>74.804878048780495</v>
      </c>
      <c r="I829">
        <v>82</v>
      </c>
      <c r="J829" t="str">
        <f t="shared" si="50"/>
        <v>film &amp; video</v>
      </c>
      <c r="K829" t="str">
        <f t="shared" si="51"/>
        <v>drama</v>
      </c>
      <c r="L829" t="s">
        <v>26</v>
      </c>
      <c r="M829" t="s">
        <v>27</v>
      </c>
      <c r="N829">
        <v>1304398800</v>
      </c>
      <c r="O829">
        <v>1305435600</v>
      </c>
      <c r="P829" t="b">
        <v>0</v>
      </c>
      <c r="Q829" t="b">
        <v>1</v>
      </c>
      <c r="R829" t="s">
        <v>53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 s="8">
        <f t="shared" si="49"/>
        <v>69.98571428571428</v>
      </c>
      <c r="I830">
        <v>70</v>
      </c>
      <c r="J830" t="str">
        <f t="shared" si="50"/>
        <v>theater</v>
      </c>
      <c r="K830" t="str">
        <f t="shared" si="51"/>
        <v>plays</v>
      </c>
      <c r="L830" t="s">
        <v>21</v>
      </c>
      <c r="M830" t="s">
        <v>22</v>
      </c>
      <c r="N830">
        <v>1535432400</v>
      </c>
      <c r="O830">
        <v>1537592400</v>
      </c>
      <c r="P830" t="b">
        <v>0</v>
      </c>
      <c r="Q830" t="b">
        <v>0</v>
      </c>
      <c r="R830" t="s">
        <v>33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 s="8">
        <f t="shared" si="49"/>
        <v>32.006493506493506</v>
      </c>
      <c r="I831">
        <v>154</v>
      </c>
      <c r="J831" t="str">
        <f t="shared" si="50"/>
        <v>theater</v>
      </c>
      <c r="K831" t="str">
        <f t="shared" si="51"/>
        <v>plays</v>
      </c>
      <c r="L831" t="s">
        <v>21</v>
      </c>
      <c r="M831" t="s">
        <v>22</v>
      </c>
      <c r="N831">
        <v>1433826000</v>
      </c>
      <c r="O831">
        <v>1435122000</v>
      </c>
      <c r="P831" t="b">
        <v>0</v>
      </c>
      <c r="Q831" t="b">
        <v>0</v>
      </c>
      <c r="R831" t="s">
        <v>33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 s="8">
        <f t="shared" si="49"/>
        <v>64.727272727272734</v>
      </c>
      <c r="I832">
        <v>22</v>
      </c>
      <c r="J832" t="str">
        <f t="shared" si="50"/>
        <v>theater</v>
      </c>
      <c r="K832" t="str">
        <f t="shared" si="51"/>
        <v>plays</v>
      </c>
      <c r="L832" t="s">
        <v>21</v>
      </c>
      <c r="M832" t="s">
        <v>22</v>
      </c>
      <c r="N832">
        <v>1514959200</v>
      </c>
      <c r="O832">
        <v>1520056800</v>
      </c>
      <c r="P832" t="b">
        <v>0</v>
      </c>
      <c r="Q832" t="b">
        <v>0</v>
      </c>
      <c r="R832" t="s">
        <v>33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 s="8">
        <f t="shared" si="49"/>
        <v>24.998110087408456</v>
      </c>
      <c r="I833">
        <v>4233</v>
      </c>
      <c r="J833" t="str">
        <f t="shared" si="50"/>
        <v>photography</v>
      </c>
      <c r="K833" t="str">
        <f t="shared" si="51"/>
        <v>photography books</v>
      </c>
      <c r="L833" t="s">
        <v>21</v>
      </c>
      <c r="M833" t="s">
        <v>22</v>
      </c>
      <c r="N833">
        <v>1332738000</v>
      </c>
      <c r="O833">
        <v>1335675600</v>
      </c>
      <c r="P833" t="b">
        <v>0</v>
      </c>
      <c r="Q833" t="b">
        <v>0</v>
      </c>
      <c r="R833" t="s">
        <v>122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 s="8">
        <f t="shared" si="49"/>
        <v>104.97764070932922</v>
      </c>
      <c r="I834">
        <v>1297</v>
      </c>
      <c r="J834" t="str">
        <f t="shared" si="50"/>
        <v>publishing</v>
      </c>
      <c r="K834" t="str">
        <f t="shared" si="51"/>
        <v>translations</v>
      </c>
      <c r="L834" t="s">
        <v>36</v>
      </c>
      <c r="M834" t="s">
        <v>37</v>
      </c>
      <c r="N834">
        <v>1445490000</v>
      </c>
      <c r="O834">
        <v>1448431200</v>
      </c>
      <c r="P834" t="b">
        <v>1</v>
      </c>
      <c r="Q834" t="b">
        <v>0</v>
      </c>
      <c r="R834" t="s">
        <v>206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 s="8">
        <f t="shared" ref="H835:H898" si="53">E835/I835</f>
        <v>64.987878787878785</v>
      </c>
      <c r="I835">
        <v>165</v>
      </c>
      <c r="J835" t="str">
        <f t="shared" ref="J835:J898" si="54">_xlfn.TEXTBEFORE(R835, "/")</f>
        <v>publishing</v>
      </c>
      <c r="K835" t="str">
        <f t="shared" ref="K835:K898" si="55">_xlfn.TEXTAFTER(R835, "/")</f>
        <v>translations</v>
      </c>
      <c r="L835" t="s">
        <v>36</v>
      </c>
      <c r="M835" t="s">
        <v>37</v>
      </c>
      <c r="N835">
        <v>1297663200</v>
      </c>
      <c r="O835">
        <v>1298613600</v>
      </c>
      <c r="P835" t="b">
        <v>0</v>
      </c>
      <c r="Q835" t="b">
        <v>0</v>
      </c>
      <c r="R835" t="s">
        <v>206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 s="8">
        <f t="shared" si="53"/>
        <v>94.352941176470594</v>
      </c>
      <c r="I836">
        <v>119</v>
      </c>
      <c r="J836" t="str">
        <f t="shared" si="54"/>
        <v>theater</v>
      </c>
      <c r="K836" t="str">
        <f t="shared" si="55"/>
        <v>plays</v>
      </c>
      <c r="L836" t="s">
        <v>21</v>
      </c>
      <c r="M836" t="s">
        <v>22</v>
      </c>
      <c r="N836">
        <v>1371963600</v>
      </c>
      <c r="O836">
        <v>1372482000</v>
      </c>
      <c r="P836" t="b">
        <v>0</v>
      </c>
      <c r="Q836" t="b">
        <v>0</v>
      </c>
      <c r="R836" t="s">
        <v>33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 s="8">
        <f t="shared" si="53"/>
        <v>44.001706484641637</v>
      </c>
      <c r="I837">
        <v>1758</v>
      </c>
      <c r="J837" t="str">
        <f t="shared" si="54"/>
        <v>technology</v>
      </c>
      <c r="K837" t="str">
        <f t="shared" si="55"/>
        <v>web</v>
      </c>
      <c r="L837" t="s">
        <v>21</v>
      </c>
      <c r="M837" t="s">
        <v>22</v>
      </c>
      <c r="N837">
        <v>1425103200</v>
      </c>
      <c r="O837">
        <v>1425621600</v>
      </c>
      <c r="P837" t="b">
        <v>0</v>
      </c>
      <c r="Q837" t="b">
        <v>0</v>
      </c>
      <c r="R837" t="s">
        <v>28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 s="8">
        <f t="shared" si="53"/>
        <v>64.744680851063833</v>
      </c>
      <c r="I838">
        <v>94</v>
      </c>
      <c r="J838" t="str">
        <f t="shared" si="54"/>
        <v>music</v>
      </c>
      <c r="K838" t="str">
        <f t="shared" si="55"/>
        <v>indie rock</v>
      </c>
      <c r="L838" t="s">
        <v>21</v>
      </c>
      <c r="M838" t="s">
        <v>22</v>
      </c>
      <c r="N838">
        <v>1265349600</v>
      </c>
      <c r="O838">
        <v>1266300000</v>
      </c>
      <c r="P838" t="b">
        <v>0</v>
      </c>
      <c r="Q838" t="b">
        <v>0</v>
      </c>
      <c r="R838" t="s">
        <v>60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 s="8">
        <f t="shared" si="53"/>
        <v>84.00667779632721</v>
      </c>
      <c r="I839">
        <v>1797</v>
      </c>
      <c r="J839" t="str">
        <f t="shared" si="54"/>
        <v>music</v>
      </c>
      <c r="K839" t="str">
        <f t="shared" si="55"/>
        <v>jazz</v>
      </c>
      <c r="L839" t="s">
        <v>21</v>
      </c>
      <c r="M839" t="s">
        <v>22</v>
      </c>
      <c r="N839">
        <v>1301202000</v>
      </c>
      <c r="O839">
        <v>1305867600</v>
      </c>
      <c r="P839" t="b">
        <v>0</v>
      </c>
      <c r="Q839" t="b">
        <v>0</v>
      </c>
      <c r="R839" t="s">
        <v>159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 s="8">
        <f t="shared" si="53"/>
        <v>34.061302681992338</v>
      </c>
      <c r="I840">
        <v>261</v>
      </c>
      <c r="J840" t="str">
        <f t="shared" si="54"/>
        <v>theater</v>
      </c>
      <c r="K840" t="str">
        <f t="shared" si="55"/>
        <v>plays</v>
      </c>
      <c r="L840" t="s">
        <v>21</v>
      </c>
      <c r="M840" t="s">
        <v>22</v>
      </c>
      <c r="N840">
        <v>1538024400</v>
      </c>
      <c r="O840">
        <v>1538802000</v>
      </c>
      <c r="P840" t="b">
        <v>0</v>
      </c>
      <c r="Q840" t="b">
        <v>0</v>
      </c>
      <c r="R840" t="s">
        <v>33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 s="8">
        <f t="shared" si="53"/>
        <v>93.273885350318466</v>
      </c>
      <c r="I841">
        <v>157</v>
      </c>
      <c r="J841" t="str">
        <f t="shared" si="54"/>
        <v>film &amp; video</v>
      </c>
      <c r="K841" t="str">
        <f t="shared" si="55"/>
        <v>documentary</v>
      </c>
      <c r="L841" t="s">
        <v>21</v>
      </c>
      <c r="M841" t="s">
        <v>22</v>
      </c>
      <c r="N841">
        <v>1395032400</v>
      </c>
      <c r="O841">
        <v>1398920400</v>
      </c>
      <c r="P841" t="b">
        <v>0</v>
      </c>
      <c r="Q841" t="b">
        <v>1</v>
      </c>
      <c r="R841" t="s">
        <v>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 s="8">
        <f t="shared" si="53"/>
        <v>32.998301726577978</v>
      </c>
      <c r="I842">
        <v>3533</v>
      </c>
      <c r="J842" t="str">
        <f t="shared" si="54"/>
        <v>theater</v>
      </c>
      <c r="K842" t="str">
        <f t="shared" si="55"/>
        <v>plays</v>
      </c>
      <c r="L842" t="s">
        <v>21</v>
      </c>
      <c r="M842" t="s">
        <v>22</v>
      </c>
      <c r="N842">
        <v>1405486800</v>
      </c>
      <c r="O842">
        <v>1405659600</v>
      </c>
      <c r="P842" t="b">
        <v>0</v>
      </c>
      <c r="Q842" t="b">
        <v>1</v>
      </c>
      <c r="R842" t="s">
        <v>33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 s="8">
        <f t="shared" si="53"/>
        <v>83.812903225806451</v>
      </c>
      <c r="I843">
        <v>155</v>
      </c>
      <c r="J843" t="str">
        <f t="shared" si="54"/>
        <v>technology</v>
      </c>
      <c r="K843" t="str">
        <f t="shared" si="55"/>
        <v>web</v>
      </c>
      <c r="L843" t="s">
        <v>21</v>
      </c>
      <c r="M843" t="s">
        <v>22</v>
      </c>
      <c r="N843">
        <v>1455861600</v>
      </c>
      <c r="O843">
        <v>1457244000</v>
      </c>
      <c r="P843" t="b">
        <v>0</v>
      </c>
      <c r="Q843" t="b">
        <v>0</v>
      </c>
      <c r="R843" t="s">
        <v>28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 s="8">
        <f t="shared" si="53"/>
        <v>63.992424242424242</v>
      </c>
      <c r="I844">
        <v>132</v>
      </c>
      <c r="J844" t="str">
        <f t="shared" si="54"/>
        <v>technology</v>
      </c>
      <c r="K844" t="str">
        <f t="shared" si="55"/>
        <v>wearables</v>
      </c>
      <c r="L844" t="s">
        <v>107</v>
      </c>
      <c r="M844" t="s">
        <v>108</v>
      </c>
      <c r="N844">
        <v>1529038800</v>
      </c>
      <c r="O844">
        <v>1529298000</v>
      </c>
      <c r="P844" t="b">
        <v>0</v>
      </c>
      <c r="Q844" t="b">
        <v>0</v>
      </c>
      <c r="R844" t="s">
        <v>65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 s="8">
        <f t="shared" si="53"/>
        <v>81.909090909090907</v>
      </c>
      <c r="I845">
        <v>33</v>
      </c>
      <c r="J845" t="str">
        <f t="shared" si="54"/>
        <v>photography</v>
      </c>
      <c r="K845" t="str">
        <f t="shared" si="55"/>
        <v>photography books</v>
      </c>
      <c r="L845" t="s">
        <v>21</v>
      </c>
      <c r="M845" t="s">
        <v>22</v>
      </c>
      <c r="N845">
        <v>1535259600</v>
      </c>
      <c r="O845">
        <v>1535778000</v>
      </c>
      <c r="P845" t="b">
        <v>0</v>
      </c>
      <c r="Q845" t="b">
        <v>0</v>
      </c>
      <c r="R845" t="s">
        <v>122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 s="8">
        <f t="shared" si="53"/>
        <v>93.053191489361708</v>
      </c>
      <c r="I846">
        <v>94</v>
      </c>
      <c r="J846" t="str">
        <f t="shared" si="54"/>
        <v>film &amp; video</v>
      </c>
      <c r="K846" t="str">
        <f t="shared" si="55"/>
        <v>documentary</v>
      </c>
      <c r="L846" t="s">
        <v>21</v>
      </c>
      <c r="M846" t="s">
        <v>22</v>
      </c>
      <c r="N846">
        <v>1327212000</v>
      </c>
      <c r="O846">
        <v>1327471200</v>
      </c>
      <c r="P846" t="b">
        <v>0</v>
      </c>
      <c r="Q846" t="b">
        <v>0</v>
      </c>
      <c r="R846" t="s">
        <v>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 s="8">
        <f t="shared" si="53"/>
        <v>101.98449039881831</v>
      </c>
      <c r="I847">
        <v>1354</v>
      </c>
      <c r="J847" t="str">
        <f t="shared" si="54"/>
        <v>technology</v>
      </c>
      <c r="K847" t="str">
        <f t="shared" si="55"/>
        <v>web</v>
      </c>
      <c r="L847" t="s">
        <v>40</v>
      </c>
      <c r="M847" t="s">
        <v>41</v>
      </c>
      <c r="N847">
        <v>1526360400</v>
      </c>
      <c r="O847">
        <v>1529557200</v>
      </c>
      <c r="P847" t="b">
        <v>0</v>
      </c>
      <c r="Q847" t="b">
        <v>0</v>
      </c>
      <c r="R847" t="s">
        <v>28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 s="8">
        <f t="shared" si="53"/>
        <v>105.9375</v>
      </c>
      <c r="I848">
        <v>48</v>
      </c>
      <c r="J848" t="str">
        <f t="shared" si="54"/>
        <v>technology</v>
      </c>
      <c r="K848" t="str">
        <f t="shared" si="55"/>
        <v>web</v>
      </c>
      <c r="L848" t="s">
        <v>21</v>
      </c>
      <c r="M848" t="s">
        <v>22</v>
      </c>
      <c r="N848">
        <v>1532149200</v>
      </c>
      <c r="O848">
        <v>1535259600</v>
      </c>
      <c r="P848" t="b">
        <v>1</v>
      </c>
      <c r="Q848" t="b">
        <v>1</v>
      </c>
      <c r="R848" t="s">
        <v>28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 s="8">
        <f t="shared" si="53"/>
        <v>101.58181818181818</v>
      </c>
      <c r="I849">
        <v>110</v>
      </c>
      <c r="J849" t="str">
        <f t="shared" si="54"/>
        <v>food</v>
      </c>
      <c r="K849" t="str">
        <f t="shared" si="55"/>
        <v>food trucks</v>
      </c>
      <c r="L849" t="s">
        <v>21</v>
      </c>
      <c r="M849" t="s">
        <v>22</v>
      </c>
      <c r="N849">
        <v>1515304800</v>
      </c>
      <c r="O849">
        <v>1515564000</v>
      </c>
      <c r="P849" t="b">
        <v>0</v>
      </c>
      <c r="Q849" t="b">
        <v>0</v>
      </c>
      <c r="R849" t="s">
        <v>17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 s="8">
        <f t="shared" si="53"/>
        <v>62.970930232558139</v>
      </c>
      <c r="I850">
        <v>172</v>
      </c>
      <c r="J850" t="str">
        <f t="shared" si="54"/>
        <v>film &amp; video</v>
      </c>
      <c r="K850" t="str">
        <f t="shared" si="55"/>
        <v>drama</v>
      </c>
      <c r="L850" t="s">
        <v>21</v>
      </c>
      <c r="M850" t="s">
        <v>22</v>
      </c>
      <c r="N850">
        <v>1276318800</v>
      </c>
      <c r="O850">
        <v>1277096400</v>
      </c>
      <c r="P850" t="b">
        <v>0</v>
      </c>
      <c r="Q850" t="b">
        <v>0</v>
      </c>
      <c r="R850" t="s">
        <v>53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 s="8">
        <f t="shared" si="53"/>
        <v>29.045602605863191</v>
      </c>
      <c r="I851">
        <v>307</v>
      </c>
      <c r="J851" t="str">
        <f t="shared" si="54"/>
        <v>music</v>
      </c>
      <c r="K851" t="str">
        <f t="shared" si="55"/>
        <v>indie rock</v>
      </c>
      <c r="L851" t="s">
        <v>21</v>
      </c>
      <c r="M851" t="s">
        <v>22</v>
      </c>
      <c r="N851">
        <v>1328767200</v>
      </c>
      <c r="O851">
        <v>1329026400</v>
      </c>
      <c r="P851" t="b">
        <v>0</v>
      </c>
      <c r="Q851" t="b">
        <v>1</v>
      </c>
      <c r="R851" t="s">
        <v>60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 s="8">
        <f t="shared" si="53"/>
        <v>1</v>
      </c>
      <c r="I852">
        <v>1</v>
      </c>
      <c r="J852" t="str">
        <f t="shared" si="54"/>
        <v>music</v>
      </c>
      <c r="K852" t="str">
        <f t="shared" si="55"/>
        <v>rock</v>
      </c>
      <c r="L852" t="s">
        <v>21</v>
      </c>
      <c r="M852" t="s">
        <v>22</v>
      </c>
      <c r="N852">
        <v>1321682400</v>
      </c>
      <c r="O852">
        <v>1322978400</v>
      </c>
      <c r="P852" t="b">
        <v>1</v>
      </c>
      <c r="Q852" t="b">
        <v>0</v>
      </c>
      <c r="R852" t="s">
        <v>23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 s="8">
        <f t="shared" si="53"/>
        <v>77.924999999999997</v>
      </c>
      <c r="I853">
        <v>160</v>
      </c>
      <c r="J853" t="str">
        <f t="shared" si="54"/>
        <v>music</v>
      </c>
      <c r="K853" t="str">
        <f t="shared" si="55"/>
        <v>electric music</v>
      </c>
      <c r="L853" t="s">
        <v>21</v>
      </c>
      <c r="M853" t="s">
        <v>22</v>
      </c>
      <c r="N853">
        <v>1335934800</v>
      </c>
      <c r="O853">
        <v>1338786000</v>
      </c>
      <c r="P853" t="b">
        <v>0</v>
      </c>
      <c r="Q853" t="b">
        <v>0</v>
      </c>
      <c r="R853" t="s">
        <v>50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 s="8">
        <f t="shared" si="53"/>
        <v>80.806451612903231</v>
      </c>
      <c r="I854">
        <v>31</v>
      </c>
      <c r="J854" t="str">
        <f t="shared" si="54"/>
        <v>games</v>
      </c>
      <c r="K854" t="str">
        <f t="shared" si="55"/>
        <v>video games</v>
      </c>
      <c r="L854" t="s">
        <v>21</v>
      </c>
      <c r="M854" t="s">
        <v>22</v>
      </c>
      <c r="N854">
        <v>1310792400</v>
      </c>
      <c r="O854">
        <v>1311656400</v>
      </c>
      <c r="P854" t="b">
        <v>0</v>
      </c>
      <c r="Q854" t="b">
        <v>1</v>
      </c>
      <c r="R854" t="s">
        <v>89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 s="8">
        <f t="shared" si="53"/>
        <v>76.006816632583508</v>
      </c>
      <c r="I855">
        <v>1467</v>
      </c>
      <c r="J855" t="str">
        <f t="shared" si="54"/>
        <v>music</v>
      </c>
      <c r="K855" t="str">
        <f t="shared" si="55"/>
        <v>indie rock</v>
      </c>
      <c r="L855" t="s">
        <v>15</v>
      </c>
      <c r="M855" t="s">
        <v>16</v>
      </c>
      <c r="N855">
        <v>1308546000</v>
      </c>
      <c r="O855">
        <v>1308978000</v>
      </c>
      <c r="P855" t="b">
        <v>0</v>
      </c>
      <c r="Q855" t="b">
        <v>1</v>
      </c>
      <c r="R855" t="s">
        <v>60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 s="8">
        <f t="shared" si="53"/>
        <v>72.993613824192337</v>
      </c>
      <c r="I856">
        <v>2662</v>
      </c>
      <c r="J856" t="str">
        <f t="shared" si="54"/>
        <v>publishing</v>
      </c>
      <c r="K856" t="str">
        <f t="shared" si="55"/>
        <v>fiction</v>
      </c>
      <c r="L856" t="s">
        <v>15</v>
      </c>
      <c r="M856" t="s">
        <v>16</v>
      </c>
      <c r="N856">
        <v>1574056800</v>
      </c>
      <c r="O856">
        <v>1576389600</v>
      </c>
      <c r="P856" t="b">
        <v>0</v>
      </c>
      <c r="Q856" t="b">
        <v>0</v>
      </c>
      <c r="R856" t="s">
        <v>119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 s="8">
        <f t="shared" si="53"/>
        <v>53</v>
      </c>
      <c r="I857">
        <v>452</v>
      </c>
      <c r="J857" t="str">
        <f t="shared" si="54"/>
        <v>theater</v>
      </c>
      <c r="K857" t="str">
        <f t="shared" si="55"/>
        <v>plays</v>
      </c>
      <c r="L857" t="s">
        <v>26</v>
      </c>
      <c r="M857" t="s">
        <v>27</v>
      </c>
      <c r="N857">
        <v>1308373200</v>
      </c>
      <c r="O857">
        <v>1311051600</v>
      </c>
      <c r="P857" t="b">
        <v>0</v>
      </c>
      <c r="Q857" t="b">
        <v>0</v>
      </c>
      <c r="R857" t="s">
        <v>33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 s="8">
        <f t="shared" si="53"/>
        <v>54.164556962025316</v>
      </c>
      <c r="I858">
        <v>158</v>
      </c>
      <c r="J858" t="str">
        <f t="shared" si="54"/>
        <v>food</v>
      </c>
      <c r="K858" t="str">
        <f t="shared" si="55"/>
        <v>food trucks</v>
      </c>
      <c r="L858" t="s">
        <v>21</v>
      </c>
      <c r="M858" t="s">
        <v>22</v>
      </c>
      <c r="N858">
        <v>1335243600</v>
      </c>
      <c r="O858">
        <v>1336712400</v>
      </c>
      <c r="P858" t="b">
        <v>0</v>
      </c>
      <c r="Q858" t="b">
        <v>0</v>
      </c>
      <c r="R858" t="s">
        <v>17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 s="8">
        <f t="shared" si="53"/>
        <v>32.946666666666665</v>
      </c>
      <c r="I859">
        <v>225</v>
      </c>
      <c r="J859" t="str">
        <f t="shared" si="54"/>
        <v>film &amp; video</v>
      </c>
      <c r="K859" t="str">
        <f t="shared" si="55"/>
        <v>shorts</v>
      </c>
      <c r="L859" t="s">
        <v>98</v>
      </c>
      <c r="M859" t="s">
        <v>99</v>
      </c>
      <c r="N859">
        <v>1328421600</v>
      </c>
      <c r="O859">
        <v>1330408800</v>
      </c>
      <c r="P859" t="b">
        <v>1</v>
      </c>
      <c r="Q859" t="b">
        <v>0</v>
      </c>
      <c r="R859" t="s">
        <v>100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 s="8">
        <f t="shared" si="53"/>
        <v>79.371428571428567</v>
      </c>
      <c r="I860">
        <v>35</v>
      </c>
      <c r="J860" t="str">
        <f t="shared" si="54"/>
        <v>food</v>
      </c>
      <c r="K860" t="str">
        <f t="shared" si="55"/>
        <v>food trucks</v>
      </c>
      <c r="L860" t="s">
        <v>21</v>
      </c>
      <c r="M860" t="s">
        <v>22</v>
      </c>
      <c r="N860">
        <v>1524286800</v>
      </c>
      <c r="O860">
        <v>1524891600</v>
      </c>
      <c r="P860" t="b">
        <v>1</v>
      </c>
      <c r="Q860" t="b">
        <v>0</v>
      </c>
      <c r="R860" t="s">
        <v>17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 s="8">
        <f t="shared" si="53"/>
        <v>41.174603174603178</v>
      </c>
      <c r="I861">
        <v>63</v>
      </c>
      <c r="J861" t="str">
        <f t="shared" si="54"/>
        <v>theater</v>
      </c>
      <c r="K861" t="str">
        <f t="shared" si="55"/>
        <v>plays</v>
      </c>
      <c r="L861" t="s">
        <v>21</v>
      </c>
      <c r="M861" t="s">
        <v>22</v>
      </c>
      <c r="N861">
        <v>1362117600</v>
      </c>
      <c r="O861">
        <v>1363669200</v>
      </c>
      <c r="P861" t="b">
        <v>0</v>
      </c>
      <c r="Q861" t="b">
        <v>1</v>
      </c>
      <c r="R861" t="s">
        <v>33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 s="8">
        <f t="shared" si="53"/>
        <v>77.430769230769229</v>
      </c>
      <c r="I862">
        <v>65</v>
      </c>
      <c r="J862" t="str">
        <f t="shared" si="54"/>
        <v>technology</v>
      </c>
      <c r="K862" t="str">
        <f t="shared" si="55"/>
        <v>wearables</v>
      </c>
      <c r="L862" t="s">
        <v>21</v>
      </c>
      <c r="M862" t="s">
        <v>22</v>
      </c>
      <c r="N862">
        <v>1550556000</v>
      </c>
      <c r="O862">
        <v>1551420000</v>
      </c>
      <c r="P862" t="b">
        <v>0</v>
      </c>
      <c r="Q862" t="b">
        <v>1</v>
      </c>
      <c r="R862" t="s">
        <v>65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 s="8">
        <f t="shared" si="53"/>
        <v>57.159509202453989</v>
      </c>
      <c r="I863">
        <v>163</v>
      </c>
      <c r="J863" t="str">
        <f t="shared" si="54"/>
        <v>theater</v>
      </c>
      <c r="K863" t="str">
        <f t="shared" si="55"/>
        <v>plays</v>
      </c>
      <c r="L863" t="s">
        <v>21</v>
      </c>
      <c r="M863" t="s">
        <v>22</v>
      </c>
      <c r="N863">
        <v>1269147600</v>
      </c>
      <c r="O863">
        <v>1269838800</v>
      </c>
      <c r="P863" t="b">
        <v>0</v>
      </c>
      <c r="Q863" t="b">
        <v>0</v>
      </c>
      <c r="R863" t="s">
        <v>33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 s="8">
        <f t="shared" si="53"/>
        <v>77.17647058823529</v>
      </c>
      <c r="I864">
        <v>85</v>
      </c>
      <c r="J864" t="str">
        <f t="shared" si="54"/>
        <v>theater</v>
      </c>
      <c r="K864" t="str">
        <f t="shared" si="55"/>
        <v>plays</v>
      </c>
      <c r="L864" t="s">
        <v>21</v>
      </c>
      <c r="M864" t="s">
        <v>22</v>
      </c>
      <c r="N864">
        <v>1312174800</v>
      </c>
      <c r="O864">
        <v>1312520400</v>
      </c>
      <c r="P864" t="b">
        <v>0</v>
      </c>
      <c r="Q864" t="b">
        <v>0</v>
      </c>
      <c r="R864" t="s">
        <v>33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 s="8">
        <f t="shared" si="53"/>
        <v>24.953917050691246</v>
      </c>
      <c r="I865">
        <v>217</v>
      </c>
      <c r="J865" t="str">
        <f t="shared" si="54"/>
        <v>film &amp; video</v>
      </c>
      <c r="K865" t="str">
        <f t="shared" si="55"/>
        <v>television</v>
      </c>
      <c r="L865" t="s">
        <v>21</v>
      </c>
      <c r="M865" t="s">
        <v>22</v>
      </c>
      <c r="N865">
        <v>1434517200</v>
      </c>
      <c r="O865">
        <v>1436504400</v>
      </c>
      <c r="P865" t="b">
        <v>0</v>
      </c>
      <c r="Q865" t="b">
        <v>1</v>
      </c>
      <c r="R865" t="s">
        <v>269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 s="8">
        <f t="shared" si="53"/>
        <v>97.18</v>
      </c>
      <c r="I866">
        <v>150</v>
      </c>
      <c r="J866" t="str">
        <f t="shared" si="54"/>
        <v>film &amp; video</v>
      </c>
      <c r="K866" t="str">
        <f t="shared" si="55"/>
        <v>shorts</v>
      </c>
      <c r="L866" t="s">
        <v>21</v>
      </c>
      <c r="M866" t="s">
        <v>22</v>
      </c>
      <c r="N866">
        <v>1471582800</v>
      </c>
      <c r="O866">
        <v>1472014800</v>
      </c>
      <c r="P866" t="b">
        <v>0</v>
      </c>
      <c r="Q866" t="b">
        <v>0</v>
      </c>
      <c r="R866" t="s">
        <v>100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 s="8">
        <f t="shared" si="53"/>
        <v>46.000916870415651</v>
      </c>
      <c r="I867">
        <v>3272</v>
      </c>
      <c r="J867" t="str">
        <f t="shared" si="54"/>
        <v>theater</v>
      </c>
      <c r="K867" t="str">
        <f t="shared" si="55"/>
        <v>plays</v>
      </c>
      <c r="L867" t="s">
        <v>21</v>
      </c>
      <c r="M867" t="s">
        <v>22</v>
      </c>
      <c r="N867">
        <v>1410757200</v>
      </c>
      <c r="O867">
        <v>1411534800</v>
      </c>
      <c r="P867" t="b">
        <v>0</v>
      </c>
      <c r="Q867" t="b">
        <v>0</v>
      </c>
      <c r="R867" t="s">
        <v>33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 s="8">
        <f t="shared" si="53"/>
        <v>88.023385300668153</v>
      </c>
      <c r="I868">
        <v>898</v>
      </c>
      <c r="J868" t="str">
        <f t="shared" si="54"/>
        <v>photography</v>
      </c>
      <c r="K868" t="str">
        <f t="shared" si="55"/>
        <v>photography books</v>
      </c>
      <c r="L868" t="s">
        <v>21</v>
      </c>
      <c r="M868" t="s">
        <v>22</v>
      </c>
      <c r="N868">
        <v>1304830800</v>
      </c>
      <c r="O868">
        <v>1304917200</v>
      </c>
      <c r="P868" t="b">
        <v>0</v>
      </c>
      <c r="Q868" t="b">
        <v>0</v>
      </c>
      <c r="R868" t="s">
        <v>122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 s="8">
        <f t="shared" si="53"/>
        <v>25.99</v>
      </c>
      <c r="I869">
        <v>300</v>
      </c>
      <c r="J869" t="str">
        <f t="shared" si="54"/>
        <v>food</v>
      </c>
      <c r="K869" t="str">
        <f t="shared" si="55"/>
        <v>food trucks</v>
      </c>
      <c r="L869" t="s">
        <v>21</v>
      </c>
      <c r="M869" t="s">
        <v>22</v>
      </c>
      <c r="N869">
        <v>1539061200</v>
      </c>
      <c r="O869">
        <v>1539579600</v>
      </c>
      <c r="P869" t="b">
        <v>0</v>
      </c>
      <c r="Q869" t="b">
        <v>0</v>
      </c>
      <c r="R869" t="s">
        <v>17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 s="8">
        <f t="shared" si="53"/>
        <v>102.69047619047619</v>
      </c>
      <c r="I870">
        <v>126</v>
      </c>
      <c r="J870" t="str">
        <f t="shared" si="54"/>
        <v>theater</v>
      </c>
      <c r="K870" t="str">
        <f t="shared" si="55"/>
        <v>plays</v>
      </c>
      <c r="L870" t="s">
        <v>21</v>
      </c>
      <c r="M870" t="s">
        <v>22</v>
      </c>
      <c r="N870">
        <v>1381554000</v>
      </c>
      <c r="O870">
        <v>1382504400</v>
      </c>
      <c r="P870" t="b">
        <v>0</v>
      </c>
      <c r="Q870" t="b">
        <v>0</v>
      </c>
      <c r="R870" t="s">
        <v>33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 s="8">
        <f t="shared" si="53"/>
        <v>72.958174904942965</v>
      </c>
      <c r="I871">
        <v>526</v>
      </c>
      <c r="J871" t="str">
        <f t="shared" si="54"/>
        <v>film &amp; video</v>
      </c>
      <c r="K871" t="str">
        <f t="shared" si="55"/>
        <v>drama</v>
      </c>
      <c r="L871" t="s">
        <v>21</v>
      </c>
      <c r="M871" t="s">
        <v>22</v>
      </c>
      <c r="N871">
        <v>1277096400</v>
      </c>
      <c r="O871">
        <v>1278306000</v>
      </c>
      <c r="P871" t="b">
        <v>0</v>
      </c>
      <c r="Q871" t="b">
        <v>0</v>
      </c>
      <c r="R871" t="s">
        <v>53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 s="8">
        <f t="shared" si="53"/>
        <v>57.190082644628099</v>
      </c>
      <c r="I872">
        <v>121</v>
      </c>
      <c r="J872" t="str">
        <f t="shared" si="54"/>
        <v>theater</v>
      </c>
      <c r="K872" t="str">
        <f t="shared" si="55"/>
        <v>plays</v>
      </c>
      <c r="L872" t="s">
        <v>21</v>
      </c>
      <c r="M872" t="s">
        <v>22</v>
      </c>
      <c r="N872">
        <v>1440392400</v>
      </c>
      <c r="O872">
        <v>1442552400</v>
      </c>
      <c r="P872" t="b">
        <v>0</v>
      </c>
      <c r="Q872" t="b">
        <v>0</v>
      </c>
      <c r="R872" t="s">
        <v>33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 s="8">
        <f t="shared" si="53"/>
        <v>84.013793103448279</v>
      </c>
      <c r="I873">
        <v>2320</v>
      </c>
      <c r="J873" t="str">
        <f t="shared" si="54"/>
        <v>theater</v>
      </c>
      <c r="K873" t="str">
        <f t="shared" si="55"/>
        <v>plays</v>
      </c>
      <c r="L873" t="s">
        <v>21</v>
      </c>
      <c r="M873" t="s">
        <v>22</v>
      </c>
      <c r="N873">
        <v>1509512400</v>
      </c>
      <c r="O873">
        <v>1511071200</v>
      </c>
      <c r="P873" t="b">
        <v>0</v>
      </c>
      <c r="Q873" t="b">
        <v>1</v>
      </c>
      <c r="R873" t="s">
        <v>33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 s="8">
        <f t="shared" si="53"/>
        <v>98.666666666666671</v>
      </c>
      <c r="I874">
        <v>81</v>
      </c>
      <c r="J874" t="str">
        <f t="shared" si="54"/>
        <v>film &amp; video</v>
      </c>
      <c r="K874" t="str">
        <f t="shared" si="55"/>
        <v>science fiction</v>
      </c>
      <c r="L874" t="s">
        <v>26</v>
      </c>
      <c r="M874" t="s">
        <v>27</v>
      </c>
      <c r="N874">
        <v>1535950800</v>
      </c>
      <c r="O874">
        <v>1536382800</v>
      </c>
      <c r="P874" t="b">
        <v>0</v>
      </c>
      <c r="Q874" t="b">
        <v>0</v>
      </c>
      <c r="R874" t="s">
        <v>474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 s="8">
        <f t="shared" si="53"/>
        <v>42.007419183889773</v>
      </c>
      <c r="I875">
        <v>1887</v>
      </c>
      <c r="J875" t="str">
        <f t="shared" si="54"/>
        <v>photography</v>
      </c>
      <c r="K875" t="str">
        <f t="shared" si="55"/>
        <v>photography books</v>
      </c>
      <c r="L875" t="s">
        <v>21</v>
      </c>
      <c r="M875" t="s">
        <v>22</v>
      </c>
      <c r="N875">
        <v>1389160800</v>
      </c>
      <c r="O875">
        <v>1389592800</v>
      </c>
      <c r="P875" t="b">
        <v>0</v>
      </c>
      <c r="Q875" t="b">
        <v>0</v>
      </c>
      <c r="R875" t="s">
        <v>122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 s="8">
        <f t="shared" si="53"/>
        <v>32.002753556677376</v>
      </c>
      <c r="I876">
        <v>4358</v>
      </c>
      <c r="J876" t="str">
        <f t="shared" si="54"/>
        <v>photography</v>
      </c>
      <c r="K876" t="str">
        <f t="shared" si="55"/>
        <v>photography books</v>
      </c>
      <c r="L876" t="s">
        <v>21</v>
      </c>
      <c r="M876" t="s">
        <v>22</v>
      </c>
      <c r="N876">
        <v>1271998800</v>
      </c>
      <c r="O876">
        <v>1275282000</v>
      </c>
      <c r="P876" t="b">
        <v>0</v>
      </c>
      <c r="Q876" t="b">
        <v>1</v>
      </c>
      <c r="R876" t="s">
        <v>122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 s="8">
        <f t="shared" si="53"/>
        <v>81.567164179104481</v>
      </c>
      <c r="I877">
        <v>67</v>
      </c>
      <c r="J877" t="str">
        <f t="shared" si="54"/>
        <v>music</v>
      </c>
      <c r="K877" t="str">
        <f t="shared" si="55"/>
        <v>rock</v>
      </c>
      <c r="L877" t="s">
        <v>21</v>
      </c>
      <c r="M877" t="s">
        <v>22</v>
      </c>
      <c r="N877">
        <v>1294898400</v>
      </c>
      <c r="O877">
        <v>1294984800</v>
      </c>
      <c r="P877" t="b">
        <v>0</v>
      </c>
      <c r="Q877" t="b">
        <v>0</v>
      </c>
      <c r="R877" t="s">
        <v>23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 s="8">
        <f t="shared" si="53"/>
        <v>37.035087719298247</v>
      </c>
      <c r="I878">
        <v>57</v>
      </c>
      <c r="J878" t="str">
        <f t="shared" si="54"/>
        <v>photography</v>
      </c>
      <c r="K878" t="str">
        <f t="shared" si="55"/>
        <v>photography books</v>
      </c>
      <c r="L878" t="s">
        <v>15</v>
      </c>
      <c r="M878" t="s">
        <v>16</v>
      </c>
      <c r="N878">
        <v>1559970000</v>
      </c>
      <c r="O878">
        <v>1562043600</v>
      </c>
      <c r="P878" t="b">
        <v>0</v>
      </c>
      <c r="Q878" t="b">
        <v>0</v>
      </c>
      <c r="R878" t="s">
        <v>122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 s="8">
        <f t="shared" si="53"/>
        <v>103.033360455655</v>
      </c>
      <c r="I879">
        <v>1229</v>
      </c>
      <c r="J879" t="str">
        <f t="shared" si="54"/>
        <v>food</v>
      </c>
      <c r="K879" t="str">
        <f t="shared" si="55"/>
        <v>food trucks</v>
      </c>
      <c r="L879" t="s">
        <v>21</v>
      </c>
      <c r="M879" t="s">
        <v>22</v>
      </c>
      <c r="N879">
        <v>1469509200</v>
      </c>
      <c r="O879">
        <v>1469595600</v>
      </c>
      <c r="P879" t="b">
        <v>0</v>
      </c>
      <c r="Q879" t="b">
        <v>0</v>
      </c>
      <c r="R879" t="s">
        <v>17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 s="8">
        <f t="shared" si="53"/>
        <v>84.333333333333329</v>
      </c>
      <c r="I880">
        <v>12</v>
      </c>
      <c r="J880" t="str">
        <f t="shared" si="54"/>
        <v>music</v>
      </c>
      <c r="K880" t="str">
        <f t="shared" si="55"/>
        <v>metal</v>
      </c>
      <c r="L880" t="s">
        <v>107</v>
      </c>
      <c r="M880" t="s">
        <v>108</v>
      </c>
      <c r="N880">
        <v>1579068000</v>
      </c>
      <c r="O880">
        <v>1581141600</v>
      </c>
      <c r="P880" t="b">
        <v>0</v>
      </c>
      <c r="Q880" t="b">
        <v>0</v>
      </c>
      <c r="R880" t="s">
        <v>148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 s="8">
        <f t="shared" si="53"/>
        <v>102.60377358490567</v>
      </c>
      <c r="I881">
        <v>53</v>
      </c>
      <c r="J881" t="str">
        <f t="shared" si="54"/>
        <v>publishing</v>
      </c>
      <c r="K881" t="str">
        <f t="shared" si="55"/>
        <v>nonfiction</v>
      </c>
      <c r="L881" t="s">
        <v>21</v>
      </c>
      <c r="M881" t="s">
        <v>22</v>
      </c>
      <c r="N881">
        <v>1487743200</v>
      </c>
      <c r="O881">
        <v>1488520800</v>
      </c>
      <c r="P881" t="b">
        <v>0</v>
      </c>
      <c r="Q881" t="b">
        <v>0</v>
      </c>
      <c r="R881" t="s">
        <v>68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 s="8">
        <f t="shared" si="53"/>
        <v>79.992129246064621</v>
      </c>
      <c r="I882">
        <v>2414</v>
      </c>
      <c r="J882" t="str">
        <f t="shared" si="54"/>
        <v>music</v>
      </c>
      <c r="K882" t="str">
        <f t="shared" si="55"/>
        <v>electric music</v>
      </c>
      <c r="L882" t="s">
        <v>21</v>
      </c>
      <c r="M882" t="s">
        <v>22</v>
      </c>
      <c r="N882">
        <v>1563685200</v>
      </c>
      <c r="O882">
        <v>1563858000</v>
      </c>
      <c r="P882" t="b">
        <v>0</v>
      </c>
      <c r="Q882" t="b">
        <v>0</v>
      </c>
      <c r="R882" t="s">
        <v>50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 s="8">
        <f t="shared" si="53"/>
        <v>70.055309734513273</v>
      </c>
      <c r="I883">
        <v>452</v>
      </c>
      <c r="J883" t="str">
        <f t="shared" si="54"/>
        <v>theater</v>
      </c>
      <c r="K883" t="str">
        <f t="shared" si="55"/>
        <v>plays</v>
      </c>
      <c r="L883" t="s">
        <v>21</v>
      </c>
      <c r="M883" t="s">
        <v>22</v>
      </c>
      <c r="N883">
        <v>1436418000</v>
      </c>
      <c r="O883">
        <v>1438923600</v>
      </c>
      <c r="P883" t="b">
        <v>0</v>
      </c>
      <c r="Q883" t="b">
        <v>1</v>
      </c>
      <c r="R883" t="s">
        <v>33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 s="8">
        <f t="shared" si="53"/>
        <v>37</v>
      </c>
      <c r="I884">
        <v>80</v>
      </c>
      <c r="J884" t="str">
        <f t="shared" si="54"/>
        <v>theater</v>
      </c>
      <c r="K884" t="str">
        <f t="shared" si="55"/>
        <v>plays</v>
      </c>
      <c r="L884" t="s">
        <v>21</v>
      </c>
      <c r="M884" t="s">
        <v>22</v>
      </c>
      <c r="N884">
        <v>1421820000</v>
      </c>
      <c r="O884">
        <v>1422165600</v>
      </c>
      <c r="P884" t="b">
        <v>0</v>
      </c>
      <c r="Q884" t="b">
        <v>0</v>
      </c>
      <c r="R884" t="s">
        <v>33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 s="8">
        <f t="shared" si="53"/>
        <v>41.911917098445599</v>
      </c>
      <c r="I885">
        <v>193</v>
      </c>
      <c r="J885" t="str">
        <f t="shared" si="54"/>
        <v>film &amp; video</v>
      </c>
      <c r="K885" t="str">
        <f t="shared" si="55"/>
        <v>shorts</v>
      </c>
      <c r="L885" t="s">
        <v>21</v>
      </c>
      <c r="M885" t="s">
        <v>22</v>
      </c>
      <c r="N885">
        <v>1274763600</v>
      </c>
      <c r="O885">
        <v>1277874000</v>
      </c>
      <c r="P885" t="b">
        <v>0</v>
      </c>
      <c r="Q885" t="b">
        <v>0</v>
      </c>
      <c r="R885" t="s">
        <v>100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 s="8">
        <f t="shared" si="53"/>
        <v>57.992576882290564</v>
      </c>
      <c r="I886">
        <v>1886</v>
      </c>
      <c r="J886" t="str">
        <f t="shared" si="54"/>
        <v>theater</v>
      </c>
      <c r="K886" t="str">
        <f t="shared" si="55"/>
        <v>plays</v>
      </c>
      <c r="L886" t="s">
        <v>21</v>
      </c>
      <c r="M886" t="s">
        <v>22</v>
      </c>
      <c r="N886">
        <v>1399179600</v>
      </c>
      <c r="O886">
        <v>1399352400</v>
      </c>
      <c r="P886" t="b">
        <v>0</v>
      </c>
      <c r="Q886" t="b">
        <v>1</v>
      </c>
      <c r="R886" t="s">
        <v>33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 s="8">
        <f t="shared" si="53"/>
        <v>40.942307692307693</v>
      </c>
      <c r="I887">
        <v>52</v>
      </c>
      <c r="J887" t="str">
        <f t="shared" si="54"/>
        <v>theater</v>
      </c>
      <c r="K887" t="str">
        <f t="shared" si="55"/>
        <v>plays</v>
      </c>
      <c r="L887" t="s">
        <v>21</v>
      </c>
      <c r="M887" t="s">
        <v>22</v>
      </c>
      <c r="N887">
        <v>1275800400</v>
      </c>
      <c r="O887">
        <v>1279083600</v>
      </c>
      <c r="P887" t="b">
        <v>0</v>
      </c>
      <c r="Q887" t="b">
        <v>0</v>
      </c>
      <c r="R887" t="s">
        <v>33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 s="8">
        <f t="shared" si="53"/>
        <v>69.9972602739726</v>
      </c>
      <c r="I888">
        <v>1825</v>
      </c>
      <c r="J888" t="str">
        <f t="shared" si="54"/>
        <v>music</v>
      </c>
      <c r="K888" t="str">
        <f t="shared" si="55"/>
        <v>indie rock</v>
      </c>
      <c r="L888" t="s">
        <v>21</v>
      </c>
      <c r="M888" t="s">
        <v>22</v>
      </c>
      <c r="N888">
        <v>1282798800</v>
      </c>
      <c r="O888">
        <v>1284354000</v>
      </c>
      <c r="P888" t="b">
        <v>0</v>
      </c>
      <c r="Q888" t="b">
        <v>0</v>
      </c>
      <c r="R888" t="s">
        <v>60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 s="8">
        <f t="shared" si="53"/>
        <v>73.838709677419359</v>
      </c>
      <c r="I889">
        <v>31</v>
      </c>
      <c r="J889" t="str">
        <f t="shared" si="54"/>
        <v>theater</v>
      </c>
      <c r="K889" t="str">
        <f t="shared" si="55"/>
        <v>plays</v>
      </c>
      <c r="L889" t="s">
        <v>21</v>
      </c>
      <c r="M889" t="s">
        <v>22</v>
      </c>
      <c r="N889">
        <v>1437109200</v>
      </c>
      <c r="O889">
        <v>1441170000</v>
      </c>
      <c r="P889" t="b">
        <v>0</v>
      </c>
      <c r="Q889" t="b">
        <v>1</v>
      </c>
      <c r="R889" t="s">
        <v>33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 s="8">
        <f t="shared" si="53"/>
        <v>41.979310344827589</v>
      </c>
      <c r="I890">
        <v>290</v>
      </c>
      <c r="J890" t="str">
        <f t="shared" si="54"/>
        <v>theater</v>
      </c>
      <c r="K890" t="str">
        <f t="shared" si="55"/>
        <v>plays</v>
      </c>
      <c r="L890" t="s">
        <v>21</v>
      </c>
      <c r="M890" t="s">
        <v>22</v>
      </c>
      <c r="N890">
        <v>1491886800</v>
      </c>
      <c r="O890">
        <v>1493528400</v>
      </c>
      <c r="P890" t="b">
        <v>0</v>
      </c>
      <c r="Q890" t="b">
        <v>0</v>
      </c>
      <c r="R890" t="s">
        <v>33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 s="8">
        <f t="shared" si="53"/>
        <v>77.93442622950819</v>
      </c>
      <c r="I891">
        <v>122</v>
      </c>
      <c r="J891" t="str">
        <f t="shared" si="54"/>
        <v>music</v>
      </c>
      <c r="K891" t="str">
        <f t="shared" si="55"/>
        <v>electric music</v>
      </c>
      <c r="L891" t="s">
        <v>21</v>
      </c>
      <c r="M891" t="s">
        <v>22</v>
      </c>
      <c r="N891">
        <v>1394600400</v>
      </c>
      <c r="O891">
        <v>1395205200</v>
      </c>
      <c r="P891" t="b">
        <v>0</v>
      </c>
      <c r="Q891" t="b">
        <v>1</v>
      </c>
      <c r="R891" t="s">
        <v>50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 s="8">
        <f t="shared" si="53"/>
        <v>106.01972789115646</v>
      </c>
      <c r="I892">
        <v>1470</v>
      </c>
      <c r="J892" t="str">
        <f t="shared" si="54"/>
        <v>music</v>
      </c>
      <c r="K892" t="str">
        <f t="shared" si="55"/>
        <v>indie rock</v>
      </c>
      <c r="L892" t="s">
        <v>21</v>
      </c>
      <c r="M892" t="s">
        <v>22</v>
      </c>
      <c r="N892">
        <v>1561352400</v>
      </c>
      <c r="O892">
        <v>1561438800</v>
      </c>
      <c r="P892" t="b">
        <v>0</v>
      </c>
      <c r="Q892" t="b">
        <v>0</v>
      </c>
      <c r="R892" t="s">
        <v>60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 s="8">
        <f t="shared" si="53"/>
        <v>47.018181818181816</v>
      </c>
      <c r="I893">
        <v>165</v>
      </c>
      <c r="J893" t="str">
        <f t="shared" si="54"/>
        <v>film &amp; video</v>
      </c>
      <c r="K893" t="str">
        <f t="shared" si="55"/>
        <v>documentary</v>
      </c>
      <c r="L893" t="s">
        <v>15</v>
      </c>
      <c r="M893" t="s">
        <v>16</v>
      </c>
      <c r="N893">
        <v>1322892000</v>
      </c>
      <c r="O893">
        <v>1326693600</v>
      </c>
      <c r="P893" t="b">
        <v>0</v>
      </c>
      <c r="Q893" t="b">
        <v>0</v>
      </c>
      <c r="R893" t="s">
        <v>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 s="8">
        <f t="shared" si="53"/>
        <v>76.016483516483518</v>
      </c>
      <c r="I894">
        <v>182</v>
      </c>
      <c r="J894" t="str">
        <f t="shared" si="54"/>
        <v>publishing</v>
      </c>
      <c r="K894" t="str">
        <f t="shared" si="55"/>
        <v>translations</v>
      </c>
      <c r="L894" t="s">
        <v>21</v>
      </c>
      <c r="M894" t="s">
        <v>22</v>
      </c>
      <c r="N894">
        <v>1274418000</v>
      </c>
      <c r="O894">
        <v>1277960400</v>
      </c>
      <c r="P894" t="b">
        <v>0</v>
      </c>
      <c r="Q894" t="b">
        <v>0</v>
      </c>
      <c r="R894" t="s">
        <v>206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 s="8">
        <f t="shared" si="53"/>
        <v>54.120603015075375</v>
      </c>
      <c r="I895">
        <v>199</v>
      </c>
      <c r="J895" t="str">
        <f t="shared" si="54"/>
        <v>film &amp; video</v>
      </c>
      <c r="K895" t="str">
        <f t="shared" si="55"/>
        <v>documentary</v>
      </c>
      <c r="L895" t="s">
        <v>107</v>
      </c>
      <c r="M895" t="s">
        <v>108</v>
      </c>
      <c r="N895">
        <v>1434344400</v>
      </c>
      <c r="O895">
        <v>1434690000</v>
      </c>
      <c r="P895" t="b">
        <v>0</v>
      </c>
      <c r="Q895" t="b">
        <v>1</v>
      </c>
      <c r="R895" t="s">
        <v>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 s="8">
        <f t="shared" si="53"/>
        <v>57.285714285714285</v>
      </c>
      <c r="I896">
        <v>56</v>
      </c>
      <c r="J896" t="str">
        <f t="shared" si="54"/>
        <v>film &amp; video</v>
      </c>
      <c r="K896" t="str">
        <f t="shared" si="55"/>
        <v>television</v>
      </c>
      <c r="L896" t="s">
        <v>40</v>
      </c>
      <c r="M896" t="s">
        <v>41</v>
      </c>
      <c r="N896">
        <v>1373518800</v>
      </c>
      <c r="O896">
        <v>1376110800</v>
      </c>
      <c r="P896" t="b">
        <v>0</v>
      </c>
      <c r="Q896" t="b">
        <v>1</v>
      </c>
      <c r="R896" t="s">
        <v>269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 s="8">
        <f t="shared" si="53"/>
        <v>103.81308411214954</v>
      </c>
      <c r="I897">
        <v>107</v>
      </c>
      <c r="J897" t="str">
        <f t="shared" si="54"/>
        <v>theater</v>
      </c>
      <c r="K897" t="str">
        <f t="shared" si="55"/>
        <v>plays</v>
      </c>
      <c r="L897" t="s">
        <v>21</v>
      </c>
      <c r="M897" t="s">
        <v>22</v>
      </c>
      <c r="N897">
        <v>1517637600</v>
      </c>
      <c r="O897">
        <v>1518415200</v>
      </c>
      <c r="P897" t="b">
        <v>0</v>
      </c>
      <c r="Q897" t="b">
        <v>0</v>
      </c>
      <c r="R897" t="s">
        <v>33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 s="8">
        <f t="shared" si="53"/>
        <v>105.02602739726028</v>
      </c>
      <c r="I898">
        <v>1460</v>
      </c>
      <c r="J898" t="str">
        <f t="shared" si="54"/>
        <v>food</v>
      </c>
      <c r="K898" t="str">
        <f t="shared" si="55"/>
        <v>food trucks</v>
      </c>
      <c r="L898" t="s">
        <v>26</v>
      </c>
      <c r="M898" t="s">
        <v>27</v>
      </c>
      <c r="N898">
        <v>1310619600</v>
      </c>
      <c r="O898">
        <v>1310878800</v>
      </c>
      <c r="P898" t="b">
        <v>0</v>
      </c>
      <c r="Q898" t="b">
        <v>1</v>
      </c>
      <c r="R898" t="s">
        <v>17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 s="8">
        <f t="shared" ref="H899:H962" si="57">E899/I899</f>
        <v>90.259259259259252</v>
      </c>
      <c r="I899">
        <v>27</v>
      </c>
      <c r="J899" t="str">
        <f t="shared" ref="J899:J962" si="58">_xlfn.TEXTBEFORE(R899, "/")</f>
        <v>theater</v>
      </c>
      <c r="K899" t="str">
        <f t="shared" ref="K899:K962" si="59">_xlfn.TEXTAFTER(R899, "/")</f>
        <v>plays</v>
      </c>
      <c r="L899" t="s">
        <v>21</v>
      </c>
      <c r="M899" t="s">
        <v>22</v>
      </c>
      <c r="N899">
        <v>1556427600</v>
      </c>
      <c r="O899">
        <v>1556600400</v>
      </c>
      <c r="P899" t="b">
        <v>0</v>
      </c>
      <c r="Q899" t="b">
        <v>0</v>
      </c>
      <c r="R899" t="s">
        <v>33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 s="8">
        <f t="shared" si="57"/>
        <v>76.978705978705975</v>
      </c>
      <c r="I900">
        <v>1221</v>
      </c>
      <c r="J900" t="str">
        <f t="shared" si="58"/>
        <v>film &amp; video</v>
      </c>
      <c r="K900" t="str">
        <f t="shared" si="59"/>
        <v>documentary</v>
      </c>
      <c r="L900" t="s">
        <v>21</v>
      </c>
      <c r="M900" t="s">
        <v>22</v>
      </c>
      <c r="N900">
        <v>1576476000</v>
      </c>
      <c r="O900">
        <v>1576994400</v>
      </c>
      <c r="P900" t="b">
        <v>0</v>
      </c>
      <c r="Q900" t="b">
        <v>0</v>
      </c>
      <c r="R900" t="s">
        <v>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 s="8">
        <f t="shared" si="57"/>
        <v>102.60162601626017</v>
      </c>
      <c r="I901">
        <v>123</v>
      </c>
      <c r="J901" t="str">
        <f t="shared" si="58"/>
        <v>music</v>
      </c>
      <c r="K901" t="str">
        <f t="shared" si="59"/>
        <v>jazz</v>
      </c>
      <c r="L901" t="s">
        <v>98</v>
      </c>
      <c r="M901" t="s">
        <v>99</v>
      </c>
      <c r="N901">
        <v>1381122000</v>
      </c>
      <c r="O901">
        <v>1382677200</v>
      </c>
      <c r="P901" t="b">
        <v>0</v>
      </c>
      <c r="Q901" t="b">
        <v>0</v>
      </c>
      <c r="R901" t="s">
        <v>159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 s="8">
        <f t="shared" si="57"/>
        <v>2</v>
      </c>
      <c r="I902">
        <v>1</v>
      </c>
      <c r="J902" t="str">
        <f t="shared" si="58"/>
        <v>technology</v>
      </c>
      <c r="K902" t="str">
        <f t="shared" si="59"/>
        <v>web</v>
      </c>
      <c r="L902" t="s">
        <v>21</v>
      </c>
      <c r="M902" t="s">
        <v>22</v>
      </c>
      <c r="N902">
        <v>1411102800</v>
      </c>
      <c r="O902">
        <v>1411189200</v>
      </c>
      <c r="P902" t="b">
        <v>0</v>
      </c>
      <c r="Q902" t="b">
        <v>1</v>
      </c>
      <c r="R902" t="s">
        <v>28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 s="8">
        <f t="shared" si="57"/>
        <v>55.0062893081761</v>
      </c>
      <c r="I903">
        <v>159</v>
      </c>
      <c r="J903" t="str">
        <f t="shared" si="58"/>
        <v>music</v>
      </c>
      <c r="K903" t="str">
        <f t="shared" si="59"/>
        <v>rock</v>
      </c>
      <c r="L903" t="s">
        <v>21</v>
      </c>
      <c r="M903" t="s">
        <v>22</v>
      </c>
      <c r="N903">
        <v>1531803600</v>
      </c>
      <c r="O903">
        <v>1534654800</v>
      </c>
      <c r="P903" t="b">
        <v>0</v>
      </c>
      <c r="Q903" t="b">
        <v>1</v>
      </c>
      <c r="R903" t="s">
        <v>23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 s="8">
        <f t="shared" si="57"/>
        <v>32.127272727272725</v>
      </c>
      <c r="I904">
        <v>110</v>
      </c>
      <c r="J904" t="str">
        <f t="shared" si="58"/>
        <v>technology</v>
      </c>
      <c r="K904" t="str">
        <f t="shared" si="59"/>
        <v>web</v>
      </c>
      <c r="L904" t="s">
        <v>21</v>
      </c>
      <c r="M904" t="s">
        <v>22</v>
      </c>
      <c r="N904">
        <v>1454133600</v>
      </c>
      <c r="O904">
        <v>1457762400</v>
      </c>
      <c r="P904" t="b">
        <v>0</v>
      </c>
      <c r="Q904" t="b">
        <v>0</v>
      </c>
      <c r="R904" t="s">
        <v>28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 s="8">
        <f t="shared" si="57"/>
        <v>50.642857142857146</v>
      </c>
      <c r="I905">
        <v>14</v>
      </c>
      <c r="J905" t="str">
        <f t="shared" si="58"/>
        <v>publishing</v>
      </c>
      <c r="K905" t="str">
        <f t="shared" si="59"/>
        <v>nonfiction</v>
      </c>
      <c r="L905" t="s">
        <v>21</v>
      </c>
      <c r="M905" t="s">
        <v>22</v>
      </c>
      <c r="N905">
        <v>1336194000</v>
      </c>
      <c r="O905">
        <v>1337490000</v>
      </c>
      <c r="P905" t="b">
        <v>0</v>
      </c>
      <c r="Q905" t="b">
        <v>1</v>
      </c>
      <c r="R905" t="s">
        <v>68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 s="8">
        <f t="shared" si="57"/>
        <v>49.6875</v>
      </c>
      <c r="I906">
        <v>16</v>
      </c>
      <c r="J906" t="str">
        <f t="shared" si="58"/>
        <v>publishing</v>
      </c>
      <c r="K906" t="str">
        <f t="shared" si="59"/>
        <v>radio &amp; podcasts</v>
      </c>
      <c r="L906" t="s">
        <v>21</v>
      </c>
      <c r="M906" t="s">
        <v>22</v>
      </c>
      <c r="N906">
        <v>1349326800</v>
      </c>
      <c r="O906">
        <v>1349672400</v>
      </c>
      <c r="P906" t="b">
        <v>0</v>
      </c>
      <c r="Q906" t="b">
        <v>0</v>
      </c>
      <c r="R906" t="s">
        <v>133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 s="8">
        <f t="shared" si="57"/>
        <v>54.894067796610166</v>
      </c>
      <c r="I907">
        <v>236</v>
      </c>
      <c r="J907" t="str">
        <f t="shared" si="58"/>
        <v>theater</v>
      </c>
      <c r="K907" t="str">
        <f t="shared" si="59"/>
        <v>plays</v>
      </c>
      <c r="L907" t="s">
        <v>21</v>
      </c>
      <c r="M907" t="s">
        <v>22</v>
      </c>
      <c r="N907">
        <v>1379566800</v>
      </c>
      <c r="O907">
        <v>1379826000</v>
      </c>
      <c r="P907" t="b">
        <v>0</v>
      </c>
      <c r="Q907" t="b">
        <v>0</v>
      </c>
      <c r="R907" t="s">
        <v>33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 s="8">
        <f t="shared" si="57"/>
        <v>46.931937172774866</v>
      </c>
      <c r="I908">
        <v>191</v>
      </c>
      <c r="J908" t="str">
        <f t="shared" si="58"/>
        <v>film &amp; video</v>
      </c>
      <c r="K908" t="str">
        <f t="shared" si="59"/>
        <v>documentary</v>
      </c>
      <c r="L908" t="s">
        <v>21</v>
      </c>
      <c r="M908" t="s">
        <v>22</v>
      </c>
      <c r="N908">
        <v>1494651600</v>
      </c>
      <c r="O908">
        <v>1497762000</v>
      </c>
      <c r="P908" t="b">
        <v>1</v>
      </c>
      <c r="Q908" t="b">
        <v>1</v>
      </c>
      <c r="R908" t="s">
        <v>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 s="8">
        <f t="shared" si="57"/>
        <v>44.951219512195124</v>
      </c>
      <c r="I909">
        <v>41</v>
      </c>
      <c r="J909" t="str">
        <f t="shared" si="58"/>
        <v>theater</v>
      </c>
      <c r="K909" t="str">
        <f t="shared" si="59"/>
        <v>plays</v>
      </c>
      <c r="L909" t="s">
        <v>21</v>
      </c>
      <c r="M909" t="s">
        <v>22</v>
      </c>
      <c r="N909">
        <v>1303880400</v>
      </c>
      <c r="O909">
        <v>1304485200</v>
      </c>
      <c r="P909" t="b">
        <v>0</v>
      </c>
      <c r="Q909" t="b">
        <v>0</v>
      </c>
      <c r="R909" t="s">
        <v>33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 s="8">
        <f t="shared" si="57"/>
        <v>30.99898322318251</v>
      </c>
      <c r="I910">
        <v>3934</v>
      </c>
      <c r="J910" t="str">
        <f t="shared" si="58"/>
        <v>games</v>
      </c>
      <c r="K910" t="str">
        <f t="shared" si="59"/>
        <v>video games</v>
      </c>
      <c r="L910" t="s">
        <v>21</v>
      </c>
      <c r="M910" t="s">
        <v>22</v>
      </c>
      <c r="N910">
        <v>1335934800</v>
      </c>
      <c r="O910">
        <v>1336885200</v>
      </c>
      <c r="P910" t="b">
        <v>0</v>
      </c>
      <c r="Q910" t="b">
        <v>0</v>
      </c>
      <c r="R910" t="s">
        <v>89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 s="8">
        <f t="shared" si="57"/>
        <v>107.7625</v>
      </c>
      <c r="I911">
        <v>80</v>
      </c>
      <c r="J911" t="str">
        <f t="shared" si="58"/>
        <v>theater</v>
      </c>
      <c r="K911" t="str">
        <f t="shared" si="59"/>
        <v>plays</v>
      </c>
      <c r="L911" t="s">
        <v>15</v>
      </c>
      <c r="M911" t="s">
        <v>16</v>
      </c>
      <c r="N911">
        <v>1528088400</v>
      </c>
      <c r="O911">
        <v>1530421200</v>
      </c>
      <c r="P911" t="b">
        <v>0</v>
      </c>
      <c r="Q911" t="b">
        <v>1</v>
      </c>
      <c r="R911" t="s">
        <v>33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 s="8">
        <f t="shared" si="57"/>
        <v>102.07770270270271</v>
      </c>
      <c r="I912">
        <v>296</v>
      </c>
      <c r="J912" t="str">
        <f t="shared" si="58"/>
        <v>theater</v>
      </c>
      <c r="K912" t="str">
        <f t="shared" si="59"/>
        <v>plays</v>
      </c>
      <c r="L912" t="s">
        <v>21</v>
      </c>
      <c r="M912" t="s">
        <v>22</v>
      </c>
      <c r="N912">
        <v>1421906400</v>
      </c>
      <c r="O912">
        <v>1421992800</v>
      </c>
      <c r="P912" t="b">
        <v>0</v>
      </c>
      <c r="Q912" t="b">
        <v>0</v>
      </c>
      <c r="R912" t="s">
        <v>33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 s="8">
        <f t="shared" si="57"/>
        <v>24.976190476190474</v>
      </c>
      <c r="I913">
        <v>462</v>
      </c>
      <c r="J913" t="str">
        <f t="shared" si="58"/>
        <v>technology</v>
      </c>
      <c r="K913" t="str">
        <f t="shared" si="59"/>
        <v>web</v>
      </c>
      <c r="L913" t="s">
        <v>21</v>
      </c>
      <c r="M913" t="s">
        <v>22</v>
      </c>
      <c r="N913">
        <v>1568005200</v>
      </c>
      <c r="O913">
        <v>1568178000</v>
      </c>
      <c r="P913" t="b">
        <v>1</v>
      </c>
      <c r="Q913" t="b">
        <v>0</v>
      </c>
      <c r="R913" t="s">
        <v>28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 s="8">
        <f t="shared" si="57"/>
        <v>79.944134078212286</v>
      </c>
      <c r="I914">
        <v>179</v>
      </c>
      <c r="J914" t="str">
        <f t="shared" si="58"/>
        <v>film &amp; video</v>
      </c>
      <c r="K914" t="str">
        <f t="shared" si="59"/>
        <v>drama</v>
      </c>
      <c r="L914" t="s">
        <v>21</v>
      </c>
      <c r="M914" t="s">
        <v>22</v>
      </c>
      <c r="N914">
        <v>1346821200</v>
      </c>
      <c r="O914">
        <v>1347944400</v>
      </c>
      <c r="P914" t="b">
        <v>1</v>
      </c>
      <c r="Q914" t="b">
        <v>0</v>
      </c>
      <c r="R914" t="s">
        <v>53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 s="8">
        <f t="shared" si="57"/>
        <v>67.946462715105156</v>
      </c>
      <c r="I915">
        <v>523</v>
      </c>
      <c r="J915" t="str">
        <f t="shared" si="58"/>
        <v>film &amp; video</v>
      </c>
      <c r="K915" t="str">
        <f t="shared" si="59"/>
        <v>drama</v>
      </c>
      <c r="L915" t="s">
        <v>26</v>
      </c>
      <c r="M915" t="s">
        <v>27</v>
      </c>
      <c r="N915">
        <v>1557637200</v>
      </c>
      <c r="O915">
        <v>1558760400</v>
      </c>
      <c r="P915" t="b">
        <v>0</v>
      </c>
      <c r="Q915" t="b">
        <v>0</v>
      </c>
      <c r="R915" t="s">
        <v>53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 s="8">
        <f t="shared" si="57"/>
        <v>26.070921985815602</v>
      </c>
      <c r="I916">
        <v>141</v>
      </c>
      <c r="J916" t="str">
        <f t="shared" si="58"/>
        <v>theater</v>
      </c>
      <c r="K916" t="str">
        <f t="shared" si="59"/>
        <v>plays</v>
      </c>
      <c r="L916" t="s">
        <v>40</v>
      </c>
      <c r="M916" t="s">
        <v>41</v>
      </c>
      <c r="N916">
        <v>1375592400</v>
      </c>
      <c r="O916">
        <v>1376629200</v>
      </c>
      <c r="P916" t="b">
        <v>0</v>
      </c>
      <c r="Q916" t="b">
        <v>0</v>
      </c>
      <c r="R916" t="s">
        <v>33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 s="8">
        <f t="shared" si="57"/>
        <v>105.0032154340836</v>
      </c>
      <c r="I917">
        <v>1866</v>
      </c>
      <c r="J917" t="str">
        <f t="shared" si="58"/>
        <v>film &amp; video</v>
      </c>
      <c r="K917" t="str">
        <f t="shared" si="59"/>
        <v>television</v>
      </c>
      <c r="L917" t="s">
        <v>40</v>
      </c>
      <c r="M917" t="s">
        <v>41</v>
      </c>
      <c r="N917">
        <v>1503982800</v>
      </c>
      <c r="O917">
        <v>1504760400</v>
      </c>
      <c r="P917" t="b">
        <v>0</v>
      </c>
      <c r="Q917" t="b">
        <v>0</v>
      </c>
      <c r="R917" t="s">
        <v>269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 s="8">
        <f t="shared" si="57"/>
        <v>25.826923076923077</v>
      </c>
      <c r="I918">
        <v>52</v>
      </c>
      <c r="J918" t="str">
        <f t="shared" si="58"/>
        <v>photography</v>
      </c>
      <c r="K918" t="str">
        <f t="shared" si="59"/>
        <v>photography books</v>
      </c>
      <c r="L918" t="s">
        <v>21</v>
      </c>
      <c r="M918" t="s">
        <v>22</v>
      </c>
      <c r="N918">
        <v>1418882400</v>
      </c>
      <c r="O918">
        <v>1419660000</v>
      </c>
      <c r="P918" t="b">
        <v>0</v>
      </c>
      <c r="Q918" t="b">
        <v>0</v>
      </c>
      <c r="R918" t="s">
        <v>122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 s="8">
        <f t="shared" si="57"/>
        <v>77.666666666666671</v>
      </c>
      <c r="I919">
        <v>27</v>
      </c>
      <c r="J919" t="str">
        <f t="shared" si="58"/>
        <v>film &amp; video</v>
      </c>
      <c r="K919" t="str">
        <f t="shared" si="59"/>
        <v>shorts</v>
      </c>
      <c r="L919" t="s">
        <v>40</v>
      </c>
      <c r="M919" t="s">
        <v>41</v>
      </c>
      <c r="N919">
        <v>1309237200</v>
      </c>
      <c r="O919">
        <v>1311310800</v>
      </c>
      <c r="P919" t="b">
        <v>0</v>
      </c>
      <c r="Q919" t="b">
        <v>1</v>
      </c>
      <c r="R919" t="s">
        <v>100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 s="8">
        <f t="shared" si="57"/>
        <v>57.82692307692308</v>
      </c>
      <c r="I920">
        <v>156</v>
      </c>
      <c r="J920" t="str">
        <f t="shared" si="58"/>
        <v>publishing</v>
      </c>
      <c r="K920" t="str">
        <f t="shared" si="59"/>
        <v>radio &amp; podcasts</v>
      </c>
      <c r="L920" t="s">
        <v>98</v>
      </c>
      <c r="M920" t="s">
        <v>99</v>
      </c>
      <c r="N920">
        <v>1343365200</v>
      </c>
      <c r="O920">
        <v>1344315600</v>
      </c>
      <c r="P920" t="b">
        <v>0</v>
      </c>
      <c r="Q920" t="b">
        <v>0</v>
      </c>
      <c r="R920" t="s">
        <v>133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 s="8">
        <f t="shared" si="57"/>
        <v>92.955555555555549</v>
      </c>
      <c r="I921">
        <v>225</v>
      </c>
      <c r="J921" t="str">
        <f t="shared" si="58"/>
        <v>theater</v>
      </c>
      <c r="K921" t="str">
        <f t="shared" si="59"/>
        <v>plays</v>
      </c>
      <c r="L921" t="s">
        <v>26</v>
      </c>
      <c r="M921" t="s">
        <v>27</v>
      </c>
      <c r="N921">
        <v>1507957200</v>
      </c>
      <c r="O921">
        <v>1510725600</v>
      </c>
      <c r="P921" t="b">
        <v>0</v>
      </c>
      <c r="Q921" t="b">
        <v>1</v>
      </c>
      <c r="R921" t="s">
        <v>33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 s="8">
        <f t="shared" si="57"/>
        <v>37.945098039215686</v>
      </c>
      <c r="I922">
        <v>255</v>
      </c>
      <c r="J922" t="str">
        <f t="shared" si="58"/>
        <v>film &amp; video</v>
      </c>
      <c r="K922" t="str">
        <f t="shared" si="59"/>
        <v>animation</v>
      </c>
      <c r="L922" t="s">
        <v>21</v>
      </c>
      <c r="M922" t="s">
        <v>22</v>
      </c>
      <c r="N922">
        <v>1549519200</v>
      </c>
      <c r="O922">
        <v>1551247200</v>
      </c>
      <c r="P922" t="b">
        <v>1</v>
      </c>
      <c r="Q922" t="b">
        <v>0</v>
      </c>
      <c r="R922" t="s">
        <v>71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 s="8">
        <f t="shared" si="57"/>
        <v>31.842105263157894</v>
      </c>
      <c r="I923">
        <v>38</v>
      </c>
      <c r="J923" t="str">
        <f t="shared" si="58"/>
        <v>technology</v>
      </c>
      <c r="K923" t="str">
        <f t="shared" si="59"/>
        <v>web</v>
      </c>
      <c r="L923" t="s">
        <v>21</v>
      </c>
      <c r="M923" t="s">
        <v>22</v>
      </c>
      <c r="N923">
        <v>1329026400</v>
      </c>
      <c r="O923">
        <v>1330236000</v>
      </c>
      <c r="P923" t="b">
        <v>0</v>
      </c>
      <c r="Q923" t="b">
        <v>0</v>
      </c>
      <c r="R923" t="s">
        <v>28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 s="8">
        <f t="shared" si="57"/>
        <v>40</v>
      </c>
      <c r="I924">
        <v>2261</v>
      </c>
      <c r="J924" t="str">
        <f t="shared" si="58"/>
        <v>music</v>
      </c>
      <c r="K924" t="str">
        <f t="shared" si="59"/>
        <v>world music</v>
      </c>
      <c r="L924" t="s">
        <v>21</v>
      </c>
      <c r="M924" t="s">
        <v>22</v>
      </c>
      <c r="N924">
        <v>1544335200</v>
      </c>
      <c r="O924">
        <v>1545112800</v>
      </c>
      <c r="P924" t="b">
        <v>0</v>
      </c>
      <c r="Q924" t="b">
        <v>1</v>
      </c>
      <c r="R924" t="s">
        <v>319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 s="8">
        <f t="shared" si="57"/>
        <v>101.1</v>
      </c>
      <c r="I925">
        <v>40</v>
      </c>
      <c r="J925" t="str">
        <f t="shared" si="58"/>
        <v>theater</v>
      </c>
      <c r="K925" t="str">
        <f t="shared" si="59"/>
        <v>plays</v>
      </c>
      <c r="L925" t="s">
        <v>21</v>
      </c>
      <c r="M925" t="s">
        <v>22</v>
      </c>
      <c r="N925">
        <v>1279083600</v>
      </c>
      <c r="O925">
        <v>1279170000</v>
      </c>
      <c r="P925" t="b">
        <v>0</v>
      </c>
      <c r="Q925" t="b">
        <v>0</v>
      </c>
      <c r="R925" t="s">
        <v>33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 s="8">
        <f t="shared" si="57"/>
        <v>84.006989951944078</v>
      </c>
      <c r="I926">
        <v>2289</v>
      </c>
      <c r="J926" t="str">
        <f t="shared" si="58"/>
        <v>theater</v>
      </c>
      <c r="K926" t="str">
        <f t="shared" si="59"/>
        <v>plays</v>
      </c>
      <c r="L926" t="s">
        <v>107</v>
      </c>
      <c r="M926" t="s">
        <v>108</v>
      </c>
      <c r="N926">
        <v>1572498000</v>
      </c>
      <c r="O926">
        <v>1573452000</v>
      </c>
      <c r="P926" t="b">
        <v>0</v>
      </c>
      <c r="Q926" t="b">
        <v>0</v>
      </c>
      <c r="R926" t="s">
        <v>33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 s="8">
        <f t="shared" si="57"/>
        <v>103.41538461538461</v>
      </c>
      <c r="I927">
        <v>65</v>
      </c>
      <c r="J927" t="str">
        <f t="shared" si="58"/>
        <v>theater</v>
      </c>
      <c r="K927" t="str">
        <f t="shared" si="59"/>
        <v>plays</v>
      </c>
      <c r="L927" t="s">
        <v>21</v>
      </c>
      <c r="M927" t="s">
        <v>22</v>
      </c>
      <c r="N927">
        <v>1506056400</v>
      </c>
      <c r="O927">
        <v>1507093200</v>
      </c>
      <c r="P927" t="b">
        <v>0</v>
      </c>
      <c r="Q927" t="b">
        <v>0</v>
      </c>
      <c r="R927" t="s">
        <v>33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 s="8">
        <f t="shared" si="57"/>
        <v>105.13333333333334</v>
      </c>
      <c r="I928">
        <v>15</v>
      </c>
      <c r="J928" t="str">
        <f t="shared" si="58"/>
        <v>food</v>
      </c>
      <c r="K928" t="str">
        <f t="shared" si="59"/>
        <v>food trucks</v>
      </c>
      <c r="L928" t="s">
        <v>21</v>
      </c>
      <c r="M928" t="s">
        <v>22</v>
      </c>
      <c r="N928">
        <v>1463029200</v>
      </c>
      <c r="O928">
        <v>1463374800</v>
      </c>
      <c r="P928" t="b">
        <v>0</v>
      </c>
      <c r="Q928" t="b">
        <v>0</v>
      </c>
      <c r="R928" t="s">
        <v>17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 s="8">
        <f t="shared" si="57"/>
        <v>89.21621621621621</v>
      </c>
      <c r="I929">
        <v>37</v>
      </c>
      <c r="J929" t="str">
        <f t="shared" si="58"/>
        <v>theater</v>
      </c>
      <c r="K929" t="str">
        <f t="shared" si="59"/>
        <v>plays</v>
      </c>
      <c r="L929" t="s">
        <v>21</v>
      </c>
      <c r="M929" t="s">
        <v>22</v>
      </c>
      <c r="N929">
        <v>1342069200</v>
      </c>
      <c r="O929">
        <v>1344574800</v>
      </c>
      <c r="P929" t="b">
        <v>0</v>
      </c>
      <c r="Q929" t="b">
        <v>0</v>
      </c>
      <c r="R929" t="s">
        <v>33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 s="8">
        <f t="shared" si="57"/>
        <v>51.995234312946785</v>
      </c>
      <c r="I930">
        <v>3777</v>
      </c>
      <c r="J930" t="str">
        <f t="shared" si="58"/>
        <v>technology</v>
      </c>
      <c r="K930" t="str">
        <f t="shared" si="59"/>
        <v>web</v>
      </c>
      <c r="L930" t="s">
        <v>107</v>
      </c>
      <c r="M930" t="s">
        <v>108</v>
      </c>
      <c r="N930">
        <v>1388296800</v>
      </c>
      <c r="O930">
        <v>1389074400</v>
      </c>
      <c r="P930" t="b">
        <v>0</v>
      </c>
      <c r="Q930" t="b">
        <v>0</v>
      </c>
      <c r="R930" t="s">
        <v>28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 s="8">
        <f t="shared" si="57"/>
        <v>64.956521739130437</v>
      </c>
      <c r="I931">
        <v>184</v>
      </c>
      <c r="J931" t="str">
        <f t="shared" si="58"/>
        <v>theater</v>
      </c>
      <c r="K931" t="str">
        <f t="shared" si="59"/>
        <v>plays</v>
      </c>
      <c r="L931" t="s">
        <v>40</v>
      </c>
      <c r="M931" t="s">
        <v>41</v>
      </c>
      <c r="N931">
        <v>1493787600</v>
      </c>
      <c r="O931">
        <v>1494997200</v>
      </c>
      <c r="P931" t="b">
        <v>0</v>
      </c>
      <c r="Q931" t="b">
        <v>0</v>
      </c>
      <c r="R931" t="s">
        <v>33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 s="8">
        <f t="shared" si="57"/>
        <v>46.235294117647058</v>
      </c>
      <c r="I932">
        <v>85</v>
      </c>
      <c r="J932" t="str">
        <f t="shared" si="58"/>
        <v>theater</v>
      </c>
      <c r="K932" t="str">
        <f t="shared" si="59"/>
        <v>plays</v>
      </c>
      <c r="L932" t="s">
        <v>21</v>
      </c>
      <c r="M932" t="s">
        <v>22</v>
      </c>
      <c r="N932">
        <v>1424844000</v>
      </c>
      <c r="O932">
        <v>1425448800</v>
      </c>
      <c r="P932" t="b">
        <v>0</v>
      </c>
      <c r="Q932" t="b">
        <v>1</v>
      </c>
      <c r="R932" t="s">
        <v>33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 s="8">
        <f t="shared" si="57"/>
        <v>51.151785714285715</v>
      </c>
      <c r="I933">
        <v>112</v>
      </c>
      <c r="J933" t="str">
        <f t="shared" si="58"/>
        <v>theater</v>
      </c>
      <c r="K933" t="str">
        <f t="shared" si="59"/>
        <v>plays</v>
      </c>
      <c r="L933" t="s">
        <v>21</v>
      </c>
      <c r="M933" t="s">
        <v>22</v>
      </c>
      <c r="N933">
        <v>1403931600</v>
      </c>
      <c r="O933">
        <v>1404104400</v>
      </c>
      <c r="P933" t="b">
        <v>0</v>
      </c>
      <c r="Q933" t="b">
        <v>1</v>
      </c>
      <c r="R933" t="s">
        <v>33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 s="8">
        <f t="shared" si="57"/>
        <v>33.909722222222221</v>
      </c>
      <c r="I934">
        <v>144</v>
      </c>
      <c r="J934" t="str">
        <f t="shared" si="58"/>
        <v>music</v>
      </c>
      <c r="K934" t="str">
        <f t="shared" si="59"/>
        <v>rock</v>
      </c>
      <c r="L934" t="s">
        <v>21</v>
      </c>
      <c r="M934" t="s">
        <v>22</v>
      </c>
      <c r="N934">
        <v>1394514000</v>
      </c>
      <c r="O934">
        <v>1394773200</v>
      </c>
      <c r="P934" t="b">
        <v>0</v>
      </c>
      <c r="Q934" t="b">
        <v>0</v>
      </c>
      <c r="R934" t="s">
        <v>23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 s="8">
        <f t="shared" si="57"/>
        <v>92.016298633017882</v>
      </c>
      <c r="I935">
        <v>1902</v>
      </c>
      <c r="J935" t="str">
        <f t="shared" si="58"/>
        <v>theater</v>
      </c>
      <c r="K935" t="str">
        <f t="shared" si="59"/>
        <v>plays</v>
      </c>
      <c r="L935" t="s">
        <v>21</v>
      </c>
      <c r="M935" t="s">
        <v>22</v>
      </c>
      <c r="N935">
        <v>1365397200</v>
      </c>
      <c r="O935">
        <v>1366520400</v>
      </c>
      <c r="P935" t="b">
        <v>0</v>
      </c>
      <c r="Q935" t="b">
        <v>0</v>
      </c>
      <c r="R935" t="s">
        <v>33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 s="8">
        <f t="shared" si="57"/>
        <v>107.42857142857143</v>
      </c>
      <c r="I936">
        <v>105</v>
      </c>
      <c r="J936" t="str">
        <f t="shared" si="58"/>
        <v>theater</v>
      </c>
      <c r="K936" t="str">
        <f t="shared" si="59"/>
        <v>plays</v>
      </c>
      <c r="L936" t="s">
        <v>21</v>
      </c>
      <c r="M936" t="s">
        <v>22</v>
      </c>
      <c r="N936">
        <v>1456120800</v>
      </c>
      <c r="O936">
        <v>1456639200</v>
      </c>
      <c r="P936" t="b">
        <v>0</v>
      </c>
      <c r="Q936" t="b">
        <v>0</v>
      </c>
      <c r="R936" t="s">
        <v>33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 s="8">
        <f t="shared" si="57"/>
        <v>75.848484848484844</v>
      </c>
      <c r="I937">
        <v>132</v>
      </c>
      <c r="J937" t="str">
        <f t="shared" si="58"/>
        <v>theater</v>
      </c>
      <c r="K937" t="str">
        <f t="shared" si="59"/>
        <v>plays</v>
      </c>
      <c r="L937" t="s">
        <v>21</v>
      </c>
      <c r="M937" t="s">
        <v>22</v>
      </c>
      <c r="N937">
        <v>1437714000</v>
      </c>
      <c r="O937">
        <v>1438318800</v>
      </c>
      <c r="P937" t="b">
        <v>0</v>
      </c>
      <c r="Q937" t="b">
        <v>0</v>
      </c>
      <c r="R937" t="s">
        <v>33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 s="8">
        <f t="shared" si="57"/>
        <v>80.476190476190482</v>
      </c>
      <c r="I938">
        <v>21</v>
      </c>
      <c r="J938" t="str">
        <f t="shared" si="58"/>
        <v>theater</v>
      </c>
      <c r="K938" t="str">
        <f t="shared" si="59"/>
        <v>plays</v>
      </c>
      <c r="L938" t="s">
        <v>21</v>
      </c>
      <c r="M938" t="s">
        <v>22</v>
      </c>
      <c r="N938">
        <v>1563771600</v>
      </c>
      <c r="O938">
        <v>1564030800</v>
      </c>
      <c r="P938" t="b">
        <v>1</v>
      </c>
      <c r="Q938" t="b">
        <v>0</v>
      </c>
      <c r="R938" t="s">
        <v>33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 s="8">
        <f t="shared" si="57"/>
        <v>86.978483606557376</v>
      </c>
      <c r="I939">
        <v>976</v>
      </c>
      <c r="J939" t="str">
        <f t="shared" si="58"/>
        <v>film &amp; video</v>
      </c>
      <c r="K939" t="str">
        <f t="shared" si="59"/>
        <v>documentary</v>
      </c>
      <c r="L939" t="s">
        <v>21</v>
      </c>
      <c r="M939" t="s">
        <v>22</v>
      </c>
      <c r="N939">
        <v>1448517600</v>
      </c>
      <c r="O939">
        <v>1449295200</v>
      </c>
      <c r="P939" t="b">
        <v>0</v>
      </c>
      <c r="Q939" t="b">
        <v>0</v>
      </c>
      <c r="R939" t="s">
        <v>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 s="8">
        <f t="shared" si="57"/>
        <v>105.13541666666667</v>
      </c>
      <c r="I940">
        <v>96</v>
      </c>
      <c r="J940" t="str">
        <f t="shared" si="58"/>
        <v>publishing</v>
      </c>
      <c r="K940" t="str">
        <f t="shared" si="59"/>
        <v>fiction</v>
      </c>
      <c r="L940" t="s">
        <v>21</v>
      </c>
      <c r="M940" t="s">
        <v>22</v>
      </c>
      <c r="N940">
        <v>1528779600</v>
      </c>
      <c r="O940">
        <v>1531890000</v>
      </c>
      <c r="P940" t="b">
        <v>0</v>
      </c>
      <c r="Q940" t="b">
        <v>1</v>
      </c>
      <c r="R940" t="s">
        <v>119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 s="8">
        <f t="shared" si="57"/>
        <v>57.298507462686565</v>
      </c>
      <c r="I941">
        <v>67</v>
      </c>
      <c r="J941" t="str">
        <f t="shared" si="58"/>
        <v>games</v>
      </c>
      <c r="K941" t="str">
        <f t="shared" si="59"/>
        <v>video games</v>
      </c>
      <c r="L941" t="s">
        <v>21</v>
      </c>
      <c r="M941" t="s">
        <v>22</v>
      </c>
      <c r="N941">
        <v>1304744400</v>
      </c>
      <c r="O941">
        <v>1306213200</v>
      </c>
      <c r="P941" t="b">
        <v>0</v>
      </c>
      <c r="Q941" t="b">
        <v>1</v>
      </c>
      <c r="R941" t="s">
        <v>89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 s="8">
        <f t="shared" si="57"/>
        <v>93.348484848484844</v>
      </c>
      <c r="I942">
        <v>66</v>
      </c>
      <c r="J942" t="str">
        <f t="shared" si="58"/>
        <v>technology</v>
      </c>
      <c r="K942" t="str">
        <f t="shared" si="59"/>
        <v>web</v>
      </c>
      <c r="L942" t="s">
        <v>15</v>
      </c>
      <c r="M942" t="s">
        <v>16</v>
      </c>
      <c r="N942">
        <v>1354341600</v>
      </c>
      <c r="O942">
        <v>1356242400</v>
      </c>
      <c r="P942" t="b">
        <v>0</v>
      </c>
      <c r="Q942" t="b">
        <v>0</v>
      </c>
      <c r="R942" t="s">
        <v>28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 s="8">
        <f t="shared" si="57"/>
        <v>71.987179487179489</v>
      </c>
      <c r="I943">
        <v>78</v>
      </c>
      <c r="J943" t="str">
        <f t="shared" si="58"/>
        <v>theater</v>
      </c>
      <c r="K943" t="str">
        <f t="shared" si="59"/>
        <v>plays</v>
      </c>
      <c r="L943" t="s">
        <v>21</v>
      </c>
      <c r="M943" t="s">
        <v>22</v>
      </c>
      <c r="N943">
        <v>1294552800</v>
      </c>
      <c r="O943">
        <v>1297576800</v>
      </c>
      <c r="P943" t="b">
        <v>1</v>
      </c>
      <c r="Q943" t="b">
        <v>0</v>
      </c>
      <c r="R943" t="s">
        <v>33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 s="8">
        <f t="shared" si="57"/>
        <v>92.611940298507463</v>
      </c>
      <c r="I944">
        <v>67</v>
      </c>
      <c r="J944" t="str">
        <f t="shared" si="58"/>
        <v>theater</v>
      </c>
      <c r="K944" t="str">
        <f t="shared" si="59"/>
        <v>plays</v>
      </c>
      <c r="L944" t="s">
        <v>26</v>
      </c>
      <c r="M944" t="s">
        <v>27</v>
      </c>
      <c r="N944">
        <v>1295935200</v>
      </c>
      <c r="O944">
        <v>1296194400</v>
      </c>
      <c r="P944" t="b">
        <v>0</v>
      </c>
      <c r="Q944" t="b">
        <v>0</v>
      </c>
      <c r="R944" t="s">
        <v>33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 s="8">
        <f t="shared" si="57"/>
        <v>104.99122807017544</v>
      </c>
      <c r="I945">
        <v>114</v>
      </c>
      <c r="J945" t="str">
        <f t="shared" si="58"/>
        <v>food</v>
      </c>
      <c r="K945" t="str">
        <f t="shared" si="59"/>
        <v>food trucks</v>
      </c>
      <c r="L945" t="s">
        <v>21</v>
      </c>
      <c r="M945" t="s">
        <v>22</v>
      </c>
      <c r="N945">
        <v>1411534800</v>
      </c>
      <c r="O945">
        <v>1414558800</v>
      </c>
      <c r="P945" t="b">
        <v>0</v>
      </c>
      <c r="Q945" t="b">
        <v>0</v>
      </c>
      <c r="R945" t="s">
        <v>17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 s="8">
        <f t="shared" si="57"/>
        <v>30.958174904942965</v>
      </c>
      <c r="I946">
        <v>263</v>
      </c>
      <c r="J946" t="str">
        <f t="shared" si="58"/>
        <v>photography</v>
      </c>
      <c r="K946" t="str">
        <f t="shared" si="59"/>
        <v>photography books</v>
      </c>
      <c r="L946" t="s">
        <v>26</v>
      </c>
      <c r="M946" t="s">
        <v>27</v>
      </c>
      <c r="N946">
        <v>1486706400</v>
      </c>
      <c r="O946">
        <v>1488348000</v>
      </c>
      <c r="P946" t="b">
        <v>0</v>
      </c>
      <c r="Q946" t="b">
        <v>0</v>
      </c>
      <c r="R946" t="s">
        <v>122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 s="8">
        <f t="shared" si="57"/>
        <v>33.001182732111175</v>
      </c>
      <c r="I947">
        <v>1691</v>
      </c>
      <c r="J947" t="str">
        <f t="shared" si="58"/>
        <v>photography</v>
      </c>
      <c r="K947" t="str">
        <f t="shared" si="59"/>
        <v>photography books</v>
      </c>
      <c r="L947" t="s">
        <v>21</v>
      </c>
      <c r="M947" t="s">
        <v>22</v>
      </c>
      <c r="N947">
        <v>1333602000</v>
      </c>
      <c r="O947">
        <v>1334898000</v>
      </c>
      <c r="P947" t="b">
        <v>1</v>
      </c>
      <c r="Q947" t="b">
        <v>0</v>
      </c>
      <c r="R947" t="s">
        <v>122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 s="8">
        <f t="shared" si="57"/>
        <v>84.187845303867405</v>
      </c>
      <c r="I948">
        <v>181</v>
      </c>
      <c r="J948" t="str">
        <f t="shared" si="58"/>
        <v>theater</v>
      </c>
      <c r="K948" t="str">
        <f t="shared" si="59"/>
        <v>plays</v>
      </c>
      <c r="L948" t="s">
        <v>21</v>
      </c>
      <c r="M948" t="s">
        <v>22</v>
      </c>
      <c r="N948">
        <v>1308200400</v>
      </c>
      <c r="O948">
        <v>1308373200</v>
      </c>
      <c r="P948" t="b">
        <v>0</v>
      </c>
      <c r="Q948" t="b">
        <v>0</v>
      </c>
      <c r="R948" t="s">
        <v>33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 s="8">
        <f t="shared" si="57"/>
        <v>73.92307692307692</v>
      </c>
      <c r="I949">
        <v>13</v>
      </c>
      <c r="J949" t="str">
        <f t="shared" si="58"/>
        <v>theater</v>
      </c>
      <c r="K949" t="str">
        <f t="shared" si="59"/>
        <v>plays</v>
      </c>
      <c r="L949" t="s">
        <v>21</v>
      </c>
      <c r="M949" t="s">
        <v>22</v>
      </c>
      <c r="N949">
        <v>1411707600</v>
      </c>
      <c r="O949">
        <v>1412312400</v>
      </c>
      <c r="P949" t="b">
        <v>0</v>
      </c>
      <c r="Q949" t="b">
        <v>0</v>
      </c>
      <c r="R949" t="s">
        <v>33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 s="8">
        <f t="shared" si="57"/>
        <v>36.987499999999997</v>
      </c>
      <c r="I950">
        <v>160</v>
      </c>
      <c r="J950" t="str">
        <f t="shared" si="58"/>
        <v>film &amp; video</v>
      </c>
      <c r="K950" t="str">
        <f t="shared" si="59"/>
        <v>documentary</v>
      </c>
      <c r="L950" t="s">
        <v>21</v>
      </c>
      <c r="M950" t="s">
        <v>22</v>
      </c>
      <c r="N950">
        <v>1418364000</v>
      </c>
      <c r="O950">
        <v>1419228000</v>
      </c>
      <c r="P950" t="b">
        <v>1</v>
      </c>
      <c r="Q950" t="b">
        <v>1</v>
      </c>
      <c r="R950" t="s">
        <v>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 s="8">
        <f t="shared" si="57"/>
        <v>46.896551724137929</v>
      </c>
      <c r="I951">
        <v>203</v>
      </c>
      <c r="J951" t="str">
        <f t="shared" si="58"/>
        <v>technology</v>
      </c>
      <c r="K951" t="str">
        <f t="shared" si="59"/>
        <v>web</v>
      </c>
      <c r="L951" t="s">
        <v>21</v>
      </c>
      <c r="M951" t="s">
        <v>22</v>
      </c>
      <c r="N951">
        <v>1429333200</v>
      </c>
      <c r="O951">
        <v>1430974800</v>
      </c>
      <c r="P951" t="b">
        <v>0</v>
      </c>
      <c r="Q951" t="b">
        <v>0</v>
      </c>
      <c r="R951" t="s">
        <v>28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 s="8">
        <f t="shared" si="57"/>
        <v>5</v>
      </c>
      <c r="I952">
        <v>1</v>
      </c>
      <c r="J952" t="str">
        <f t="shared" si="58"/>
        <v>theater</v>
      </c>
      <c r="K952" t="str">
        <f t="shared" si="59"/>
        <v>plays</v>
      </c>
      <c r="L952" t="s">
        <v>21</v>
      </c>
      <c r="M952" t="s">
        <v>22</v>
      </c>
      <c r="N952">
        <v>1555390800</v>
      </c>
      <c r="O952">
        <v>1555822800</v>
      </c>
      <c r="P952" t="b">
        <v>0</v>
      </c>
      <c r="Q952" t="b">
        <v>1</v>
      </c>
      <c r="R952" t="s">
        <v>33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 s="8">
        <f t="shared" si="57"/>
        <v>102.02437459910199</v>
      </c>
      <c r="I953">
        <v>1559</v>
      </c>
      <c r="J953" t="str">
        <f t="shared" si="58"/>
        <v>music</v>
      </c>
      <c r="K953" t="str">
        <f t="shared" si="59"/>
        <v>rock</v>
      </c>
      <c r="L953" t="s">
        <v>21</v>
      </c>
      <c r="M953" t="s">
        <v>22</v>
      </c>
      <c r="N953">
        <v>1482732000</v>
      </c>
      <c r="O953">
        <v>1482818400</v>
      </c>
      <c r="P953" t="b">
        <v>0</v>
      </c>
      <c r="Q953" t="b">
        <v>1</v>
      </c>
      <c r="R953" t="s">
        <v>23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 s="8">
        <f t="shared" si="57"/>
        <v>45.007502206531335</v>
      </c>
      <c r="I954">
        <v>2266</v>
      </c>
      <c r="J954" t="str">
        <f t="shared" si="58"/>
        <v>film &amp; video</v>
      </c>
      <c r="K954" t="str">
        <f t="shared" si="59"/>
        <v>documentary</v>
      </c>
      <c r="L954" t="s">
        <v>21</v>
      </c>
      <c r="M954" t="s">
        <v>22</v>
      </c>
      <c r="N954">
        <v>1470718800</v>
      </c>
      <c r="O954">
        <v>1471928400</v>
      </c>
      <c r="P954" t="b">
        <v>0</v>
      </c>
      <c r="Q954" t="b">
        <v>0</v>
      </c>
      <c r="R954" t="s">
        <v>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 s="8">
        <f t="shared" si="57"/>
        <v>94.285714285714292</v>
      </c>
      <c r="I955">
        <v>21</v>
      </c>
      <c r="J955" t="str">
        <f t="shared" si="58"/>
        <v>film &amp; video</v>
      </c>
      <c r="K955" t="str">
        <f t="shared" si="59"/>
        <v>science fiction</v>
      </c>
      <c r="L955" t="s">
        <v>21</v>
      </c>
      <c r="M955" t="s">
        <v>22</v>
      </c>
      <c r="N955">
        <v>1450591200</v>
      </c>
      <c r="O955">
        <v>1453701600</v>
      </c>
      <c r="P955" t="b">
        <v>0</v>
      </c>
      <c r="Q955" t="b">
        <v>1</v>
      </c>
      <c r="R955" t="s">
        <v>474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 s="8">
        <f t="shared" si="57"/>
        <v>101.02325581395348</v>
      </c>
      <c r="I956">
        <v>1548</v>
      </c>
      <c r="J956" t="str">
        <f t="shared" si="58"/>
        <v>technology</v>
      </c>
      <c r="K956" t="str">
        <f t="shared" si="59"/>
        <v>web</v>
      </c>
      <c r="L956" t="s">
        <v>26</v>
      </c>
      <c r="M956" t="s">
        <v>27</v>
      </c>
      <c r="N956">
        <v>1348290000</v>
      </c>
      <c r="O956">
        <v>1350363600</v>
      </c>
      <c r="P956" t="b">
        <v>0</v>
      </c>
      <c r="Q956" t="b">
        <v>0</v>
      </c>
      <c r="R956" t="s">
        <v>28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 s="8">
        <f t="shared" si="57"/>
        <v>97.037499999999994</v>
      </c>
      <c r="I957">
        <v>80</v>
      </c>
      <c r="J957" t="str">
        <f t="shared" si="58"/>
        <v>theater</v>
      </c>
      <c r="K957" t="str">
        <f t="shared" si="59"/>
        <v>plays</v>
      </c>
      <c r="L957" t="s">
        <v>21</v>
      </c>
      <c r="M957" t="s">
        <v>22</v>
      </c>
      <c r="N957">
        <v>1353823200</v>
      </c>
      <c r="O957">
        <v>1353996000</v>
      </c>
      <c r="P957" t="b">
        <v>0</v>
      </c>
      <c r="Q957" t="b">
        <v>0</v>
      </c>
      <c r="R957" t="s">
        <v>33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 s="8">
        <f t="shared" si="57"/>
        <v>43.00963855421687</v>
      </c>
      <c r="I958">
        <v>830</v>
      </c>
      <c r="J958" t="str">
        <f t="shared" si="58"/>
        <v>film &amp; video</v>
      </c>
      <c r="K958" t="str">
        <f t="shared" si="59"/>
        <v>science fiction</v>
      </c>
      <c r="L958" t="s">
        <v>21</v>
      </c>
      <c r="M958" t="s">
        <v>22</v>
      </c>
      <c r="N958">
        <v>1450764000</v>
      </c>
      <c r="O958">
        <v>1451109600</v>
      </c>
      <c r="P958" t="b">
        <v>0</v>
      </c>
      <c r="Q958" t="b">
        <v>0</v>
      </c>
      <c r="R958" t="s">
        <v>474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 s="8">
        <f t="shared" si="57"/>
        <v>94.916030534351151</v>
      </c>
      <c r="I959">
        <v>131</v>
      </c>
      <c r="J959" t="str">
        <f t="shared" si="58"/>
        <v>theater</v>
      </c>
      <c r="K959" t="str">
        <f t="shared" si="59"/>
        <v>plays</v>
      </c>
      <c r="L959" t="s">
        <v>21</v>
      </c>
      <c r="M959" t="s">
        <v>22</v>
      </c>
      <c r="N959">
        <v>1329372000</v>
      </c>
      <c r="O959">
        <v>1329631200</v>
      </c>
      <c r="P959" t="b">
        <v>0</v>
      </c>
      <c r="Q959" t="b">
        <v>0</v>
      </c>
      <c r="R959" t="s">
        <v>33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 s="8">
        <f t="shared" si="57"/>
        <v>72.151785714285708</v>
      </c>
      <c r="I960">
        <v>112</v>
      </c>
      <c r="J960" t="str">
        <f t="shared" si="58"/>
        <v>film &amp; video</v>
      </c>
      <c r="K960" t="str">
        <f t="shared" si="59"/>
        <v>animation</v>
      </c>
      <c r="L960" t="s">
        <v>21</v>
      </c>
      <c r="M960" t="s">
        <v>22</v>
      </c>
      <c r="N960">
        <v>1277096400</v>
      </c>
      <c r="O960">
        <v>1278997200</v>
      </c>
      <c r="P960" t="b">
        <v>0</v>
      </c>
      <c r="Q960" t="b">
        <v>0</v>
      </c>
      <c r="R960" t="s">
        <v>71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 s="8">
        <f t="shared" si="57"/>
        <v>51.007692307692309</v>
      </c>
      <c r="I961">
        <v>130</v>
      </c>
      <c r="J961" t="str">
        <f t="shared" si="58"/>
        <v>publishing</v>
      </c>
      <c r="K961" t="str">
        <f t="shared" si="59"/>
        <v>translations</v>
      </c>
      <c r="L961" t="s">
        <v>21</v>
      </c>
      <c r="M961" t="s">
        <v>22</v>
      </c>
      <c r="N961">
        <v>1277701200</v>
      </c>
      <c r="O961">
        <v>1280120400</v>
      </c>
      <c r="P961" t="b">
        <v>0</v>
      </c>
      <c r="Q961" t="b">
        <v>0</v>
      </c>
      <c r="R961" t="s">
        <v>206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 s="8">
        <f t="shared" si="57"/>
        <v>85.054545454545448</v>
      </c>
      <c r="I962">
        <v>55</v>
      </c>
      <c r="J962" t="str">
        <f t="shared" si="58"/>
        <v>technology</v>
      </c>
      <c r="K962" t="str">
        <f t="shared" si="59"/>
        <v>web</v>
      </c>
      <c r="L962" t="s">
        <v>21</v>
      </c>
      <c r="M962" t="s">
        <v>22</v>
      </c>
      <c r="N962">
        <v>1454911200</v>
      </c>
      <c r="O962">
        <v>1458104400</v>
      </c>
      <c r="P962" t="b">
        <v>0</v>
      </c>
      <c r="Q962" t="b">
        <v>0</v>
      </c>
      <c r="R962" t="s">
        <v>28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 s="8">
        <f t="shared" ref="H963:H1001" si="61">E963/I963</f>
        <v>43.87096774193548</v>
      </c>
      <c r="I963">
        <v>155</v>
      </c>
      <c r="J963" t="str">
        <f t="shared" ref="J963:J1001" si="62">_xlfn.TEXTBEFORE(R963, "/")</f>
        <v>publishing</v>
      </c>
      <c r="K963" t="str">
        <f t="shared" ref="K963:K1001" si="63">_xlfn.TEXTAFTER(R963, "/")</f>
        <v>translations</v>
      </c>
      <c r="L963" t="s">
        <v>21</v>
      </c>
      <c r="M963" t="s">
        <v>22</v>
      </c>
      <c r="N963">
        <v>1297922400</v>
      </c>
      <c r="O963">
        <v>1298268000</v>
      </c>
      <c r="P963" t="b">
        <v>0</v>
      </c>
      <c r="Q963" t="b">
        <v>0</v>
      </c>
      <c r="R963" t="s">
        <v>206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 s="8">
        <f t="shared" si="61"/>
        <v>40.063909774436091</v>
      </c>
      <c r="I964">
        <v>266</v>
      </c>
      <c r="J964" t="str">
        <f t="shared" si="62"/>
        <v>food</v>
      </c>
      <c r="K964" t="str">
        <f t="shared" si="63"/>
        <v>food trucks</v>
      </c>
      <c r="L964" t="s">
        <v>21</v>
      </c>
      <c r="M964" t="s">
        <v>22</v>
      </c>
      <c r="N964">
        <v>1384408800</v>
      </c>
      <c r="O964">
        <v>1386223200</v>
      </c>
      <c r="P964" t="b">
        <v>0</v>
      </c>
      <c r="Q964" t="b">
        <v>0</v>
      </c>
      <c r="R964" t="s">
        <v>17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 s="8">
        <f t="shared" si="61"/>
        <v>43.833333333333336</v>
      </c>
      <c r="I965">
        <v>114</v>
      </c>
      <c r="J965" t="str">
        <f t="shared" si="62"/>
        <v>photography</v>
      </c>
      <c r="K965" t="str">
        <f t="shared" si="63"/>
        <v>photography books</v>
      </c>
      <c r="L965" t="s">
        <v>107</v>
      </c>
      <c r="M965" t="s">
        <v>108</v>
      </c>
      <c r="N965">
        <v>1299304800</v>
      </c>
      <c r="O965">
        <v>1299823200</v>
      </c>
      <c r="P965" t="b">
        <v>0</v>
      </c>
      <c r="Q965" t="b">
        <v>1</v>
      </c>
      <c r="R965" t="s">
        <v>122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 s="8">
        <f t="shared" si="61"/>
        <v>84.92903225806451</v>
      </c>
      <c r="I966">
        <v>155</v>
      </c>
      <c r="J966" t="str">
        <f t="shared" si="62"/>
        <v>theater</v>
      </c>
      <c r="K966" t="str">
        <f t="shared" si="63"/>
        <v>plays</v>
      </c>
      <c r="L966" t="s">
        <v>21</v>
      </c>
      <c r="M966" t="s">
        <v>22</v>
      </c>
      <c r="N966">
        <v>1431320400</v>
      </c>
      <c r="O966">
        <v>1431752400</v>
      </c>
      <c r="P966" t="b">
        <v>0</v>
      </c>
      <c r="Q966" t="b">
        <v>0</v>
      </c>
      <c r="R966" t="s">
        <v>33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 s="8">
        <f t="shared" si="61"/>
        <v>41.067632850241544</v>
      </c>
      <c r="I967">
        <v>207</v>
      </c>
      <c r="J967" t="str">
        <f t="shared" si="62"/>
        <v>music</v>
      </c>
      <c r="K967" t="str">
        <f t="shared" si="63"/>
        <v>rock</v>
      </c>
      <c r="L967" t="s">
        <v>40</v>
      </c>
      <c r="M967" t="s">
        <v>41</v>
      </c>
      <c r="N967">
        <v>1264399200</v>
      </c>
      <c r="O967">
        <v>1267855200</v>
      </c>
      <c r="P967" t="b">
        <v>0</v>
      </c>
      <c r="Q967" t="b">
        <v>0</v>
      </c>
      <c r="R967" t="s">
        <v>23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 s="8">
        <f t="shared" si="61"/>
        <v>54.971428571428568</v>
      </c>
      <c r="I968">
        <v>245</v>
      </c>
      <c r="J968" t="str">
        <f t="shared" si="62"/>
        <v>theater</v>
      </c>
      <c r="K968" t="str">
        <f t="shared" si="63"/>
        <v>plays</v>
      </c>
      <c r="L968" t="s">
        <v>21</v>
      </c>
      <c r="M968" t="s">
        <v>22</v>
      </c>
      <c r="N968">
        <v>1497502800</v>
      </c>
      <c r="O968">
        <v>1497675600</v>
      </c>
      <c r="P968" t="b">
        <v>0</v>
      </c>
      <c r="Q968" t="b">
        <v>0</v>
      </c>
      <c r="R968" t="s">
        <v>33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 s="8">
        <f t="shared" si="61"/>
        <v>77.010807374443743</v>
      </c>
      <c r="I969">
        <v>1573</v>
      </c>
      <c r="J969" t="str">
        <f t="shared" si="62"/>
        <v>music</v>
      </c>
      <c r="K969" t="str">
        <f t="shared" si="63"/>
        <v>world music</v>
      </c>
      <c r="L969" t="s">
        <v>21</v>
      </c>
      <c r="M969" t="s">
        <v>22</v>
      </c>
      <c r="N969">
        <v>1333688400</v>
      </c>
      <c r="O969">
        <v>1336885200</v>
      </c>
      <c r="P969" t="b">
        <v>0</v>
      </c>
      <c r="Q969" t="b">
        <v>0</v>
      </c>
      <c r="R969" t="s">
        <v>319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 s="8">
        <f t="shared" si="61"/>
        <v>71.201754385964918</v>
      </c>
      <c r="I970">
        <v>114</v>
      </c>
      <c r="J970" t="str">
        <f t="shared" si="62"/>
        <v>food</v>
      </c>
      <c r="K970" t="str">
        <f t="shared" si="63"/>
        <v>food trucks</v>
      </c>
      <c r="L970" t="s">
        <v>21</v>
      </c>
      <c r="M970" t="s">
        <v>22</v>
      </c>
      <c r="N970">
        <v>1293861600</v>
      </c>
      <c r="O970">
        <v>1295157600</v>
      </c>
      <c r="P970" t="b">
        <v>0</v>
      </c>
      <c r="Q970" t="b">
        <v>0</v>
      </c>
      <c r="R970" t="s">
        <v>17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 s="8">
        <f t="shared" si="61"/>
        <v>91.935483870967744</v>
      </c>
      <c r="I971">
        <v>93</v>
      </c>
      <c r="J971" t="str">
        <f t="shared" si="62"/>
        <v>theater</v>
      </c>
      <c r="K971" t="str">
        <f t="shared" si="63"/>
        <v>plays</v>
      </c>
      <c r="L971" t="s">
        <v>21</v>
      </c>
      <c r="M971" t="s">
        <v>22</v>
      </c>
      <c r="N971">
        <v>1576994400</v>
      </c>
      <c r="O971">
        <v>1577599200</v>
      </c>
      <c r="P971" t="b">
        <v>0</v>
      </c>
      <c r="Q971" t="b">
        <v>0</v>
      </c>
      <c r="R971" t="s">
        <v>33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 s="8">
        <f t="shared" si="61"/>
        <v>97.069023569023571</v>
      </c>
      <c r="I972">
        <v>594</v>
      </c>
      <c r="J972" t="str">
        <f t="shared" si="62"/>
        <v>theater</v>
      </c>
      <c r="K972" t="str">
        <f t="shared" si="63"/>
        <v>plays</v>
      </c>
      <c r="L972" t="s">
        <v>21</v>
      </c>
      <c r="M972" t="s">
        <v>22</v>
      </c>
      <c r="N972">
        <v>1304917200</v>
      </c>
      <c r="O972">
        <v>1305003600</v>
      </c>
      <c r="P972" t="b">
        <v>0</v>
      </c>
      <c r="Q972" t="b">
        <v>0</v>
      </c>
      <c r="R972" t="s">
        <v>33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 s="8">
        <f t="shared" si="61"/>
        <v>58.916666666666664</v>
      </c>
      <c r="I973">
        <v>24</v>
      </c>
      <c r="J973" t="str">
        <f t="shared" si="62"/>
        <v>film &amp; video</v>
      </c>
      <c r="K973" t="str">
        <f t="shared" si="63"/>
        <v>television</v>
      </c>
      <c r="L973" t="s">
        <v>21</v>
      </c>
      <c r="M973" t="s">
        <v>22</v>
      </c>
      <c r="N973">
        <v>1381208400</v>
      </c>
      <c r="O973">
        <v>1381726800</v>
      </c>
      <c r="P973" t="b">
        <v>0</v>
      </c>
      <c r="Q973" t="b">
        <v>0</v>
      </c>
      <c r="R973" t="s">
        <v>269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 s="8">
        <f t="shared" si="61"/>
        <v>58.015466983938133</v>
      </c>
      <c r="I974">
        <v>1681</v>
      </c>
      <c r="J974" t="str">
        <f t="shared" si="62"/>
        <v>technology</v>
      </c>
      <c r="K974" t="str">
        <f t="shared" si="63"/>
        <v>web</v>
      </c>
      <c r="L974" t="s">
        <v>21</v>
      </c>
      <c r="M974" t="s">
        <v>22</v>
      </c>
      <c r="N974">
        <v>1401685200</v>
      </c>
      <c r="O974">
        <v>1402462800</v>
      </c>
      <c r="P974" t="b">
        <v>0</v>
      </c>
      <c r="Q974" t="b">
        <v>1</v>
      </c>
      <c r="R974" t="s">
        <v>28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 s="8">
        <f t="shared" si="61"/>
        <v>103.87301587301587</v>
      </c>
      <c r="I975">
        <v>252</v>
      </c>
      <c r="J975" t="str">
        <f t="shared" si="62"/>
        <v>theater</v>
      </c>
      <c r="K975" t="str">
        <f t="shared" si="63"/>
        <v>plays</v>
      </c>
      <c r="L975" t="s">
        <v>21</v>
      </c>
      <c r="M975" t="s">
        <v>22</v>
      </c>
      <c r="N975">
        <v>1291960800</v>
      </c>
      <c r="O975">
        <v>1292133600</v>
      </c>
      <c r="P975" t="b">
        <v>0</v>
      </c>
      <c r="Q975" t="b">
        <v>1</v>
      </c>
      <c r="R975" t="s">
        <v>33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 s="8">
        <f t="shared" si="61"/>
        <v>93.46875</v>
      </c>
      <c r="I976">
        <v>32</v>
      </c>
      <c r="J976" t="str">
        <f t="shared" si="62"/>
        <v>music</v>
      </c>
      <c r="K976" t="str">
        <f t="shared" si="63"/>
        <v>indie rock</v>
      </c>
      <c r="L976" t="s">
        <v>21</v>
      </c>
      <c r="M976" t="s">
        <v>22</v>
      </c>
      <c r="N976">
        <v>1368853200</v>
      </c>
      <c r="O976">
        <v>1368939600</v>
      </c>
      <c r="P976" t="b">
        <v>0</v>
      </c>
      <c r="Q976" t="b">
        <v>0</v>
      </c>
      <c r="R976" t="s">
        <v>60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 s="8">
        <f t="shared" si="61"/>
        <v>61.970370370370368</v>
      </c>
      <c r="I977">
        <v>135</v>
      </c>
      <c r="J977" t="str">
        <f t="shared" si="62"/>
        <v>theater</v>
      </c>
      <c r="K977" t="str">
        <f t="shared" si="63"/>
        <v>plays</v>
      </c>
      <c r="L977" t="s">
        <v>21</v>
      </c>
      <c r="M977" t="s">
        <v>22</v>
      </c>
      <c r="N977">
        <v>1448776800</v>
      </c>
      <c r="O977">
        <v>1452146400</v>
      </c>
      <c r="P977" t="b">
        <v>0</v>
      </c>
      <c r="Q977" t="b">
        <v>1</v>
      </c>
      <c r="R977" t="s">
        <v>33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 s="8">
        <f t="shared" si="61"/>
        <v>92.042857142857144</v>
      </c>
      <c r="I978">
        <v>140</v>
      </c>
      <c r="J978" t="str">
        <f t="shared" si="62"/>
        <v>theater</v>
      </c>
      <c r="K978" t="str">
        <f t="shared" si="63"/>
        <v>plays</v>
      </c>
      <c r="L978" t="s">
        <v>21</v>
      </c>
      <c r="M978" t="s">
        <v>22</v>
      </c>
      <c r="N978">
        <v>1296194400</v>
      </c>
      <c r="O978">
        <v>1296712800</v>
      </c>
      <c r="P978" t="b">
        <v>0</v>
      </c>
      <c r="Q978" t="b">
        <v>1</v>
      </c>
      <c r="R978" t="s">
        <v>33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 s="8">
        <f t="shared" si="61"/>
        <v>77.268656716417908</v>
      </c>
      <c r="I979">
        <v>67</v>
      </c>
      <c r="J979" t="str">
        <f t="shared" si="62"/>
        <v>food</v>
      </c>
      <c r="K979" t="str">
        <f t="shared" si="63"/>
        <v>food trucks</v>
      </c>
      <c r="L979" t="s">
        <v>21</v>
      </c>
      <c r="M979" t="s">
        <v>22</v>
      </c>
      <c r="N979">
        <v>1517983200</v>
      </c>
      <c r="O979">
        <v>1520748000</v>
      </c>
      <c r="P979" t="b">
        <v>0</v>
      </c>
      <c r="Q979" t="b">
        <v>0</v>
      </c>
      <c r="R979" t="s">
        <v>17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 s="8">
        <f t="shared" si="61"/>
        <v>93.923913043478265</v>
      </c>
      <c r="I980">
        <v>92</v>
      </c>
      <c r="J980" t="str">
        <f t="shared" si="62"/>
        <v>games</v>
      </c>
      <c r="K980" t="str">
        <f t="shared" si="63"/>
        <v>video games</v>
      </c>
      <c r="L980" t="s">
        <v>21</v>
      </c>
      <c r="M980" t="s">
        <v>22</v>
      </c>
      <c r="N980">
        <v>1478930400</v>
      </c>
      <c r="O980">
        <v>1480831200</v>
      </c>
      <c r="P980" t="b">
        <v>0</v>
      </c>
      <c r="Q980" t="b">
        <v>0</v>
      </c>
      <c r="R980" t="s">
        <v>89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 s="8">
        <f t="shared" si="61"/>
        <v>84.969458128078813</v>
      </c>
      <c r="I981">
        <v>1015</v>
      </c>
      <c r="J981" t="str">
        <f t="shared" si="62"/>
        <v>theater</v>
      </c>
      <c r="K981" t="str">
        <f t="shared" si="63"/>
        <v>plays</v>
      </c>
      <c r="L981" t="s">
        <v>40</v>
      </c>
      <c r="M981" t="s">
        <v>41</v>
      </c>
      <c r="N981">
        <v>1426395600</v>
      </c>
      <c r="O981">
        <v>1426914000</v>
      </c>
      <c r="P981" t="b">
        <v>0</v>
      </c>
      <c r="Q981" t="b">
        <v>0</v>
      </c>
      <c r="R981" t="s">
        <v>33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 s="8">
        <f t="shared" si="61"/>
        <v>105.97035040431267</v>
      </c>
      <c r="I982">
        <v>742</v>
      </c>
      <c r="J982" t="str">
        <f t="shared" si="62"/>
        <v>publishing</v>
      </c>
      <c r="K982" t="str">
        <f t="shared" si="63"/>
        <v>nonfiction</v>
      </c>
      <c r="L982" t="s">
        <v>21</v>
      </c>
      <c r="M982" t="s">
        <v>22</v>
      </c>
      <c r="N982">
        <v>1446181200</v>
      </c>
      <c r="O982">
        <v>1446616800</v>
      </c>
      <c r="P982" t="b">
        <v>1</v>
      </c>
      <c r="Q982" t="b">
        <v>0</v>
      </c>
      <c r="R982" t="s">
        <v>68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 s="8">
        <f t="shared" si="61"/>
        <v>36.969040247678016</v>
      </c>
      <c r="I983">
        <v>323</v>
      </c>
      <c r="J983" t="str">
        <f t="shared" si="62"/>
        <v>technology</v>
      </c>
      <c r="K983" t="str">
        <f t="shared" si="63"/>
        <v>web</v>
      </c>
      <c r="L983" t="s">
        <v>21</v>
      </c>
      <c r="M983" t="s">
        <v>22</v>
      </c>
      <c r="N983">
        <v>1514181600</v>
      </c>
      <c r="O983">
        <v>1517032800</v>
      </c>
      <c r="P983" t="b">
        <v>0</v>
      </c>
      <c r="Q983" t="b">
        <v>0</v>
      </c>
      <c r="R983" t="s">
        <v>28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 s="8">
        <f t="shared" si="61"/>
        <v>81.533333333333331</v>
      </c>
      <c r="I984">
        <v>75</v>
      </c>
      <c r="J984" t="str">
        <f t="shared" si="62"/>
        <v>film &amp; video</v>
      </c>
      <c r="K984" t="str">
        <f t="shared" si="63"/>
        <v>documentary</v>
      </c>
      <c r="L984" t="s">
        <v>21</v>
      </c>
      <c r="M984" t="s">
        <v>22</v>
      </c>
      <c r="N984">
        <v>1311051600</v>
      </c>
      <c r="O984">
        <v>1311224400</v>
      </c>
      <c r="P984" t="b">
        <v>0</v>
      </c>
      <c r="Q984" t="b">
        <v>1</v>
      </c>
      <c r="R984" t="s">
        <v>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 s="8">
        <f t="shared" si="61"/>
        <v>80.999140154772135</v>
      </c>
      <c r="I985">
        <v>2326</v>
      </c>
      <c r="J985" t="str">
        <f t="shared" si="62"/>
        <v>film &amp; video</v>
      </c>
      <c r="K985" t="str">
        <f t="shared" si="63"/>
        <v>documentary</v>
      </c>
      <c r="L985" t="s">
        <v>21</v>
      </c>
      <c r="M985" t="s">
        <v>22</v>
      </c>
      <c r="N985">
        <v>1564894800</v>
      </c>
      <c r="O985">
        <v>1566190800</v>
      </c>
      <c r="P985" t="b">
        <v>0</v>
      </c>
      <c r="Q985" t="b">
        <v>0</v>
      </c>
      <c r="R985" t="s">
        <v>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 s="8">
        <f t="shared" si="61"/>
        <v>26.010498687664043</v>
      </c>
      <c r="I986">
        <v>381</v>
      </c>
      <c r="J986" t="str">
        <f t="shared" si="62"/>
        <v>theater</v>
      </c>
      <c r="K986" t="str">
        <f t="shared" si="63"/>
        <v>plays</v>
      </c>
      <c r="L986" t="s">
        <v>21</v>
      </c>
      <c r="M986" t="s">
        <v>22</v>
      </c>
      <c r="N986">
        <v>1567918800</v>
      </c>
      <c r="O986">
        <v>1570165200</v>
      </c>
      <c r="P986" t="b">
        <v>0</v>
      </c>
      <c r="Q986" t="b">
        <v>0</v>
      </c>
      <c r="R986" t="s">
        <v>33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 s="8">
        <f t="shared" si="61"/>
        <v>25.998410896708286</v>
      </c>
      <c r="I987">
        <v>4405</v>
      </c>
      <c r="J987" t="str">
        <f t="shared" si="62"/>
        <v>music</v>
      </c>
      <c r="K987" t="str">
        <f t="shared" si="63"/>
        <v>rock</v>
      </c>
      <c r="L987" t="s">
        <v>21</v>
      </c>
      <c r="M987" t="s">
        <v>22</v>
      </c>
      <c r="N987">
        <v>1386309600</v>
      </c>
      <c r="O987">
        <v>1388556000</v>
      </c>
      <c r="P987" t="b">
        <v>0</v>
      </c>
      <c r="Q987" t="b">
        <v>1</v>
      </c>
      <c r="R987" t="s">
        <v>23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 s="8">
        <f t="shared" si="61"/>
        <v>34.173913043478258</v>
      </c>
      <c r="I988">
        <v>92</v>
      </c>
      <c r="J988" t="str">
        <f t="shared" si="62"/>
        <v>music</v>
      </c>
      <c r="K988" t="str">
        <f t="shared" si="63"/>
        <v>rock</v>
      </c>
      <c r="L988" t="s">
        <v>21</v>
      </c>
      <c r="M988" t="s">
        <v>22</v>
      </c>
      <c r="N988">
        <v>1301979600</v>
      </c>
      <c r="O988">
        <v>1303189200</v>
      </c>
      <c r="P988" t="b">
        <v>0</v>
      </c>
      <c r="Q988" t="b">
        <v>0</v>
      </c>
      <c r="R988" t="s">
        <v>23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 s="8">
        <f t="shared" si="61"/>
        <v>28.002083333333335</v>
      </c>
      <c r="I989">
        <v>480</v>
      </c>
      <c r="J989" t="str">
        <f t="shared" si="62"/>
        <v>film &amp; video</v>
      </c>
      <c r="K989" t="str">
        <f t="shared" si="63"/>
        <v>documentary</v>
      </c>
      <c r="L989" t="s">
        <v>21</v>
      </c>
      <c r="M989" t="s">
        <v>22</v>
      </c>
      <c r="N989">
        <v>1493269200</v>
      </c>
      <c r="O989">
        <v>1494478800</v>
      </c>
      <c r="P989" t="b">
        <v>0</v>
      </c>
      <c r="Q989" t="b">
        <v>0</v>
      </c>
      <c r="R989" t="s">
        <v>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 s="8">
        <f t="shared" si="61"/>
        <v>76.546875</v>
      </c>
      <c r="I990">
        <v>64</v>
      </c>
      <c r="J990" t="str">
        <f t="shared" si="62"/>
        <v>publishing</v>
      </c>
      <c r="K990" t="str">
        <f t="shared" si="63"/>
        <v>radio &amp; podcasts</v>
      </c>
      <c r="L990" t="s">
        <v>21</v>
      </c>
      <c r="M990" t="s">
        <v>22</v>
      </c>
      <c r="N990">
        <v>1478930400</v>
      </c>
      <c r="O990">
        <v>1480744800</v>
      </c>
      <c r="P990" t="b">
        <v>0</v>
      </c>
      <c r="Q990" t="b">
        <v>0</v>
      </c>
      <c r="R990" t="s">
        <v>133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 s="8">
        <f t="shared" si="61"/>
        <v>53.053097345132741</v>
      </c>
      <c r="I991">
        <v>226</v>
      </c>
      <c r="J991" t="str">
        <f t="shared" si="62"/>
        <v>publishing</v>
      </c>
      <c r="K991" t="str">
        <f t="shared" si="63"/>
        <v>translations</v>
      </c>
      <c r="L991" t="s">
        <v>21</v>
      </c>
      <c r="M991" t="s">
        <v>22</v>
      </c>
      <c r="N991">
        <v>1555390800</v>
      </c>
      <c r="O991">
        <v>1555822800</v>
      </c>
      <c r="P991" t="b">
        <v>0</v>
      </c>
      <c r="Q991" t="b">
        <v>0</v>
      </c>
      <c r="R991" t="s">
        <v>206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 s="8">
        <f t="shared" si="61"/>
        <v>106.859375</v>
      </c>
      <c r="I992">
        <v>64</v>
      </c>
      <c r="J992" t="str">
        <f t="shared" si="62"/>
        <v>film &amp; video</v>
      </c>
      <c r="K992" t="str">
        <f t="shared" si="63"/>
        <v>drama</v>
      </c>
      <c r="L992" t="s">
        <v>21</v>
      </c>
      <c r="M992" t="s">
        <v>22</v>
      </c>
      <c r="N992">
        <v>1456984800</v>
      </c>
      <c r="O992">
        <v>1458882000</v>
      </c>
      <c r="P992" t="b">
        <v>0</v>
      </c>
      <c r="Q992" t="b">
        <v>1</v>
      </c>
      <c r="R992" t="s">
        <v>53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 s="8">
        <f t="shared" si="61"/>
        <v>46.020746887966808</v>
      </c>
      <c r="I993">
        <v>241</v>
      </c>
      <c r="J993" t="str">
        <f t="shared" si="62"/>
        <v>music</v>
      </c>
      <c r="K993" t="str">
        <f t="shared" si="63"/>
        <v>rock</v>
      </c>
      <c r="L993" t="s">
        <v>21</v>
      </c>
      <c r="M993" t="s">
        <v>22</v>
      </c>
      <c r="N993">
        <v>1411621200</v>
      </c>
      <c r="O993">
        <v>1411966800</v>
      </c>
      <c r="P993" t="b">
        <v>0</v>
      </c>
      <c r="Q993" t="b">
        <v>1</v>
      </c>
      <c r="R993" t="s">
        <v>23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 s="8">
        <f t="shared" si="61"/>
        <v>100.17424242424242</v>
      </c>
      <c r="I994">
        <v>132</v>
      </c>
      <c r="J994" t="str">
        <f t="shared" si="62"/>
        <v>film &amp; video</v>
      </c>
      <c r="K994" t="str">
        <f t="shared" si="63"/>
        <v>drama</v>
      </c>
      <c r="L994" t="s">
        <v>21</v>
      </c>
      <c r="M994" t="s">
        <v>22</v>
      </c>
      <c r="N994">
        <v>1525669200</v>
      </c>
      <c r="O994">
        <v>1526878800</v>
      </c>
      <c r="P994" t="b">
        <v>0</v>
      </c>
      <c r="Q994" t="b">
        <v>1</v>
      </c>
      <c r="R994" t="s">
        <v>53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 s="8">
        <f t="shared" si="61"/>
        <v>101.44</v>
      </c>
      <c r="I995">
        <v>75</v>
      </c>
      <c r="J995" t="str">
        <f t="shared" si="62"/>
        <v>photography</v>
      </c>
      <c r="K995" t="str">
        <f t="shared" si="63"/>
        <v>photography books</v>
      </c>
      <c r="L995" t="s">
        <v>107</v>
      </c>
      <c r="M995" t="s">
        <v>108</v>
      </c>
      <c r="N995">
        <v>1450936800</v>
      </c>
      <c r="O995">
        <v>1452405600</v>
      </c>
      <c r="P995" t="b">
        <v>0</v>
      </c>
      <c r="Q995" t="b">
        <v>1</v>
      </c>
      <c r="R995" t="s">
        <v>122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 s="8">
        <f t="shared" si="61"/>
        <v>87.972684085510693</v>
      </c>
      <c r="I996">
        <v>842</v>
      </c>
      <c r="J996" t="str">
        <f t="shared" si="62"/>
        <v>publishing</v>
      </c>
      <c r="K996" t="str">
        <f t="shared" si="63"/>
        <v>translations</v>
      </c>
      <c r="L996" t="s">
        <v>21</v>
      </c>
      <c r="M996" t="s">
        <v>22</v>
      </c>
      <c r="N996">
        <v>1413522000</v>
      </c>
      <c r="O996">
        <v>1414040400</v>
      </c>
      <c r="P996" t="b">
        <v>0</v>
      </c>
      <c r="Q996" t="b">
        <v>1</v>
      </c>
      <c r="R996" t="s">
        <v>206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 s="8">
        <f t="shared" si="61"/>
        <v>74.995594713656388</v>
      </c>
      <c r="I997">
        <v>2043</v>
      </c>
      <c r="J997" t="str">
        <f t="shared" si="62"/>
        <v>food</v>
      </c>
      <c r="K997" t="str">
        <f t="shared" si="63"/>
        <v>food trucks</v>
      </c>
      <c r="L997" t="s">
        <v>21</v>
      </c>
      <c r="M997" t="s">
        <v>22</v>
      </c>
      <c r="N997">
        <v>1541307600</v>
      </c>
      <c r="O997">
        <v>1543816800</v>
      </c>
      <c r="P997" t="b">
        <v>0</v>
      </c>
      <c r="Q997" t="b">
        <v>1</v>
      </c>
      <c r="R997" t="s">
        <v>17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 s="8">
        <f t="shared" si="61"/>
        <v>42.982142857142854</v>
      </c>
      <c r="I998">
        <v>112</v>
      </c>
      <c r="J998" t="str">
        <f t="shared" si="62"/>
        <v>theater</v>
      </c>
      <c r="K998" t="str">
        <f t="shared" si="63"/>
        <v>plays</v>
      </c>
      <c r="L998" t="s">
        <v>21</v>
      </c>
      <c r="M998" t="s">
        <v>22</v>
      </c>
      <c r="N998">
        <v>1357106400</v>
      </c>
      <c r="O998">
        <v>1359698400</v>
      </c>
      <c r="P998" t="b">
        <v>0</v>
      </c>
      <c r="Q998" t="b">
        <v>0</v>
      </c>
      <c r="R998" t="s">
        <v>33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 s="8">
        <f t="shared" si="61"/>
        <v>33.115107913669064</v>
      </c>
      <c r="I999">
        <v>139</v>
      </c>
      <c r="J999" t="str">
        <f t="shared" si="62"/>
        <v>theater</v>
      </c>
      <c r="K999" t="str">
        <f t="shared" si="63"/>
        <v>plays</v>
      </c>
      <c r="L999" t="s">
        <v>107</v>
      </c>
      <c r="M999" t="s">
        <v>108</v>
      </c>
      <c r="N999">
        <v>1390197600</v>
      </c>
      <c r="O999">
        <v>1390629600</v>
      </c>
      <c r="P999" t="b">
        <v>0</v>
      </c>
      <c r="Q999" t="b">
        <v>0</v>
      </c>
      <c r="R999" t="s">
        <v>33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 s="8">
        <f t="shared" si="61"/>
        <v>101.13101604278074</v>
      </c>
      <c r="I1000">
        <v>374</v>
      </c>
      <c r="J1000" t="str">
        <f t="shared" si="62"/>
        <v>music</v>
      </c>
      <c r="K1000" t="str">
        <f t="shared" si="63"/>
        <v>indie rock</v>
      </c>
      <c r="L1000" t="s">
        <v>21</v>
      </c>
      <c r="M1000" t="s">
        <v>22</v>
      </c>
      <c r="N1000">
        <v>1265868000</v>
      </c>
      <c r="O1000">
        <v>1267077600</v>
      </c>
      <c r="P1000" t="b">
        <v>0</v>
      </c>
      <c r="Q1000" t="b">
        <v>1</v>
      </c>
      <c r="R1000" t="s">
        <v>60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 s="8">
        <f t="shared" si="61"/>
        <v>55.98841354723708</v>
      </c>
      <c r="I1001">
        <v>1122</v>
      </c>
      <c r="J1001" t="str">
        <f t="shared" si="62"/>
        <v>food</v>
      </c>
      <c r="K1001" t="str">
        <f t="shared" si="63"/>
        <v>food trucks</v>
      </c>
      <c r="L1001" t="s">
        <v>21</v>
      </c>
      <c r="M1001" t="s">
        <v>22</v>
      </c>
      <c r="N1001">
        <v>1467176400</v>
      </c>
      <c r="O1001">
        <v>1467781200</v>
      </c>
      <c r="P1001" t="b">
        <v>0</v>
      </c>
      <c r="Q1001" t="b">
        <v>0</v>
      </c>
      <c r="R1001" t="s">
        <v>17</v>
      </c>
    </row>
  </sheetData>
  <autoFilter ref="A1:R1001" xr:uid="{2FB82614-1541-2D44-B4BC-CB46F1FF3F0E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min"/>
        <cfvo type="percentile" val="50"/>
        <cfvo type="max"/>
        <color rgb="FFC00000"/>
        <color rgb="FF00B050"/>
        <color rgb="FF0070C0"/>
      </colorScale>
    </cfRule>
    <cfRule type="colorScale" priority="3">
      <colorScale>
        <cfvo type="min"/>
        <cfvo type="percentile" val="50"/>
        <cfvo type="max"/>
        <color rgb="FFC00000"/>
        <color rgb="FF92D050"/>
        <color rgb="FF00B0F0"/>
      </colorScale>
    </cfRule>
  </conditionalFormatting>
  <conditionalFormatting sqref="G2:H1001">
    <cfRule type="containsText" dxfId="11" priority="4" operator="containsText" text="canceled">
      <formula>NOT(ISERROR(SEARCH("canceled",G2)))</formula>
    </cfRule>
    <cfRule type="containsText" dxfId="10" priority="5" operator="containsText" text="live">
      <formula>NOT(ISERROR(SEARCH("live",G2)))</formula>
    </cfRule>
    <cfRule type="containsText" dxfId="9" priority="6" operator="containsText" text="successful">
      <formula>NOT(ISERROR(SEARCH("successful",G2)))</formula>
    </cfRule>
    <cfRule type="containsText" dxfId="8" priority="7" operator="containsText" text="failed">
      <formula>NOT(ISERROR(SEARCH("failed",G2)))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24A6-482D-F543-B2B3-4A9D1BB77EDC}">
  <sheetPr codeName="Sheet3"/>
  <dimension ref="A1:Y1001"/>
  <sheetViews>
    <sheetView workbookViewId="0">
      <pane ySplit="1" topLeftCell="A985" activePane="bottomLeft" state="frozen"/>
      <selection pane="bottomLeft" activeCell="R27" sqref="R2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21.5" style="6" customWidth="1"/>
    <col min="8" max="8" width="24" style="8" customWidth="1"/>
    <col min="9" max="9" width="13" bestFit="1" customWidth="1"/>
    <col min="10" max="10" width="23" customWidth="1"/>
    <col min="11" max="11" width="22" customWidth="1"/>
    <col min="14" max="14" width="14.6640625" customWidth="1"/>
    <col min="15" max="16" width="28.6640625" style="15" customWidth="1"/>
    <col min="17" max="20" width="28.6640625" style="12" customWidth="1"/>
    <col min="21" max="21" width="11.1640625" bestFit="1" customWidth="1"/>
    <col min="22" max="22" width="33.1640625" style="12" customWidth="1"/>
    <col min="25" max="25" width="28" bestFit="1" customWidth="1"/>
  </cols>
  <sheetData>
    <row r="1" spans="1:2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7" t="s">
        <v>2030</v>
      </c>
      <c r="I1" s="1" t="s">
        <v>5</v>
      </c>
      <c r="J1" s="1" t="s">
        <v>2031</v>
      </c>
      <c r="K1" s="1" t="s">
        <v>2032</v>
      </c>
      <c r="L1" s="1" t="s">
        <v>6</v>
      </c>
      <c r="M1" s="1" t="s">
        <v>7</v>
      </c>
      <c r="N1" s="1" t="s">
        <v>8</v>
      </c>
      <c r="O1" s="13" t="s">
        <v>2072</v>
      </c>
      <c r="P1" s="13" t="s">
        <v>2076</v>
      </c>
      <c r="Q1" s="11" t="s">
        <v>2077</v>
      </c>
      <c r="R1" s="11" t="s">
        <v>2074</v>
      </c>
      <c r="S1" s="11" t="s">
        <v>2078</v>
      </c>
      <c r="T1" s="11" t="s">
        <v>2075</v>
      </c>
      <c r="U1" s="1" t="s">
        <v>9</v>
      </c>
      <c r="V1" s="11" t="s">
        <v>2073</v>
      </c>
      <c r="W1" s="1" t="s">
        <v>10</v>
      </c>
      <c r="X1" s="1" t="s">
        <v>11</v>
      </c>
      <c r="Y1" s="1" t="s">
        <v>2028</v>
      </c>
    </row>
    <row r="2" spans="1:2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I2">
        <v>0</v>
      </c>
      <c r="J2" t="str">
        <f>_xlfn.TEXTBEFORE(Y2, "/")</f>
        <v>food</v>
      </c>
      <c r="K2" t="str">
        <f>_xlfn.TEXTAFTER(Y2, "/")</f>
        <v>food trucks</v>
      </c>
      <c r="L2" t="s">
        <v>15</v>
      </c>
      <c r="M2" t="s">
        <v>16</v>
      </c>
      <c r="N2">
        <v>1448690400</v>
      </c>
      <c r="O2" s="14">
        <f>(((N2/60)/60)/24)+DATE(1970,1,1)</f>
        <v>42336.25</v>
      </c>
      <c r="P2" s="14">
        <v>42336.25</v>
      </c>
      <c r="Q2">
        <f>YEAR(P2)</f>
        <v>2015</v>
      </c>
      <c r="R2">
        <v>2015</v>
      </c>
      <c r="S2" s="16" t="str">
        <f>TEXT(P2, "mmm")</f>
        <v>Nov</v>
      </c>
      <c r="T2" t="s">
        <v>2079</v>
      </c>
      <c r="U2">
        <v>1450159200</v>
      </c>
      <c r="V2" s="12">
        <f>(((U2/60)/60)/24)+DATE(1970,1,1)</f>
        <v>42353.25</v>
      </c>
      <c r="W2" t="b">
        <v>0</v>
      </c>
      <c r="X2" t="b">
        <v>0</v>
      </c>
      <c r="Y2" t="s">
        <v>17</v>
      </c>
    </row>
    <row r="3" spans="1:2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 s="8">
        <f>E3/I3</f>
        <v>92.151898734177209</v>
      </c>
      <c r="I3">
        <v>158</v>
      </c>
      <c r="J3" t="str">
        <f t="shared" ref="J3:J66" si="0">_xlfn.TEXTBEFORE(Y3, "/")</f>
        <v>music</v>
      </c>
      <c r="K3" t="str">
        <f t="shared" ref="K3:K66" si="1">_xlfn.TEXTAFTER(Y3, "/")</f>
        <v>rock</v>
      </c>
      <c r="L3" t="s">
        <v>21</v>
      </c>
      <c r="M3" t="s">
        <v>22</v>
      </c>
      <c r="N3">
        <v>1408424400</v>
      </c>
      <c r="O3" s="14">
        <f t="shared" ref="O3:O66" si="2">(((N3/60)/60)/24)+DATE(1970,1,1)</f>
        <v>41870.208333333336</v>
      </c>
      <c r="P3" s="14">
        <v>41870.208333333336</v>
      </c>
      <c r="Q3">
        <f>YEAR(P3)</f>
        <v>2014</v>
      </c>
      <c r="R3">
        <v>2014</v>
      </c>
      <c r="S3" s="16" t="str">
        <f t="shared" ref="S3:S66" si="3">TEXT(P3, "mmm")</f>
        <v>Aug</v>
      </c>
      <c r="T3" t="s">
        <v>2080</v>
      </c>
      <c r="U3">
        <v>1408597200</v>
      </c>
      <c r="V3" s="12">
        <f t="shared" ref="V3:V66" si="4">(((U3/60)/60)/24)+DATE(1970,1,1)</f>
        <v>41872.208333333336</v>
      </c>
      <c r="W3" t="b">
        <v>0</v>
      </c>
      <c r="X3" t="b">
        <v>1</v>
      </c>
      <c r="Y3" t="s">
        <v>23</v>
      </c>
    </row>
    <row r="4" spans="1:2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E4/D4*100</f>
        <v>131.4787822878229</v>
      </c>
      <c r="G4" t="s">
        <v>20</v>
      </c>
      <c r="H4" s="8">
        <f>E4/I4</f>
        <v>100.01614035087719</v>
      </c>
      <c r="I4">
        <v>1425</v>
      </c>
      <c r="J4" t="str">
        <f t="shared" si="0"/>
        <v>technology</v>
      </c>
      <c r="K4" t="str">
        <f t="shared" si="1"/>
        <v>web</v>
      </c>
      <c r="L4" t="s">
        <v>26</v>
      </c>
      <c r="M4" t="s">
        <v>27</v>
      </c>
      <c r="N4">
        <v>1384668000</v>
      </c>
      <c r="O4" s="14">
        <f t="shared" si="2"/>
        <v>41595.25</v>
      </c>
      <c r="P4" s="14">
        <v>41595.25</v>
      </c>
      <c r="Q4">
        <f t="shared" ref="Q4:Q67" si="5">YEAR(P4)</f>
        <v>2013</v>
      </c>
      <c r="R4">
        <v>2013</v>
      </c>
      <c r="S4" s="16" t="str">
        <f t="shared" si="3"/>
        <v>Nov</v>
      </c>
      <c r="T4" t="s">
        <v>2079</v>
      </c>
      <c r="U4">
        <v>1384840800</v>
      </c>
      <c r="V4" s="12">
        <f t="shared" si="4"/>
        <v>41597.25</v>
      </c>
      <c r="W4" t="b">
        <v>0</v>
      </c>
      <c r="X4" t="b">
        <v>0</v>
      </c>
      <c r="Y4" t="s">
        <v>28</v>
      </c>
    </row>
    <row r="5" spans="1:2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E5/D5*100</f>
        <v>58.976190476190467</v>
      </c>
      <c r="G5" t="s">
        <v>14</v>
      </c>
      <c r="H5" s="8">
        <f>E5/I5</f>
        <v>103.20833333333333</v>
      </c>
      <c r="I5">
        <v>24</v>
      </c>
      <c r="J5" t="str">
        <f t="shared" si="0"/>
        <v>music</v>
      </c>
      <c r="K5" t="str">
        <f t="shared" si="1"/>
        <v>rock</v>
      </c>
      <c r="L5" t="s">
        <v>21</v>
      </c>
      <c r="M5" t="s">
        <v>22</v>
      </c>
      <c r="N5">
        <v>1565499600</v>
      </c>
      <c r="O5" s="14">
        <f t="shared" si="2"/>
        <v>43688.208333333328</v>
      </c>
      <c r="P5" s="14">
        <v>43688.208333333328</v>
      </c>
      <c r="Q5">
        <f t="shared" si="5"/>
        <v>2019</v>
      </c>
      <c r="R5">
        <v>2019</v>
      </c>
      <c r="S5" s="16" t="str">
        <f t="shared" si="3"/>
        <v>Aug</v>
      </c>
      <c r="T5" t="s">
        <v>2080</v>
      </c>
      <c r="U5">
        <v>1568955600</v>
      </c>
      <c r="V5" s="12">
        <f t="shared" si="4"/>
        <v>43728.208333333328</v>
      </c>
      <c r="W5" t="b">
        <v>0</v>
      </c>
      <c r="X5" t="b">
        <v>0</v>
      </c>
      <c r="Y5" t="s">
        <v>23</v>
      </c>
    </row>
    <row r="6" spans="1:2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E6/D6*100</f>
        <v>69.276315789473685</v>
      </c>
      <c r="G6" t="s">
        <v>14</v>
      </c>
      <c r="H6" s="8">
        <f>E6/I6</f>
        <v>99.339622641509436</v>
      </c>
      <c r="I6">
        <v>53</v>
      </c>
      <c r="J6" t="str">
        <f t="shared" si="0"/>
        <v>theater</v>
      </c>
      <c r="K6" t="str">
        <f t="shared" si="1"/>
        <v>plays</v>
      </c>
      <c r="L6" t="s">
        <v>21</v>
      </c>
      <c r="M6" t="s">
        <v>22</v>
      </c>
      <c r="N6">
        <v>1547964000</v>
      </c>
      <c r="O6" s="14">
        <f t="shared" si="2"/>
        <v>43485.25</v>
      </c>
      <c r="P6" s="14">
        <v>43485.25</v>
      </c>
      <c r="Q6">
        <f t="shared" si="5"/>
        <v>2019</v>
      </c>
      <c r="R6">
        <v>2019</v>
      </c>
      <c r="S6" s="16" t="str">
        <f t="shared" si="3"/>
        <v>Jan</v>
      </c>
      <c r="T6" t="s">
        <v>2081</v>
      </c>
      <c r="U6">
        <v>1548309600</v>
      </c>
      <c r="V6" s="12">
        <f t="shared" si="4"/>
        <v>43489.25</v>
      </c>
      <c r="W6" t="b">
        <v>0</v>
      </c>
      <c r="X6" t="b">
        <v>0</v>
      </c>
      <c r="Y6" t="s">
        <v>33</v>
      </c>
    </row>
    <row r="7" spans="1:2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E7/D7*100</f>
        <v>173.61842105263159</v>
      </c>
      <c r="G7" t="s">
        <v>20</v>
      </c>
      <c r="H7" s="8">
        <f>E7/I7</f>
        <v>75.833333333333329</v>
      </c>
      <c r="I7">
        <v>174</v>
      </c>
      <c r="J7" t="str">
        <f t="shared" si="0"/>
        <v>theater</v>
      </c>
      <c r="K7" t="str">
        <f t="shared" si="1"/>
        <v>plays</v>
      </c>
      <c r="L7" t="s">
        <v>36</v>
      </c>
      <c r="M7" t="s">
        <v>37</v>
      </c>
      <c r="N7">
        <v>1346130000</v>
      </c>
      <c r="O7" s="14">
        <f t="shared" si="2"/>
        <v>41149.208333333336</v>
      </c>
      <c r="P7" s="14">
        <v>41149.208333333336</v>
      </c>
      <c r="Q7">
        <f t="shared" si="5"/>
        <v>2012</v>
      </c>
      <c r="R7">
        <v>2012</v>
      </c>
      <c r="S7" s="16" t="str">
        <f t="shared" si="3"/>
        <v>Aug</v>
      </c>
      <c r="T7" t="s">
        <v>2080</v>
      </c>
      <c r="U7">
        <v>1347080400</v>
      </c>
      <c r="V7" s="12">
        <f t="shared" si="4"/>
        <v>41160.208333333336</v>
      </c>
      <c r="W7" t="b">
        <v>0</v>
      </c>
      <c r="X7" t="b">
        <v>0</v>
      </c>
      <c r="Y7" t="s">
        <v>33</v>
      </c>
    </row>
    <row r="8" spans="1:2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E8/D8*100</f>
        <v>20.961538461538463</v>
      </c>
      <c r="G8" t="s">
        <v>14</v>
      </c>
      <c r="H8" s="8">
        <f>E8/I8</f>
        <v>60.555555555555557</v>
      </c>
      <c r="I8">
        <v>18</v>
      </c>
      <c r="J8" t="str">
        <f t="shared" si="0"/>
        <v>film &amp; video</v>
      </c>
      <c r="K8" t="str">
        <f t="shared" si="1"/>
        <v>documentary</v>
      </c>
      <c r="L8" t="s">
        <v>40</v>
      </c>
      <c r="M8" t="s">
        <v>41</v>
      </c>
      <c r="N8">
        <v>1505278800</v>
      </c>
      <c r="O8" s="14">
        <f t="shared" si="2"/>
        <v>42991.208333333328</v>
      </c>
      <c r="P8" s="14">
        <v>42991.208333333328</v>
      </c>
      <c r="Q8">
        <f t="shared" si="5"/>
        <v>2017</v>
      </c>
      <c r="R8">
        <v>2017</v>
      </c>
      <c r="S8" s="16" t="str">
        <f t="shared" si="3"/>
        <v>Sep</v>
      </c>
      <c r="T8" t="s">
        <v>2082</v>
      </c>
      <c r="U8">
        <v>1505365200</v>
      </c>
      <c r="V8" s="12">
        <f t="shared" si="4"/>
        <v>42992.208333333328</v>
      </c>
      <c r="W8" t="b">
        <v>0</v>
      </c>
      <c r="X8" t="b">
        <v>0</v>
      </c>
      <c r="Y8" t="s">
        <v>42</v>
      </c>
    </row>
    <row r="9" spans="1:2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E9/D9*100</f>
        <v>327.57777777777778</v>
      </c>
      <c r="G9" t="s">
        <v>20</v>
      </c>
      <c r="H9" s="8">
        <f>E9/I9</f>
        <v>64.93832599118943</v>
      </c>
      <c r="I9">
        <v>227</v>
      </c>
      <c r="J9" t="str">
        <f t="shared" si="0"/>
        <v>theater</v>
      </c>
      <c r="K9" t="str">
        <f t="shared" si="1"/>
        <v>plays</v>
      </c>
      <c r="L9" t="s">
        <v>36</v>
      </c>
      <c r="M9" t="s">
        <v>37</v>
      </c>
      <c r="N9">
        <v>1439442000</v>
      </c>
      <c r="O9" s="14">
        <f t="shared" si="2"/>
        <v>42229.208333333328</v>
      </c>
      <c r="P9" s="14">
        <v>42229.208333333328</v>
      </c>
      <c r="Q9">
        <f t="shared" si="5"/>
        <v>2015</v>
      </c>
      <c r="R9">
        <v>2015</v>
      </c>
      <c r="S9" s="16" t="str">
        <f t="shared" si="3"/>
        <v>Aug</v>
      </c>
      <c r="T9" t="s">
        <v>2080</v>
      </c>
      <c r="U9">
        <v>1439614800</v>
      </c>
      <c r="V9" s="12">
        <f t="shared" si="4"/>
        <v>42231.208333333328</v>
      </c>
      <c r="W9" t="b">
        <v>0</v>
      </c>
      <c r="X9" t="b">
        <v>0</v>
      </c>
      <c r="Y9" t="s">
        <v>33</v>
      </c>
    </row>
    <row r="10" spans="1:2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E10/D10*100</f>
        <v>19.932788374205266</v>
      </c>
      <c r="G10" t="s">
        <v>47</v>
      </c>
      <c r="H10" s="8">
        <f>E10/I10</f>
        <v>30.997175141242938</v>
      </c>
      <c r="I10">
        <v>708</v>
      </c>
      <c r="J10" t="str">
        <f t="shared" si="0"/>
        <v>theater</v>
      </c>
      <c r="K10" t="str">
        <f t="shared" si="1"/>
        <v>plays</v>
      </c>
      <c r="L10" t="s">
        <v>36</v>
      </c>
      <c r="M10" t="s">
        <v>37</v>
      </c>
      <c r="N10">
        <v>1281330000</v>
      </c>
      <c r="O10" s="14">
        <f t="shared" si="2"/>
        <v>40399.208333333336</v>
      </c>
      <c r="P10" s="14">
        <v>40399.208333333336</v>
      </c>
      <c r="Q10">
        <f t="shared" si="5"/>
        <v>2010</v>
      </c>
      <c r="R10">
        <v>2010</v>
      </c>
      <c r="S10" s="16" t="str">
        <f t="shared" si="3"/>
        <v>Aug</v>
      </c>
      <c r="T10" t="s">
        <v>2080</v>
      </c>
      <c r="U10">
        <v>1281502800</v>
      </c>
      <c r="V10" s="12">
        <f t="shared" si="4"/>
        <v>40401.208333333336</v>
      </c>
      <c r="W10" t="b">
        <v>0</v>
      </c>
      <c r="X10" t="b">
        <v>0</v>
      </c>
      <c r="Y10" t="s">
        <v>33</v>
      </c>
    </row>
    <row r="11" spans="1:2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E11/D11*100</f>
        <v>51.741935483870968</v>
      </c>
      <c r="G11" t="s">
        <v>14</v>
      </c>
      <c r="H11" s="8">
        <f>E11/I11</f>
        <v>72.909090909090907</v>
      </c>
      <c r="I11">
        <v>44</v>
      </c>
      <c r="J11" t="str">
        <f t="shared" si="0"/>
        <v>music</v>
      </c>
      <c r="K11" t="str">
        <f t="shared" si="1"/>
        <v>electric music</v>
      </c>
      <c r="L11" t="s">
        <v>21</v>
      </c>
      <c r="M11" t="s">
        <v>22</v>
      </c>
      <c r="N11">
        <v>1379566800</v>
      </c>
      <c r="O11" s="14">
        <f t="shared" si="2"/>
        <v>41536.208333333336</v>
      </c>
      <c r="P11" s="14">
        <v>41536.208333333336</v>
      </c>
      <c r="Q11">
        <f t="shared" si="5"/>
        <v>2013</v>
      </c>
      <c r="R11">
        <v>2013</v>
      </c>
      <c r="S11" s="16" t="str">
        <f t="shared" si="3"/>
        <v>Sep</v>
      </c>
      <c r="T11" t="s">
        <v>2082</v>
      </c>
      <c r="U11">
        <v>1383804000</v>
      </c>
      <c r="V11" s="12">
        <f t="shared" si="4"/>
        <v>41585.25</v>
      </c>
      <c r="W11" t="b">
        <v>0</v>
      </c>
      <c r="X11" t="b">
        <v>0</v>
      </c>
      <c r="Y11" t="s">
        <v>50</v>
      </c>
    </row>
    <row r="12" spans="1:2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E12/D12*100</f>
        <v>266.11538461538464</v>
      </c>
      <c r="G12" t="s">
        <v>20</v>
      </c>
      <c r="H12" s="8">
        <f>E12/I12</f>
        <v>62.9</v>
      </c>
      <c r="I12">
        <v>220</v>
      </c>
      <c r="J12" t="str">
        <f t="shared" si="0"/>
        <v>film &amp; video</v>
      </c>
      <c r="K12" t="str">
        <f t="shared" si="1"/>
        <v>drama</v>
      </c>
      <c r="L12" t="s">
        <v>21</v>
      </c>
      <c r="M12" t="s">
        <v>22</v>
      </c>
      <c r="N12">
        <v>1281762000</v>
      </c>
      <c r="O12" s="14">
        <f t="shared" si="2"/>
        <v>40404.208333333336</v>
      </c>
      <c r="P12" s="14">
        <v>40404.208333333336</v>
      </c>
      <c r="Q12">
        <f t="shared" si="5"/>
        <v>2010</v>
      </c>
      <c r="R12">
        <v>2010</v>
      </c>
      <c r="S12" s="16" t="str">
        <f t="shared" si="3"/>
        <v>Aug</v>
      </c>
      <c r="T12" t="s">
        <v>2080</v>
      </c>
      <c r="U12">
        <v>1285909200</v>
      </c>
      <c r="V12" s="12">
        <f t="shared" si="4"/>
        <v>40452.208333333336</v>
      </c>
      <c r="W12" t="b">
        <v>0</v>
      </c>
      <c r="X12" t="b">
        <v>0</v>
      </c>
      <c r="Y12" t="s">
        <v>53</v>
      </c>
    </row>
    <row r="13" spans="1:2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E13/D13*100</f>
        <v>48.095238095238095</v>
      </c>
      <c r="G13" t="s">
        <v>14</v>
      </c>
      <c r="H13" s="8">
        <f>E13/I13</f>
        <v>112.22222222222223</v>
      </c>
      <c r="I13">
        <v>27</v>
      </c>
      <c r="J13" t="str">
        <f t="shared" si="0"/>
        <v>theater</v>
      </c>
      <c r="K13" t="str">
        <f t="shared" si="1"/>
        <v>plays</v>
      </c>
      <c r="L13" t="s">
        <v>21</v>
      </c>
      <c r="M13" t="s">
        <v>22</v>
      </c>
      <c r="N13">
        <v>1285045200</v>
      </c>
      <c r="O13" s="14">
        <f t="shared" si="2"/>
        <v>40442.208333333336</v>
      </c>
      <c r="P13" s="14">
        <v>40442.208333333336</v>
      </c>
      <c r="Q13">
        <f t="shared" si="5"/>
        <v>2010</v>
      </c>
      <c r="R13">
        <v>2010</v>
      </c>
      <c r="S13" s="16" t="str">
        <f t="shared" si="3"/>
        <v>Sep</v>
      </c>
      <c r="T13" t="s">
        <v>2082</v>
      </c>
      <c r="U13">
        <v>1285563600</v>
      </c>
      <c r="V13" s="12">
        <f t="shared" si="4"/>
        <v>40448.208333333336</v>
      </c>
      <c r="W13" t="b">
        <v>0</v>
      </c>
      <c r="X13" t="b">
        <v>1</v>
      </c>
      <c r="Y13" t="s">
        <v>33</v>
      </c>
    </row>
    <row r="14" spans="1:2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E14/D14*100</f>
        <v>89.349206349206341</v>
      </c>
      <c r="G14" t="s">
        <v>14</v>
      </c>
      <c r="H14" s="8">
        <f>E14/I14</f>
        <v>102.34545454545454</v>
      </c>
      <c r="I14">
        <v>55</v>
      </c>
      <c r="J14" t="str">
        <f t="shared" si="0"/>
        <v>film &amp; video</v>
      </c>
      <c r="K14" t="str">
        <f t="shared" si="1"/>
        <v>drama</v>
      </c>
      <c r="L14" t="s">
        <v>21</v>
      </c>
      <c r="M14" t="s">
        <v>22</v>
      </c>
      <c r="N14">
        <v>1571720400</v>
      </c>
      <c r="O14" s="14">
        <f t="shared" si="2"/>
        <v>43760.208333333328</v>
      </c>
      <c r="P14" s="14">
        <v>43760.208333333328</v>
      </c>
      <c r="Q14">
        <f t="shared" si="5"/>
        <v>2019</v>
      </c>
      <c r="R14">
        <v>2019</v>
      </c>
      <c r="S14" s="16" t="str">
        <f t="shared" si="3"/>
        <v>Oct</v>
      </c>
      <c r="T14" t="s">
        <v>2083</v>
      </c>
      <c r="U14">
        <v>1572411600</v>
      </c>
      <c r="V14" s="12">
        <f t="shared" si="4"/>
        <v>43768.208333333328</v>
      </c>
      <c r="W14" t="b">
        <v>0</v>
      </c>
      <c r="X14" t="b">
        <v>0</v>
      </c>
      <c r="Y14" t="s">
        <v>53</v>
      </c>
    </row>
    <row r="15" spans="1:2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E15/D15*100</f>
        <v>245.11904761904765</v>
      </c>
      <c r="G15" t="s">
        <v>20</v>
      </c>
      <c r="H15" s="8">
        <f>E15/I15</f>
        <v>105.05102040816327</v>
      </c>
      <c r="I15">
        <v>98</v>
      </c>
      <c r="J15" t="str">
        <f t="shared" si="0"/>
        <v>music</v>
      </c>
      <c r="K15" t="str">
        <f t="shared" si="1"/>
        <v>indie rock</v>
      </c>
      <c r="L15" t="s">
        <v>21</v>
      </c>
      <c r="M15" t="s">
        <v>22</v>
      </c>
      <c r="N15">
        <v>1465621200</v>
      </c>
      <c r="O15" s="14">
        <f t="shared" si="2"/>
        <v>42532.208333333328</v>
      </c>
      <c r="P15" s="14">
        <v>42532.208333333328</v>
      </c>
      <c r="Q15">
        <f t="shared" si="5"/>
        <v>2016</v>
      </c>
      <c r="R15">
        <v>2016</v>
      </c>
      <c r="S15" s="16" t="str">
        <f t="shared" si="3"/>
        <v>Jun</v>
      </c>
      <c r="T15" t="s">
        <v>2084</v>
      </c>
      <c r="U15">
        <v>1466658000</v>
      </c>
      <c r="V15" s="12">
        <f t="shared" si="4"/>
        <v>42544.208333333328</v>
      </c>
      <c r="W15" t="b">
        <v>0</v>
      </c>
      <c r="X15" t="b">
        <v>0</v>
      </c>
      <c r="Y15" t="s">
        <v>60</v>
      </c>
    </row>
    <row r="16" spans="1:2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E16/D16*100</f>
        <v>66.769503546099301</v>
      </c>
      <c r="G16" t="s">
        <v>14</v>
      </c>
      <c r="H16" s="8">
        <f>E16/I16</f>
        <v>94.144999999999996</v>
      </c>
      <c r="I16">
        <v>200</v>
      </c>
      <c r="J16" t="str">
        <f t="shared" si="0"/>
        <v>music</v>
      </c>
      <c r="K16" t="str">
        <f t="shared" si="1"/>
        <v>indie rock</v>
      </c>
      <c r="L16" t="s">
        <v>21</v>
      </c>
      <c r="M16" t="s">
        <v>22</v>
      </c>
      <c r="N16">
        <v>1331013600</v>
      </c>
      <c r="O16" s="14">
        <f t="shared" si="2"/>
        <v>40974.25</v>
      </c>
      <c r="P16" s="14">
        <v>40974.25</v>
      </c>
      <c r="Q16">
        <f t="shared" si="5"/>
        <v>2012</v>
      </c>
      <c r="R16">
        <v>2012</v>
      </c>
      <c r="S16" s="16" t="str">
        <f t="shared" si="3"/>
        <v>Mar</v>
      </c>
      <c r="T16" t="s">
        <v>2085</v>
      </c>
      <c r="U16">
        <v>1333342800</v>
      </c>
      <c r="V16" s="12">
        <f t="shared" si="4"/>
        <v>41001.208333333336</v>
      </c>
      <c r="W16" t="b">
        <v>0</v>
      </c>
      <c r="X16" t="b">
        <v>0</v>
      </c>
      <c r="Y16" t="s">
        <v>60</v>
      </c>
    </row>
    <row r="17" spans="1:2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E17/D17*100</f>
        <v>47.307881773399011</v>
      </c>
      <c r="G17" t="s">
        <v>14</v>
      </c>
      <c r="H17" s="8">
        <f>E17/I17</f>
        <v>84.986725663716811</v>
      </c>
      <c r="I17">
        <v>452</v>
      </c>
      <c r="J17" t="str">
        <f t="shared" si="0"/>
        <v>technology</v>
      </c>
      <c r="K17" t="str">
        <f t="shared" si="1"/>
        <v>wearables</v>
      </c>
      <c r="L17" t="s">
        <v>21</v>
      </c>
      <c r="M17" t="s">
        <v>22</v>
      </c>
      <c r="N17">
        <v>1575957600</v>
      </c>
      <c r="O17" s="14">
        <f t="shared" si="2"/>
        <v>43809.25</v>
      </c>
      <c r="P17" s="14">
        <v>43809.25</v>
      </c>
      <c r="Q17">
        <f t="shared" si="5"/>
        <v>2019</v>
      </c>
      <c r="R17">
        <v>2019</v>
      </c>
      <c r="S17" s="16" t="str">
        <f t="shared" si="3"/>
        <v>Dec</v>
      </c>
      <c r="T17" t="s">
        <v>2086</v>
      </c>
      <c r="U17">
        <v>1576303200</v>
      </c>
      <c r="V17" s="12">
        <f t="shared" si="4"/>
        <v>43813.25</v>
      </c>
      <c r="W17" t="b">
        <v>0</v>
      </c>
      <c r="X17" t="b">
        <v>0</v>
      </c>
      <c r="Y17" t="s">
        <v>65</v>
      </c>
    </row>
    <row r="18" spans="1:2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E18/D18*100</f>
        <v>649.47058823529414</v>
      </c>
      <c r="G18" t="s">
        <v>20</v>
      </c>
      <c r="H18" s="8">
        <f>E18/I18</f>
        <v>110.41</v>
      </c>
      <c r="I18">
        <v>100</v>
      </c>
      <c r="J18" t="str">
        <f t="shared" si="0"/>
        <v>publishing</v>
      </c>
      <c r="K18" t="str">
        <f t="shared" si="1"/>
        <v>nonfiction</v>
      </c>
      <c r="L18" t="s">
        <v>21</v>
      </c>
      <c r="M18" t="s">
        <v>22</v>
      </c>
      <c r="N18">
        <v>1390370400</v>
      </c>
      <c r="O18" s="14">
        <f t="shared" si="2"/>
        <v>41661.25</v>
      </c>
      <c r="P18" s="14">
        <v>41661.25</v>
      </c>
      <c r="Q18">
        <f t="shared" si="5"/>
        <v>2014</v>
      </c>
      <c r="R18">
        <v>2014</v>
      </c>
      <c r="S18" s="16" t="str">
        <f t="shared" si="3"/>
        <v>Jan</v>
      </c>
      <c r="T18" t="s">
        <v>2081</v>
      </c>
      <c r="U18">
        <v>1392271200</v>
      </c>
      <c r="V18" s="12">
        <f t="shared" si="4"/>
        <v>41683.25</v>
      </c>
      <c r="W18" t="b">
        <v>0</v>
      </c>
      <c r="X18" t="b">
        <v>0</v>
      </c>
      <c r="Y18" t="s">
        <v>68</v>
      </c>
    </row>
    <row r="19" spans="1:2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E19/D19*100</f>
        <v>159.39125295508273</v>
      </c>
      <c r="G19" t="s">
        <v>20</v>
      </c>
      <c r="H19" s="8">
        <f>E19/I19</f>
        <v>107.96236989591674</v>
      </c>
      <c r="I19">
        <v>1249</v>
      </c>
      <c r="J19" t="str">
        <f t="shared" si="0"/>
        <v>film &amp; video</v>
      </c>
      <c r="K19" t="str">
        <f t="shared" si="1"/>
        <v>animation</v>
      </c>
      <c r="L19" t="s">
        <v>21</v>
      </c>
      <c r="M19" t="s">
        <v>22</v>
      </c>
      <c r="N19">
        <v>1294812000</v>
      </c>
      <c r="O19" s="14">
        <f t="shared" si="2"/>
        <v>40555.25</v>
      </c>
      <c r="P19" s="14">
        <v>40555.25</v>
      </c>
      <c r="Q19">
        <f t="shared" si="5"/>
        <v>2011</v>
      </c>
      <c r="R19">
        <v>2011</v>
      </c>
      <c r="S19" s="16" t="str">
        <f t="shared" si="3"/>
        <v>Jan</v>
      </c>
      <c r="T19" t="s">
        <v>2081</v>
      </c>
      <c r="U19">
        <v>1294898400</v>
      </c>
      <c r="V19" s="12">
        <f t="shared" si="4"/>
        <v>40556.25</v>
      </c>
      <c r="W19" t="b">
        <v>0</v>
      </c>
      <c r="X19" t="b">
        <v>0</v>
      </c>
      <c r="Y19" t="s">
        <v>71</v>
      </c>
    </row>
    <row r="20" spans="1:2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E20/D20*100</f>
        <v>66.912087912087912</v>
      </c>
      <c r="G20" t="s">
        <v>74</v>
      </c>
      <c r="H20" s="8">
        <f>E20/I20</f>
        <v>45.103703703703701</v>
      </c>
      <c r="I20">
        <v>135</v>
      </c>
      <c r="J20" t="str">
        <f t="shared" si="0"/>
        <v>theater</v>
      </c>
      <c r="K20" t="str">
        <f t="shared" si="1"/>
        <v>plays</v>
      </c>
      <c r="L20" t="s">
        <v>21</v>
      </c>
      <c r="M20" t="s">
        <v>22</v>
      </c>
      <c r="N20">
        <v>1536382800</v>
      </c>
      <c r="O20" s="14">
        <f t="shared" si="2"/>
        <v>43351.208333333328</v>
      </c>
      <c r="P20" s="14">
        <v>43351.208333333328</v>
      </c>
      <c r="Q20">
        <f t="shared" si="5"/>
        <v>2018</v>
      </c>
      <c r="R20">
        <v>2018</v>
      </c>
      <c r="S20" s="16" t="str">
        <f t="shared" si="3"/>
        <v>Sep</v>
      </c>
      <c r="T20" t="s">
        <v>2082</v>
      </c>
      <c r="U20">
        <v>1537074000</v>
      </c>
      <c r="V20" s="12">
        <f t="shared" si="4"/>
        <v>43359.208333333328</v>
      </c>
      <c r="W20" t="b">
        <v>0</v>
      </c>
      <c r="X20" t="b">
        <v>0</v>
      </c>
      <c r="Y20" t="s">
        <v>33</v>
      </c>
    </row>
    <row r="21" spans="1:2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E21/D21*100</f>
        <v>48.529600000000002</v>
      </c>
      <c r="G21" t="s">
        <v>14</v>
      </c>
      <c r="H21" s="8">
        <f>E21/I21</f>
        <v>45.001483679525222</v>
      </c>
      <c r="I21">
        <v>674</v>
      </c>
      <c r="J21" t="str">
        <f t="shared" si="0"/>
        <v>theater</v>
      </c>
      <c r="K21" t="str">
        <f t="shared" si="1"/>
        <v>plays</v>
      </c>
      <c r="L21" t="s">
        <v>21</v>
      </c>
      <c r="M21" t="s">
        <v>22</v>
      </c>
      <c r="N21">
        <v>1551679200</v>
      </c>
      <c r="O21" s="14">
        <f t="shared" si="2"/>
        <v>43528.25</v>
      </c>
      <c r="P21" s="14">
        <v>43528.25</v>
      </c>
      <c r="Q21">
        <f t="shared" si="5"/>
        <v>2019</v>
      </c>
      <c r="R21">
        <v>2019</v>
      </c>
      <c r="S21" s="16" t="str">
        <f t="shared" si="3"/>
        <v>Mar</v>
      </c>
      <c r="T21" t="s">
        <v>2085</v>
      </c>
      <c r="U21">
        <v>1553490000</v>
      </c>
      <c r="V21" s="12">
        <f t="shared" si="4"/>
        <v>43549.208333333328</v>
      </c>
      <c r="W21" t="b">
        <v>0</v>
      </c>
      <c r="X21" t="b">
        <v>1</v>
      </c>
      <c r="Y21" t="s">
        <v>33</v>
      </c>
    </row>
    <row r="22" spans="1:2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E22/D22*100</f>
        <v>112.24279210925646</v>
      </c>
      <c r="G22" t="s">
        <v>20</v>
      </c>
      <c r="H22" s="8">
        <f>E22/I22</f>
        <v>105.97134670487107</v>
      </c>
      <c r="I22">
        <v>1396</v>
      </c>
      <c r="J22" t="str">
        <f t="shared" si="0"/>
        <v>film &amp; video</v>
      </c>
      <c r="K22" t="str">
        <f t="shared" si="1"/>
        <v>drama</v>
      </c>
      <c r="L22" t="s">
        <v>21</v>
      </c>
      <c r="M22" t="s">
        <v>22</v>
      </c>
      <c r="N22">
        <v>1406523600</v>
      </c>
      <c r="O22" s="14">
        <f t="shared" si="2"/>
        <v>41848.208333333336</v>
      </c>
      <c r="P22" s="14">
        <v>41848.208333333336</v>
      </c>
      <c r="Q22">
        <f t="shared" si="5"/>
        <v>2014</v>
      </c>
      <c r="R22">
        <v>2014</v>
      </c>
      <c r="S22" s="16" t="str">
        <f t="shared" si="3"/>
        <v>Jul</v>
      </c>
      <c r="T22" t="s">
        <v>2087</v>
      </c>
      <c r="U22">
        <v>1406523600</v>
      </c>
      <c r="V22" s="12">
        <f t="shared" si="4"/>
        <v>41848.208333333336</v>
      </c>
      <c r="W22" t="b">
        <v>0</v>
      </c>
      <c r="X22" t="b">
        <v>0</v>
      </c>
      <c r="Y22" t="s">
        <v>53</v>
      </c>
    </row>
    <row r="23" spans="1:2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E23/D23*100</f>
        <v>40.992553191489364</v>
      </c>
      <c r="G23" t="s">
        <v>14</v>
      </c>
      <c r="H23" s="8">
        <f>E23/I23</f>
        <v>69.055555555555557</v>
      </c>
      <c r="I23">
        <v>558</v>
      </c>
      <c r="J23" t="str">
        <f t="shared" si="0"/>
        <v>theater</v>
      </c>
      <c r="K23" t="str">
        <f t="shared" si="1"/>
        <v>plays</v>
      </c>
      <c r="L23" t="s">
        <v>21</v>
      </c>
      <c r="M23" t="s">
        <v>22</v>
      </c>
      <c r="N23">
        <v>1313384400</v>
      </c>
      <c r="O23" s="14">
        <f t="shared" si="2"/>
        <v>40770.208333333336</v>
      </c>
      <c r="P23" s="14">
        <v>40770.208333333336</v>
      </c>
      <c r="Q23">
        <f t="shared" si="5"/>
        <v>2011</v>
      </c>
      <c r="R23">
        <v>2011</v>
      </c>
      <c r="S23" s="16" t="str">
        <f t="shared" si="3"/>
        <v>Aug</v>
      </c>
      <c r="T23" t="s">
        <v>2080</v>
      </c>
      <c r="U23">
        <v>1316322000</v>
      </c>
      <c r="V23" s="12">
        <f t="shared" si="4"/>
        <v>40804.208333333336</v>
      </c>
      <c r="W23" t="b">
        <v>0</v>
      </c>
      <c r="X23" t="b">
        <v>0</v>
      </c>
      <c r="Y23" t="s">
        <v>33</v>
      </c>
    </row>
    <row r="24" spans="1:2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E24/D24*100</f>
        <v>128.07106598984771</v>
      </c>
      <c r="G24" t="s">
        <v>20</v>
      </c>
      <c r="H24" s="8">
        <f>E24/I24</f>
        <v>85.044943820224717</v>
      </c>
      <c r="I24">
        <v>890</v>
      </c>
      <c r="J24" t="str">
        <f t="shared" si="0"/>
        <v>theater</v>
      </c>
      <c r="K24" t="str">
        <f t="shared" si="1"/>
        <v>plays</v>
      </c>
      <c r="L24" t="s">
        <v>21</v>
      </c>
      <c r="M24" t="s">
        <v>22</v>
      </c>
      <c r="N24">
        <v>1522731600</v>
      </c>
      <c r="O24" s="14">
        <f t="shared" si="2"/>
        <v>43193.208333333328</v>
      </c>
      <c r="P24" s="14">
        <v>43193.208333333328</v>
      </c>
      <c r="Q24">
        <f t="shared" si="5"/>
        <v>2018</v>
      </c>
      <c r="R24">
        <v>2018</v>
      </c>
      <c r="S24" s="16" t="str">
        <f t="shared" si="3"/>
        <v>Apr</v>
      </c>
      <c r="T24" t="s">
        <v>2088</v>
      </c>
      <c r="U24">
        <v>1524027600</v>
      </c>
      <c r="V24" s="12">
        <f t="shared" si="4"/>
        <v>43208.208333333328</v>
      </c>
      <c r="W24" t="b">
        <v>0</v>
      </c>
      <c r="X24" t="b">
        <v>0</v>
      </c>
      <c r="Y24" t="s">
        <v>33</v>
      </c>
    </row>
    <row r="25" spans="1:2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E25/D25*100</f>
        <v>332.04444444444448</v>
      </c>
      <c r="G25" t="s">
        <v>20</v>
      </c>
      <c r="H25" s="8">
        <f>E25/I25</f>
        <v>105.22535211267606</v>
      </c>
      <c r="I25">
        <v>142</v>
      </c>
      <c r="J25" t="str">
        <f t="shared" si="0"/>
        <v>film &amp; video</v>
      </c>
      <c r="K25" t="str">
        <f t="shared" si="1"/>
        <v>documentary</v>
      </c>
      <c r="L25" t="s">
        <v>40</v>
      </c>
      <c r="M25" t="s">
        <v>41</v>
      </c>
      <c r="N25">
        <v>1550124000</v>
      </c>
      <c r="O25" s="14">
        <f t="shared" si="2"/>
        <v>43510.25</v>
      </c>
      <c r="P25" s="14">
        <v>43510.25</v>
      </c>
      <c r="Q25">
        <f t="shared" si="5"/>
        <v>2019</v>
      </c>
      <c r="R25">
        <v>2019</v>
      </c>
      <c r="S25" s="16" t="str">
        <f t="shared" si="3"/>
        <v>Feb</v>
      </c>
      <c r="T25" t="s">
        <v>2089</v>
      </c>
      <c r="U25">
        <v>1554699600</v>
      </c>
      <c r="V25" s="12">
        <f t="shared" si="4"/>
        <v>43563.208333333328</v>
      </c>
      <c r="W25" t="b">
        <v>0</v>
      </c>
      <c r="X25" t="b">
        <v>0</v>
      </c>
      <c r="Y25" t="s">
        <v>42</v>
      </c>
    </row>
    <row r="26" spans="1:2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E26/D26*100</f>
        <v>112.83225108225108</v>
      </c>
      <c r="G26" t="s">
        <v>20</v>
      </c>
      <c r="H26" s="8">
        <f>E26/I26</f>
        <v>39.003741114852225</v>
      </c>
      <c r="I26">
        <v>2673</v>
      </c>
      <c r="J26" t="str">
        <f t="shared" si="0"/>
        <v>technology</v>
      </c>
      <c r="K26" t="str">
        <f t="shared" si="1"/>
        <v>wearables</v>
      </c>
      <c r="L26" t="s">
        <v>21</v>
      </c>
      <c r="M26" t="s">
        <v>22</v>
      </c>
      <c r="N26">
        <v>1403326800</v>
      </c>
      <c r="O26" s="14">
        <f t="shared" si="2"/>
        <v>41811.208333333336</v>
      </c>
      <c r="P26" s="14">
        <v>41811.208333333336</v>
      </c>
      <c r="Q26">
        <f t="shared" si="5"/>
        <v>2014</v>
      </c>
      <c r="R26">
        <v>2014</v>
      </c>
      <c r="S26" s="16" t="str">
        <f t="shared" si="3"/>
        <v>Jun</v>
      </c>
      <c r="T26" t="s">
        <v>2084</v>
      </c>
      <c r="U26">
        <v>1403499600</v>
      </c>
      <c r="V26" s="12">
        <f t="shared" si="4"/>
        <v>41813.208333333336</v>
      </c>
      <c r="W26" t="b">
        <v>0</v>
      </c>
      <c r="X26" t="b">
        <v>0</v>
      </c>
      <c r="Y26" t="s">
        <v>65</v>
      </c>
    </row>
    <row r="27" spans="1:2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E27/D27*100</f>
        <v>216.43636363636364</v>
      </c>
      <c r="G27" t="s">
        <v>20</v>
      </c>
      <c r="H27" s="8">
        <f>E27/I27</f>
        <v>73.030674846625772</v>
      </c>
      <c r="I27">
        <v>163</v>
      </c>
      <c r="J27" t="str">
        <f t="shared" si="0"/>
        <v>games</v>
      </c>
      <c r="K27" t="str">
        <f t="shared" si="1"/>
        <v>video games</v>
      </c>
      <c r="L27" t="s">
        <v>21</v>
      </c>
      <c r="M27" t="s">
        <v>22</v>
      </c>
      <c r="N27">
        <v>1305694800</v>
      </c>
      <c r="O27" s="14">
        <f t="shared" si="2"/>
        <v>40681.208333333336</v>
      </c>
      <c r="P27" s="14">
        <v>40681.208333333336</v>
      </c>
      <c r="Q27">
        <f t="shared" si="5"/>
        <v>2011</v>
      </c>
      <c r="R27">
        <v>2011</v>
      </c>
      <c r="S27" s="16" t="str">
        <f t="shared" si="3"/>
        <v>May</v>
      </c>
      <c r="T27" t="s">
        <v>2090</v>
      </c>
      <c r="U27">
        <v>1307422800</v>
      </c>
      <c r="V27" s="12">
        <f t="shared" si="4"/>
        <v>40701.208333333336</v>
      </c>
      <c r="W27" t="b">
        <v>0</v>
      </c>
      <c r="X27" t="b">
        <v>1</v>
      </c>
      <c r="Y27" t="s">
        <v>89</v>
      </c>
    </row>
    <row r="28" spans="1:2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E28/D28*100</f>
        <v>48.199069767441863</v>
      </c>
      <c r="G28" t="s">
        <v>74</v>
      </c>
      <c r="H28" s="8">
        <f>E28/I28</f>
        <v>35.009459459459457</v>
      </c>
      <c r="I28">
        <v>1480</v>
      </c>
      <c r="J28" t="str">
        <f t="shared" si="0"/>
        <v>theater</v>
      </c>
      <c r="K28" t="str">
        <f t="shared" si="1"/>
        <v>plays</v>
      </c>
      <c r="L28" t="s">
        <v>21</v>
      </c>
      <c r="M28" t="s">
        <v>22</v>
      </c>
      <c r="N28">
        <v>1533013200</v>
      </c>
      <c r="O28" s="14">
        <f t="shared" si="2"/>
        <v>43312.208333333328</v>
      </c>
      <c r="P28" s="14">
        <v>43312.208333333328</v>
      </c>
      <c r="Q28">
        <f t="shared" si="5"/>
        <v>2018</v>
      </c>
      <c r="R28">
        <v>2018</v>
      </c>
      <c r="S28" s="16" t="str">
        <f t="shared" si="3"/>
        <v>Jul</v>
      </c>
      <c r="T28" t="s">
        <v>2087</v>
      </c>
      <c r="U28">
        <v>1535346000</v>
      </c>
      <c r="V28" s="12">
        <f t="shared" si="4"/>
        <v>43339.208333333328</v>
      </c>
      <c r="W28" t="b">
        <v>0</v>
      </c>
      <c r="X28" t="b">
        <v>0</v>
      </c>
      <c r="Y28" t="s">
        <v>33</v>
      </c>
    </row>
    <row r="29" spans="1:2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E29/D29*100</f>
        <v>79.95</v>
      </c>
      <c r="G29" t="s">
        <v>14</v>
      </c>
      <c r="H29" s="8">
        <f>E29/I29</f>
        <v>106.6</v>
      </c>
      <c r="I29">
        <v>15</v>
      </c>
      <c r="J29" t="str">
        <f t="shared" si="0"/>
        <v>music</v>
      </c>
      <c r="K29" t="str">
        <f t="shared" si="1"/>
        <v>rock</v>
      </c>
      <c r="L29" t="s">
        <v>21</v>
      </c>
      <c r="M29" t="s">
        <v>22</v>
      </c>
      <c r="N29">
        <v>1443848400</v>
      </c>
      <c r="O29" s="14">
        <f t="shared" si="2"/>
        <v>42280.208333333328</v>
      </c>
      <c r="P29" s="14">
        <v>42280.208333333328</v>
      </c>
      <c r="Q29">
        <f t="shared" si="5"/>
        <v>2015</v>
      </c>
      <c r="R29">
        <v>2015</v>
      </c>
      <c r="S29" s="16" t="str">
        <f t="shared" si="3"/>
        <v>Oct</v>
      </c>
      <c r="T29" t="s">
        <v>2083</v>
      </c>
      <c r="U29">
        <v>1444539600</v>
      </c>
      <c r="V29" s="12">
        <f t="shared" si="4"/>
        <v>42288.208333333328</v>
      </c>
      <c r="W29" t="b">
        <v>0</v>
      </c>
      <c r="X29" t="b">
        <v>0</v>
      </c>
      <c r="Y29" t="s">
        <v>23</v>
      </c>
    </row>
    <row r="30" spans="1:2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E30/D30*100</f>
        <v>105.22553516819573</v>
      </c>
      <c r="G30" t="s">
        <v>20</v>
      </c>
      <c r="H30" s="8">
        <f>E30/I30</f>
        <v>61.997747747747745</v>
      </c>
      <c r="I30">
        <v>2220</v>
      </c>
      <c r="J30" t="str">
        <f t="shared" si="0"/>
        <v>theater</v>
      </c>
      <c r="K30" t="str">
        <f t="shared" si="1"/>
        <v>plays</v>
      </c>
      <c r="L30" t="s">
        <v>21</v>
      </c>
      <c r="M30" t="s">
        <v>22</v>
      </c>
      <c r="N30">
        <v>1265695200</v>
      </c>
      <c r="O30" s="14">
        <f t="shared" si="2"/>
        <v>40218.25</v>
      </c>
      <c r="P30" s="14">
        <v>40218.25</v>
      </c>
      <c r="Q30">
        <f t="shared" si="5"/>
        <v>2010</v>
      </c>
      <c r="R30">
        <v>2010</v>
      </c>
      <c r="S30" s="16" t="str">
        <f t="shared" si="3"/>
        <v>Feb</v>
      </c>
      <c r="T30" t="s">
        <v>2089</v>
      </c>
      <c r="U30">
        <v>1267682400</v>
      </c>
      <c r="V30" s="12">
        <f t="shared" si="4"/>
        <v>40241.25</v>
      </c>
      <c r="W30" t="b">
        <v>0</v>
      </c>
      <c r="X30" t="b">
        <v>1</v>
      </c>
      <c r="Y30" t="s">
        <v>33</v>
      </c>
    </row>
    <row r="31" spans="1:2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E31/D31*100</f>
        <v>328.89978213507629</v>
      </c>
      <c r="G31" t="s">
        <v>20</v>
      </c>
      <c r="H31" s="8">
        <f>E31/I31</f>
        <v>94.000622665006233</v>
      </c>
      <c r="I31">
        <v>1606</v>
      </c>
      <c r="J31" t="str">
        <f t="shared" si="0"/>
        <v>film &amp; video</v>
      </c>
      <c r="K31" t="str">
        <f t="shared" si="1"/>
        <v>shorts</v>
      </c>
      <c r="L31" t="s">
        <v>98</v>
      </c>
      <c r="M31" t="s">
        <v>99</v>
      </c>
      <c r="N31">
        <v>1532062800</v>
      </c>
      <c r="O31" s="14">
        <f t="shared" si="2"/>
        <v>43301.208333333328</v>
      </c>
      <c r="P31" s="14">
        <v>43301.208333333328</v>
      </c>
      <c r="Q31">
        <f t="shared" si="5"/>
        <v>2018</v>
      </c>
      <c r="R31">
        <v>2018</v>
      </c>
      <c r="S31" s="16" t="str">
        <f t="shared" si="3"/>
        <v>Jul</v>
      </c>
      <c r="T31" t="s">
        <v>2087</v>
      </c>
      <c r="U31">
        <v>1535518800</v>
      </c>
      <c r="V31" s="12">
        <f t="shared" si="4"/>
        <v>43341.208333333328</v>
      </c>
      <c r="W31" t="b">
        <v>0</v>
      </c>
      <c r="X31" t="b">
        <v>0</v>
      </c>
      <c r="Y31" t="s">
        <v>100</v>
      </c>
    </row>
    <row r="32" spans="1:2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E32/D32*100</f>
        <v>160.61111111111111</v>
      </c>
      <c r="G32" t="s">
        <v>20</v>
      </c>
      <c r="H32" s="8">
        <f>E32/I32</f>
        <v>112.05426356589147</v>
      </c>
      <c r="I32">
        <v>129</v>
      </c>
      <c r="J32" t="str">
        <f t="shared" si="0"/>
        <v>film &amp; video</v>
      </c>
      <c r="K32" t="str">
        <f t="shared" si="1"/>
        <v>animation</v>
      </c>
      <c r="L32" t="s">
        <v>21</v>
      </c>
      <c r="M32" t="s">
        <v>22</v>
      </c>
      <c r="N32">
        <v>1558674000</v>
      </c>
      <c r="O32" s="14">
        <f t="shared" si="2"/>
        <v>43609.208333333328</v>
      </c>
      <c r="P32" s="14">
        <v>43609.208333333328</v>
      </c>
      <c r="Q32">
        <f t="shared" si="5"/>
        <v>2019</v>
      </c>
      <c r="R32">
        <v>2019</v>
      </c>
      <c r="S32" s="16" t="str">
        <f t="shared" si="3"/>
        <v>May</v>
      </c>
      <c r="T32" t="s">
        <v>2090</v>
      </c>
      <c r="U32">
        <v>1559106000</v>
      </c>
      <c r="V32" s="12">
        <f t="shared" si="4"/>
        <v>43614.208333333328</v>
      </c>
      <c r="W32" t="b">
        <v>0</v>
      </c>
      <c r="X32" t="b">
        <v>0</v>
      </c>
      <c r="Y32" t="s">
        <v>71</v>
      </c>
    </row>
    <row r="33" spans="1:2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E33/D33*100</f>
        <v>310</v>
      </c>
      <c r="G33" t="s">
        <v>20</v>
      </c>
      <c r="H33" s="8">
        <f>E33/I33</f>
        <v>48.008849557522126</v>
      </c>
      <c r="I33">
        <v>226</v>
      </c>
      <c r="J33" t="str">
        <f t="shared" si="0"/>
        <v>games</v>
      </c>
      <c r="K33" t="str">
        <f t="shared" si="1"/>
        <v>video games</v>
      </c>
      <c r="L33" t="s">
        <v>40</v>
      </c>
      <c r="M33" t="s">
        <v>41</v>
      </c>
      <c r="N33">
        <v>1451973600</v>
      </c>
      <c r="O33" s="14">
        <f t="shared" si="2"/>
        <v>42374.25</v>
      </c>
      <c r="P33" s="14">
        <v>42374.25</v>
      </c>
      <c r="Q33">
        <f t="shared" si="5"/>
        <v>2016</v>
      </c>
      <c r="R33">
        <v>2016</v>
      </c>
      <c r="S33" s="16" t="str">
        <f t="shared" si="3"/>
        <v>Jan</v>
      </c>
      <c r="T33" t="s">
        <v>2081</v>
      </c>
      <c r="U33">
        <v>1454392800</v>
      </c>
      <c r="V33" s="12">
        <f t="shared" si="4"/>
        <v>42402.25</v>
      </c>
      <c r="W33" t="b">
        <v>0</v>
      </c>
      <c r="X33" t="b">
        <v>0</v>
      </c>
      <c r="Y33" t="s">
        <v>89</v>
      </c>
    </row>
    <row r="34" spans="1:2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E34/D34*100</f>
        <v>86.807920792079202</v>
      </c>
      <c r="G34" t="s">
        <v>14</v>
      </c>
      <c r="H34" s="8">
        <f>E34/I34</f>
        <v>38.004334633723452</v>
      </c>
      <c r="I34">
        <v>2307</v>
      </c>
      <c r="J34" t="str">
        <f t="shared" si="0"/>
        <v>film &amp; video</v>
      </c>
      <c r="K34" t="str">
        <f t="shared" si="1"/>
        <v>documentary</v>
      </c>
      <c r="L34" t="s">
        <v>107</v>
      </c>
      <c r="M34" t="s">
        <v>108</v>
      </c>
      <c r="N34">
        <v>1515564000</v>
      </c>
      <c r="O34" s="14">
        <f t="shared" si="2"/>
        <v>43110.25</v>
      </c>
      <c r="P34" s="14">
        <v>43110.25</v>
      </c>
      <c r="Q34">
        <f t="shared" si="5"/>
        <v>2018</v>
      </c>
      <c r="R34">
        <v>2018</v>
      </c>
      <c r="S34" s="16" t="str">
        <f t="shared" si="3"/>
        <v>Jan</v>
      </c>
      <c r="T34" t="s">
        <v>2081</v>
      </c>
      <c r="U34">
        <v>1517896800</v>
      </c>
      <c r="V34" s="12">
        <f t="shared" si="4"/>
        <v>43137.25</v>
      </c>
      <c r="W34" t="b">
        <v>0</v>
      </c>
      <c r="X34" t="b">
        <v>0</v>
      </c>
      <c r="Y34" t="s">
        <v>42</v>
      </c>
    </row>
    <row r="35" spans="1:2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E35/D35*100</f>
        <v>377.82071713147411</v>
      </c>
      <c r="G35" t="s">
        <v>20</v>
      </c>
      <c r="H35" s="8">
        <f>E35/I35</f>
        <v>35.000184535892231</v>
      </c>
      <c r="I35">
        <v>5419</v>
      </c>
      <c r="J35" t="str">
        <f t="shared" si="0"/>
        <v>theater</v>
      </c>
      <c r="K35" t="str">
        <f t="shared" si="1"/>
        <v>plays</v>
      </c>
      <c r="L35" t="s">
        <v>21</v>
      </c>
      <c r="M35" t="s">
        <v>22</v>
      </c>
      <c r="N35">
        <v>1412485200</v>
      </c>
      <c r="O35" s="14">
        <f t="shared" si="2"/>
        <v>41917.208333333336</v>
      </c>
      <c r="P35" s="14">
        <v>41917.208333333336</v>
      </c>
      <c r="Q35">
        <f t="shared" si="5"/>
        <v>2014</v>
      </c>
      <c r="R35">
        <v>2014</v>
      </c>
      <c r="S35" s="16" t="str">
        <f t="shared" si="3"/>
        <v>Oct</v>
      </c>
      <c r="T35" t="s">
        <v>2083</v>
      </c>
      <c r="U35">
        <v>1415685600</v>
      </c>
      <c r="V35" s="12">
        <f t="shared" si="4"/>
        <v>41954.25</v>
      </c>
      <c r="W35" t="b">
        <v>0</v>
      </c>
      <c r="X35" t="b">
        <v>0</v>
      </c>
      <c r="Y35" t="s">
        <v>33</v>
      </c>
    </row>
    <row r="36" spans="1:2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E36/D36*100</f>
        <v>150.80645161290323</v>
      </c>
      <c r="G36" t="s">
        <v>20</v>
      </c>
      <c r="H36" s="8">
        <f>E36/I36</f>
        <v>85</v>
      </c>
      <c r="I36">
        <v>165</v>
      </c>
      <c r="J36" t="str">
        <f t="shared" si="0"/>
        <v>film &amp; video</v>
      </c>
      <c r="K36" t="str">
        <f t="shared" si="1"/>
        <v>documentary</v>
      </c>
      <c r="L36" t="s">
        <v>21</v>
      </c>
      <c r="M36" t="s">
        <v>22</v>
      </c>
      <c r="N36">
        <v>1490245200</v>
      </c>
      <c r="O36" s="14">
        <f t="shared" si="2"/>
        <v>42817.208333333328</v>
      </c>
      <c r="P36" s="14">
        <v>42817.208333333328</v>
      </c>
      <c r="Q36">
        <f t="shared" si="5"/>
        <v>2017</v>
      </c>
      <c r="R36">
        <v>2017</v>
      </c>
      <c r="S36" s="16" t="str">
        <f t="shared" si="3"/>
        <v>Mar</v>
      </c>
      <c r="T36" t="s">
        <v>2085</v>
      </c>
      <c r="U36">
        <v>1490677200</v>
      </c>
      <c r="V36" s="12">
        <f t="shared" si="4"/>
        <v>42822.208333333328</v>
      </c>
      <c r="W36" t="b">
        <v>0</v>
      </c>
      <c r="X36" t="b">
        <v>0</v>
      </c>
      <c r="Y36" t="s">
        <v>42</v>
      </c>
    </row>
    <row r="37" spans="1:2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E37/D37*100</f>
        <v>150.30119521912351</v>
      </c>
      <c r="G37" t="s">
        <v>20</v>
      </c>
      <c r="H37" s="8">
        <f>E37/I37</f>
        <v>95.993893129770996</v>
      </c>
      <c r="I37">
        <v>1965</v>
      </c>
      <c r="J37" t="str">
        <f t="shared" si="0"/>
        <v>film &amp; video</v>
      </c>
      <c r="K37" t="str">
        <f t="shared" si="1"/>
        <v>drama</v>
      </c>
      <c r="L37" t="s">
        <v>36</v>
      </c>
      <c r="M37" t="s">
        <v>37</v>
      </c>
      <c r="N37">
        <v>1547877600</v>
      </c>
      <c r="O37" s="14">
        <f t="shared" si="2"/>
        <v>43484.25</v>
      </c>
      <c r="P37" s="14">
        <v>43484.25</v>
      </c>
      <c r="Q37">
        <f t="shared" si="5"/>
        <v>2019</v>
      </c>
      <c r="R37">
        <v>2019</v>
      </c>
      <c r="S37" s="16" t="str">
        <f t="shared" si="3"/>
        <v>Jan</v>
      </c>
      <c r="T37" t="s">
        <v>2081</v>
      </c>
      <c r="U37">
        <v>1551506400</v>
      </c>
      <c r="V37" s="12">
        <f t="shared" si="4"/>
        <v>43526.25</v>
      </c>
      <c r="W37" t="b">
        <v>0</v>
      </c>
      <c r="X37" t="b">
        <v>1</v>
      </c>
      <c r="Y37" t="s">
        <v>53</v>
      </c>
    </row>
    <row r="38" spans="1:2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E38/D38*100</f>
        <v>157.28571428571431</v>
      </c>
      <c r="G38" t="s">
        <v>20</v>
      </c>
      <c r="H38" s="8">
        <f>E38/I38</f>
        <v>68.8125</v>
      </c>
      <c r="I38">
        <v>16</v>
      </c>
      <c r="J38" t="str">
        <f t="shared" si="0"/>
        <v>theater</v>
      </c>
      <c r="K38" t="str">
        <f t="shared" si="1"/>
        <v>plays</v>
      </c>
      <c r="L38" t="s">
        <v>21</v>
      </c>
      <c r="M38" t="s">
        <v>22</v>
      </c>
      <c r="N38">
        <v>1298700000</v>
      </c>
      <c r="O38" s="14">
        <f t="shared" si="2"/>
        <v>40600.25</v>
      </c>
      <c r="P38" s="14">
        <v>40600.25</v>
      </c>
      <c r="Q38">
        <f t="shared" si="5"/>
        <v>2011</v>
      </c>
      <c r="R38">
        <v>2011</v>
      </c>
      <c r="S38" s="16" t="str">
        <f t="shared" si="3"/>
        <v>Feb</v>
      </c>
      <c r="T38" t="s">
        <v>2089</v>
      </c>
      <c r="U38">
        <v>1300856400</v>
      </c>
      <c r="V38" s="12">
        <f t="shared" si="4"/>
        <v>40625.208333333336</v>
      </c>
      <c r="W38" t="b">
        <v>0</v>
      </c>
      <c r="X38" t="b">
        <v>0</v>
      </c>
      <c r="Y38" t="s">
        <v>33</v>
      </c>
    </row>
    <row r="39" spans="1:2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E39/D39*100</f>
        <v>139.98765432098764</v>
      </c>
      <c r="G39" t="s">
        <v>20</v>
      </c>
      <c r="H39" s="8">
        <f>E39/I39</f>
        <v>105.97196261682242</v>
      </c>
      <c r="I39">
        <v>107</v>
      </c>
      <c r="J39" t="str">
        <f t="shared" si="0"/>
        <v>publishing</v>
      </c>
      <c r="K39" t="str">
        <f t="shared" si="1"/>
        <v>fiction</v>
      </c>
      <c r="L39" t="s">
        <v>21</v>
      </c>
      <c r="M39" t="s">
        <v>22</v>
      </c>
      <c r="N39">
        <v>1570338000</v>
      </c>
      <c r="O39" s="14">
        <f t="shared" si="2"/>
        <v>43744.208333333328</v>
      </c>
      <c r="P39" s="14">
        <v>43744.208333333328</v>
      </c>
      <c r="Q39">
        <f t="shared" si="5"/>
        <v>2019</v>
      </c>
      <c r="R39">
        <v>2019</v>
      </c>
      <c r="S39" s="16" t="str">
        <f t="shared" si="3"/>
        <v>Oct</v>
      </c>
      <c r="T39" t="s">
        <v>2083</v>
      </c>
      <c r="U39">
        <v>1573192800</v>
      </c>
      <c r="V39" s="12">
        <f t="shared" si="4"/>
        <v>43777.25</v>
      </c>
      <c r="W39" t="b">
        <v>0</v>
      </c>
      <c r="X39" t="b">
        <v>1</v>
      </c>
      <c r="Y39" t="s">
        <v>119</v>
      </c>
    </row>
    <row r="40" spans="1:2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E40/D40*100</f>
        <v>325.32258064516128</v>
      </c>
      <c r="G40" t="s">
        <v>20</v>
      </c>
      <c r="H40" s="8">
        <f>E40/I40</f>
        <v>75.261194029850742</v>
      </c>
      <c r="I40">
        <v>134</v>
      </c>
      <c r="J40" t="str">
        <f t="shared" si="0"/>
        <v>photography</v>
      </c>
      <c r="K40" t="str">
        <f t="shared" si="1"/>
        <v>photography books</v>
      </c>
      <c r="L40" t="s">
        <v>21</v>
      </c>
      <c r="M40" t="s">
        <v>22</v>
      </c>
      <c r="N40">
        <v>1287378000</v>
      </c>
      <c r="O40" s="14">
        <f t="shared" si="2"/>
        <v>40469.208333333336</v>
      </c>
      <c r="P40" s="14">
        <v>40469.208333333336</v>
      </c>
      <c r="Q40">
        <f t="shared" si="5"/>
        <v>2010</v>
      </c>
      <c r="R40">
        <v>2010</v>
      </c>
      <c r="S40" s="16" t="str">
        <f t="shared" si="3"/>
        <v>Oct</v>
      </c>
      <c r="T40" t="s">
        <v>2083</v>
      </c>
      <c r="U40">
        <v>1287810000</v>
      </c>
      <c r="V40" s="12">
        <f t="shared" si="4"/>
        <v>40474.208333333336</v>
      </c>
      <c r="W40" t="b">
        <v>0</v>
      </c>
      <c r="X40" t="b">
        <v>0</v>
      </c>
      <c r="Y40" t="s">
        <v>122</v>
      </c>
    </row>
    <row r="41" spans="1:2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E41/D41*100</f>
        <v>50.777777777777779</v>
      </c>
      <c r="G41" t="s">
        <v>14</v>
      </c>
      <c r="H41" s="8">
        <f>E41/I41</f>
        <v>57.125</v>
      </c>
      <c r="I41">
        <v>88</v>
      </c>
      <c r="J41" t="str">
        <f t="shared" si="0"/>
        <v>theater</v>
      </c>
      <c r="K41" t="str">
        <f t="shared" si="1"/>
        <v>plays</v>
      </c>
      <c r="L41" t="s">
        <v>36</v>
      </c>
      <c r="M41" t="s">
        <v>37</v>
      </c>
      <c r="N41">
        <v>1361772000</v>
      </c>
      <c r="O41" s="14">
        <f t="shared" si="2"/>
        <v>41330.25</v>
      </c>
      <c r="P41" s="14">
        <v>41330.25</v>
      </c>
      <c r="Q41">
        <f t="shared" si="5"/>
        <v>2013</v>
      </c>
      <c r="R41">
        <v>2013</v>
      </c>
      <c r="S41" s="16" t="str">
        <f t="shared" si="3"/>
        <v>Feb</v>
      </c>
      <c r="T41" t="s">
        <v>2089</v>
      </c>
      <c r="U41">
        <v>1362978000</v>
      </c>
      <c r="V41" s="12">
        <f t="shared" si="4"/>
        <v>41344.208333333336</v>
      </c>
      <c r="W41" t="b">
        <v>0</v>
      </c>
      <c r="X41" t="b">
        <v>0</v>
      </c>
      <c r="Y41" t="s">
        <v>33</v>
      </c>
    </row>
    <row r="42" spans="1:2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E42/D42*100</f>
        <v>169.06818181818181</v>
      </c>
      <c r="G42" t="s">
        <v>20</v>
      </c>
      <c r="H42" s="8">
        <f>E42/I42</f>
        <v>75.141414141414145</v>
      </c>
      <c r="I42">
        <v>198</v>
      </c>
      <c r="J42" t="str">
        <f t="shared" si="0"/>
        <v>technology</v>
      </c>
      <c r="K42" t="str">
        <f t="shared" si="1"/>
        <v>wearables</v>
      </c>
      <c r="L42" t="s">
        <v>21</v>
      </c>
      <c r="M42" t="s">
        <v>22</v>
      </c>
      <c r="N42">
        <v>1275714000</v>
      </c>
      <c r="O42" s="14">
        <f t="shared" si="2"/>
        <v>40334.208333333336</v>
      </c>
      <c r="P42" s="14">
        <v>40334.208333333336</v>
      </c>
      <c r="Q42">
        <f t="shared" si="5"/>
        <v>2010</v>
      </c>
      <c r="R42">
        <v>2010</v>
      </c>
      <c r="S42" s="16" t="str">
        <f t="shared" si="3"/>
        <v>Jun</v>
      </c>
      <c r="T42" t="s">
        <v>2084</v>
      </c>
      <c r="U42">
        <v>1277355600</v>
      </c>
      <c r="V42" s="12">
        <f t="shared" si="4"/>
        <v>40353.208333333336</v>
      </c>
      <c r="W42" t="b">
        <v>0</v>
      </c>
      <c r="X42" t="b">
        <v>1</v>
      </c>
      <c r="Y42" t="s">
        <v>65</v>
      </c>
    </row>
    <row r="43" spans="1:2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E43/D43*100</f>
        <v>212.92857142857144</v>
      </c>
      <c r="G43" t="s">
        <v>20</v>
      </c>
      <c r="H43" s="8">
        <f>E43/I43</f>
        <v>107.42342342342343</v>
      </c>
      <c r="I43">
        <v>111</v>
      </c>
      <c r="J43" t="str">
        <f t="shared" si="0"/>
        <v>music</v>
      </c>
      <c r="K43" t="str">
        <f t="shared" si="1"/>
        <v>rock</v>
      </c>
      <c r="L43" t="s">
        <v>107</v>
      </c>
      <c r="M43" t="s">
        <v>108</v>
      </c>
      <c r="N43">
        <v>1346734800</v>
      </c>
      <c r="O43" s="14">
        <f t="shared" si="2"/>
        <v>41156.208333333336</v>
      </c>
      <c r="P43" s="14">
        <v>41156.208333333336</v>
      </c>
      <c r="Q43">
        <f t="shared" si="5"/>
        <v>2012</v>
      </c>
      <c r="R43">
        <v>2012</v>
      </c>
      <c r="S43" s="16" t="str">
        <f t="shared" si="3"/>
        <v>Sep</v>
      </c>
      <c r="T43" t="s">
        <v>2082</v>
      </c>
      <c r="U43">
        <v>1348981200</v>
      </c>
      <c r="V43" s="12">
        <f t="shared" si="4"/>
        <v>41182.208333333336</v>
      </c>
      <c r="W43" t="b">
        <v>0</v>
      </c>
      <c r="X43" t="b">
        <v>1</v>
      </c>
      <c r="Y43" t="s">
        <v>23</v>
      </c>
    </row>
    <row r="44" spans="1:2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E44/D44*100</f>
        <v>443.94444444444446</v>
      </c>
      <c r="G44" t="s">
        <v>20</v>
      </c>
      <c r="H44" s="8">
        <f>E44/I44</f>
        <v>35.995495495495497</v>
      </c>
      <c r="I44">
        <v>222</v>
      </c>
      <c r="J44" t="str">
        <f t="shared" si="0"/>
        <v>food</v>
      </c>
      <c r="K44" t="str">
        <f t="shared" si="1"/>
        <v>food trucks</v>
      </c>
      <c r="L44" t="s">
        <v>21</v>
      </c>
      <c r="M44" t="s">
        <v>22</v>
      </c>
      <c r="N44">
        <v>1309755600</v>
      </c>
      <c r="O44" s="14">
        <f t="shared" si="2"/>
        <v>40728.208333333336</v>
      </c>
      <c r="P44" s="14">
        <v>40728.208333333336</v>
      </c>
      <c r="Q44">
        <f t="shared" si="5"/>
        <v>2011</v>
      </c>
      <c r="R44">
        <v>2011</v>
      </c>
      <c r="S44" s="16" t="str">
        <f t="shared" si="3"/>
        <v>Jul</v>
      </c>
      <c r="T44" t="s">
        <v>2087</v>
      </c>
      <c r="U44">
        <v>1310533200</v>
      </c>
      <c r="V44" s="12">
        <f t="shared" si="4"/>
        <v>40737.208333333336</v>
      </c>
      <c r="W44" t="b">
        <v>0</v>
      </c>
      <c r="X44" t="b">
        <v>0</v>
      </c>
      <c r="Y44" t="s">
        <v>17</v>
      </c>
    </row>
    <row r="45" spans="1:2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E45/D45*100</f>
        <v>185.9390243902439</v>
      </c>
      <c r="G45" t="s">
        <v>20</v>
      </c>
      <c r="H45" s="8">
        <f>E45/I45</f>
        <v>26.998873148744366</v>
      </c>
      <c r="I45">
        <v>6212</v>
      </c>
      <c r="J45" t="str">
        <f t="shared" si="0"/>
        <v>publishing</v>
      </c>
      <c r="K45" t="str">
        <f t="shared" si="1"/>
        <v>radio &amp; podcasts</v>
      </c>
      <c r="L45" t="s">
        <v>21</v>
      </c>
      <c r="M45" t="s">
        <v>22</v>
      </c>
      <c r="N45">
        <v>1406178000</v>
      </c>
      <c r="O45" s="14">
        <f t="shared" si="2"/>
        <v>41844.208333333336</v>
      </c>
      <c r="P45" s="14">
        <v>41844.208333333336</v>
      </c>
      <c r="Q45">
        <f t="shared" si="5"/>
        <v>2014</v>
      </c>
      <c r="R45">
        <v>2014</v>
      </c>
      <c r="S45" s="16" t="str">
        <f t="shared" si="3"/>
        <v>Jul</v>
      </c>
      <c r="T45" t="s">
        <v>2087</v>
      </c>
      <c r="U45">
        <v>1407560400</v>
      </c>
      <c r="V45" s="12">
        <f t="shared" si="4"/>
        <v>41860.208333333336</v>
      </c>
      <c r="W45" t="b">
        <v>0</v>
      </c>
      <c r="X45" t="b">
        <v>0</v>
      </c>
      <c r="Y45" t="s">
        <v>133</v>
      </c>
    </row>
    <row r="46" spans="1:2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E46/D46*100</f>
        <v>658.8125</v>
      </c>
      <c r="G46" t="s">
        <v>20</v>
      </c>
      <c r="H46" s="8">
        <f>E46/I46</f>
        <v>107.56122448979592</v>
      </c>
      <c r="I46">
        <v>98</v>
      </c>
      <c r="J46" t="str">
        <f t="shared" si="0"/>
        <v>publishing</v>
      </c>
      <c r="K46" t="str">
        <f t="shared" si="1"/>
        <v>fiction</v>
      </c>
      <c r="L46" t="s">
        <v>36</v>
      </c>
      <c r="M46" t="s">
        <v>37</v>
      </c>
      <c r="N46">
        <v>1552798800</v>
      </c>
      <c r="O46" s="14">
        <f t="shared" si="2"/>
        <v>43541.208333333328</v>
      </c>
      <c r="P46" s="14">
        <v>43541.208333333328</v>
      </c>
      <c r="Q46">
        <f t="shared" si="5"/>
        <v>2019</v>
      </c>
      <c r="R46">
        <v>2019</v>
      </c>
      <c r="S46" s="16" t="str">
        <f t="shared" si="3"/>
        <v>Mar</v>
      </c>
      <c r="T46" t="s">
        <v>2085</v>
      </c>
      <c r="U46">
        <v>1552885200</v>
      </c>
      <c r="V46" s="12">
        <f t="shared" si="4"/>
        <v>43542.208333333328</v>
      </c>
      <c r="W46" t="b">
        <v>0</v>
      </c>
      <c r="X46" t="b">
        <v>0</v>
      </c>
      <c r="Y46" t="s">
        <v>119</v>
      </c>
    </row>
    <row r="47" spans="1:2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E47/D47*100</f>
        <v>47.684210526315788</v>
      </c>
      <c r="G47" t="s">
        <v>14</v>
      </c>
      <c r="H47" s="8">
        <f>E47/I47</f>
        <v>94.375</v>
      </c>
      <c r="I47">
        <v>48</v>
      </c>
      <c r="J47" t="str">
        <f t="shared" si="0"/>
        <v>theater</v>
      </c>
      <c r="K47" t="str">
        <f t="shared" si="1"/>
        <v>plays</v>
      </c>
      <c r="L47" t="s">
        <v>21</v>
      </c>
      <c r="M47" t="s">
        <v>22</v>
      </c>
      <c r="N47">
        <v>1478062800</v>
      </c>
      <c r="O47" s="14">
        <f t="shared" si="2"/>
        <v>42676.208333333328</v>
      </c>
      <c r="P47" s="14">
        <v>42676.208333333328</v>
      </c>
      <c r="Q47">
        <f t="shared" si="5"/>
        <v>2016</v>
      </c>
      <c r="R47">
        <v>2016</v>
      </c>
      <c r="S47" s="16" t="str">
        <f t="shared" si="3"/>
        <v>Nov</v>
      </c>
      <c r="T47" t="s">
        <v>2079</v>
      </c>
      <c r="U47">
        <v>1479362400</v>
      </c>
      <c r="V47" s="12">
        <f t="shared" si="4"/>
        <v>42691.25</v>
      </c>
      <c r="W47" t="b">
        <v>0</v>
      </c>
      <c r="X47" t="b">
        <v>1</v>
      </c>
      <c r="Y47" t="s">
        <v>33</v>
      </c>
    </row>
    <row r="48" spans="1:2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E48/D48*100</f>
        <v>114.78378378378378</v>
      </c>
      <c r="G48" t="s">
        <v>20</v>
      </c>
      <c r="H48" s="8">
        <f>E48/I48</f>
        <v>46.163043478260867</v>
      </c>
      <c r="I48">
        <v>92</v>
      </c>
      <c r="J48" t="str">
        <f t="shared" si="0"/>
        <v>music</v>
      </c>
      <c r="K48" t="str">
        <f t="shared" si="1"/>
        <v>rock</v>
      </c>
      <c r="L48" t="s">
        <v>21</v>
      </c>
      <c r="M48" t="s">
        <v>22</v>
      </c>
      <c r="N48">
        <v>1278565200</v>
      </c>
      <c r="O48" s="14">
        <f t="shared" si="2"/>
        <v>40367.208333333336</v>
      </c>
      <c r="P48" s="14">
        <v>40367.208333333336</v>
      </c>
      <c r="Q48">
        <f t="shared" si="5"/>
        <v>2010</v>
      </c>
      <c r="R48">
        <v>2010</v>
      </c>
      <c r="S48" s="16" t="str">
        <f t="shared" si="3"/>
        <v>Jul</v>
      </c>
      <c r="T48" t="s">
        <v>2087</v>
      </c>
      <c r="U48">
        <v>1280552400</v>
      </c>
      <c r="V48" s="12">
        <f t="shared" si="4"/>
        <v>40390.208333333336</v>
      </c>
      <c r="W48" t="b">
        <v>0</v>
      </c>
      <c r="X48" t="b">
        <v>0</v>
      </c>
      <c r="Y48" t="s">
        <v>23</v>
      </c>
    </row>
    <row r="49" spans="1:2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E49/D49*100</f>
        <v>475.26666666666665</v>
      </c>
      <c r="G49" t="s">
        <v>20</v>
      </c>
      <c r="H49" s="8">
        <f>E49/I49</f>
        <v>47.845637583892618</v>
      </c>
      <c r="I49">
        <v>149</v>
      </c>
      <c r="J49" t="str">
        <f t="shared" si="0"/>
        <v>theater</v>
      </c>
      <c r="K49" t="str">
        <f t="shared" si="1"/>
        <v>plays</v>
      </c>
      <c r="L49" t="s">
        <v>21</v>
      </c>
      <c r="M49" t="s">
        <v>22</v>
      </c>
      <c r="N49">
        <v>1396069200</v>
      </c>
      <c r="O49" s="14">
        <f t="shared" si="2"/>
        <v>41727.208333333336</v>
      </c>
      <c r="P49" s="14">
        <v>41727.208333333336</v>
      </c>
      <c r="Q49">
        <f t="shared" si="5"/>
        <v>2014</v>
      </c>
      <c r="R49">
        <v>2014</v>
      </c>
      <c r="S49" s="16" t="str">
        <f t="shared" si="3"/>
        <v>Mar</v>
      </c>
      <c r="T49" t="s">
        <v>2085</v>
      </c>
      <c r="U49">
        <v>1398661200</v>
      </c>
      <c r="V49" s="12">
        <f t="shared" si="4"/>
        <v>41757.208333333336</v>
      </c>
      <c r="W49" t="b">
        <v>0</v>
      </c>
      <c r="X49" t="b">
        <v>0</v>
      </c>
      <c r="Y49" t="s">
        <v>33</v>
      </c>
    </row>
    <row r="50" spans="1:2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E50/D50*100</f>
        <v>386.97297297297297</v>
      </c>
      <c r="G50" t="s">
        <v>20</v>
      </c>
      <c r="H50" s="8">
        <f>E50/I50</f>
        <v>53.007815713698065</v>
      </c>
      <c r="I50">
        <v>2431</v>
      </c>
      <c r="J50" t="str">
        <f t="shared" si="0"/>
        <v>theater</v>
      </c>
      <c r="K50" t="str">
        <f t="shared" si="1"/>
        <v>plays</v>
      </c>
      <c r="L50" t="s">
        <v>21</v>
      </c>
      <c r="M50" t="s">
        <v>22</v>
      </c>
      <c r="N50">
        <v>1435208400</v>
      </c>
      <c r="O50" s="14">
        <f t="shared" si="2"/>
        <v>42180.208333333328</v>
      </c>
      <c r="P50" s="14">
        <v>42180.208333333328</v>
      </c>
      <c r="Q50">
        <f t="shared" si="5"/>
        <v>2015</v>
      </c>
      <c r="R50">
        <v>2015</v>
      </c>
      <c r="S50" s="16" t="str">
        <f t="shared" si="3"/>
        <v>Jun</v>
      </c>
      <c r="T50" t="s">
        <v>2084</v>
      </c>
      <c r="U50">
        <v>1436245200</v>
      </c>
      <c r="V50" s="12">
        <f t="shared" si="4"/>
        <v>42192.208333333328</v>
      </c>
      <c r="W50" t="b">
        <v>0</v>
      </c>
      <c r="X50" t="b">
        <v>0</v>
      </c>
      <c r="Y50" t="s">
        <v>33</v>
      </c>
    </row>
    <row r="51" spans="1:2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E51/D51*100</f>
        <v>189.625</v>
      </c>
      <c r="G51" t="s">
        <v>20</v>
      </c>
      <c r="H51" s="8">
        <f>E51/I51</f>
        <v>45.059405940594061</v>
      </c>
      <c r="I51">
        <v>303</v>
      </c>
      <c r="J51" t="str">
        <f t="shared" si="0"/>
        <v>music</v>
      </c>
      <c r="K51" t="str">
        <f t="shared" si="1"/>
        <v>rock</v>
      </c>
      <c r="L51" t="s">
        <v>21</v>
      </c>
      <c r="M51" t="s">
        <v>22</v>
      </c>
      <c r="N51">
        <v>1571547600</v>
      </c>
      <c r="O51" s="14">
        <f t="shared" si="2"/>
        <v>43758.208333333328</v>
      </c>
      <c r="P51" s="14">
        <v>43758.208333333328</v>
      </c>
      <c r="Q51">
        <f t="shared" si="5"/>
        <v>2019</v>
      </c>
      <c r="R51">
        <v>2019</v>
      </c>
      <c r="S51" s="16" t="str">
        <f t="shared" si="3"/>
        <v>Oct</v>
      </c>
      <c r="T51" t="s">
        <v>2083</v>
      </c>
      <c r="U51">
        <v>1575439200</v>
      </c>
      <c r="V51" s="12">
        <f t="shared" si="4"/>
        <v>43803.25</v>
      </c>
      <c r="W51" t="b">
        <v>0</v>
      </c>
      <c r="X51" t="b">
        <v>0</v>
      </c>
      <c r="Y51" t="s">
        <v>23</v>
      </c>
    </row>
    <row r="52" spans="1:2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E52/D52*100</f>
        <v>2</v>
      </c>
      <c r="G52" t="s">
        <v>14</v>
      </c>
      <c r="H52" s="8">
        <f>E52/I52</f>
        <v>2</v>
      </c>
      <c r="I52">
        <v>1</v>
      </c>
      <c r="J52" t="str">
        <f t="shared" si="0"/>
        <v>music</v>
      </c>
      <c r="K52" t="str">
        <f t="shared" si="1"/>
        <v>metal</v>
      </c>
      <c r="L52" t="s">
        <v>107</v>
      </c>
      <c r="M52" t="s">
        <v>108</v>
      </c>
      <c r="N52">
        <v>1375333200</v>
      </c>
      <c r="O52" s="14">
        <f t="shared" si="2"/>
        <v>41487.208333333336</v>
      </c>
      <c r="P52" s="14">
        <v>41487.208333333336</v>
      </c>
      <c r="Q52">
        <f t="shared" si="5"/>
        <v>2013</v>
      </c>
      <c r="R52">
        <v>2013</v>
      </c>
      <c r="S52" s="16" t="str">
        <f t="shared" si="3"/>
        <v>Aug</v>
      </c>
      <c r="T52" t="s">
        <v>2080</v>
      </c>
      <c r="U52">
        <v>1377752400</v>
      </c>
      <c r="V52" s="12">
        <f t="shared" si="4"/>
        <v>41515.208333333336</v>
      </c>
      <c r="W52" t="b">
        <v>0</v>
      </c>
      <c r="X52" t="b">
        <v>0</v>
      </c>
      <c r="Y52" t="s">
        <v>148</v>
      </c>
    </row>
    <row r="53" spans="1:2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E53/D53*100</f>
        <v>91.867805186590772</v>
      </c>
      <c r="G53" t="s">
        <v>14</v>
      </c>
      <c r="H53" s="8">
        <f>E53/I53</f>
        <v>99.006816632583508</v>
      </c>
      <c r="I53">
        <v>1467</v>
      </c>
      <c r="J53" t="str">
        <f t="shared" si="0"/>
        <v>technology</v>
      </c>
      <c r="K53" t="str">
        <f t="shared" si="1"/>
        <v>wearables</v>
      </c>
      <c r="L53" t="s">
        <v>40</v>
      </c>
      <c r="M53" t="s">
        <v>41</v>
      </c>
      <c r="N53">
        <v>1332824400</v>
      </c>
      <c r="O53" s="14">
        <f t="shared" si="2"/>
        <v>40995.208333333336</v>
      </c>
      <c r="P53" s="14">
        <v>40995.208333333336</v>
      </c>
      <c r="Q53">
        <f t="shared" si="5"/>
        <v>2012</v>
      </c>
      <c r="R53">
        <v>2012</v>
      </c>
      <c r="S53" s="16" t="str">
        <f t="shared" si="3"/>
        <v>Mar</v>
      </c>
      <c r="T53" t="s">
        <v>2085</v>
      </c>
      <c r="U53">
        <v>1334206800</v>
      </c>
      <c r="V53" s="12">
        <f t="shared" si="4"/>
        <v>41011.208333333336</v>
      </c>
      <c r="W53" t="b">
        <v>0</v>
      </c>
      <c r="X53" t="b">
        <v>1</v>
      </c>
      <c r="Y53" t="s">
        <v>65</v>
      </c>
    </row>
    <row r="54" spans="1:2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E54/D54*100</f>
        <v>34.152777777777779</v>
      </c>
      <c r="G54" t="s">
        <v>14</v>
      </c>
      <c r="H54" s="8">
        <f>E54/I54</f>
        <v>32.786666666666669</v>
      </c>
      <c r="I54">
        <v>75</v>
      </c>
      <c r="J54" t="str">
        <f t="shared" si="0"/>
        <v>theater</v>
      </c>
      <c r="K54" t="str">
        <f t="shared" si="1"/>
        <v>plays</v>
      </c>
      <c r="L54" t="s">
        <v>21</v>
      </c>
      <c r="M54" t="s">
        <v>22</v>
      </c>
      <c r="N54">
        <v>1284526800</v>
      </c>
      <c r="O54" s="14">
        <f t="shared" si="2"/>
        <v>40436.208333333336</v>
      </c>
      <c r="P54" s="14">
        <v>40436.208333333336</v>
      </c>
      <c r="Q54">
        <f t="shared" si="5"/>
        <v>2010</v>
      </c>
      <c r="R54">
        <v>2010</v>
      </c>
      <c r="S54" s="16" t="str">
        <f t="shared" si="3"/>
        <v>Sep</v>
      </c>
      <c r="T54" t="s">
        <v>2082</v>
      </c>
      <c r="U54">
        <v>1284872400</v>
      </c>
      <c r="V54" s="12">
        <f t="shared" si="4"/>
        <v>40440.208333333336</v>
      </c>
      <c r="W54" t="b">
        <v>0</v>
      </c>
      <c r="X54" t="b">
        <v>0</v>
      </c>
      <c r="Y54" t="s">
        <v>33</v>
      </c>
    </row>
    <row r="55" spans="1:2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E55/D55*100</f>
        <v>140.40909090909091</v>
      </c>
      <c r="G55" t="s">
        <v>20</v>
      </c>
      <c r="H55" s="8">
        <f>E55/I55</f>
        <v>59.119617224880386</v>
      </c>
      <c r="I55">
        <v>209</v>
      </c>
      <c r="J55" t="str">
        <f t="shared" si="0"/>
        <v>film &amp; video</v>
      </c>
      <c r="K55" t="str">
        <f t="shared" si="1"/>
        <v>drama</v>
      </c>
      <c r="L55" t="s">
        <v>21</v>
      </c>
      <c r="M55" t="s">
        <v>22</v>
      </c>
      <c r="N55">
        <v>1400562000</v>
      </c>
      <c r="O55" s="14">
        <f t="shared" si="2"/>
        <v>41779.208333333336</v>
      </c>
      <c r="P55" s="14">
        <v>41779.208333333336</v>
      </c>
      <c r="Q55">
        <f t="shared" si="5"/>
        <v>2014</v>
      </c>
      <c r="R55">
        <v>2014</v>
      </c>
      <c r="S55" s="16" t="str">
        <f t="shared" si="3"/>
        <v>May</v>
      </c>
      <c r="T55" t="s">
        <v>2090</v>
      </c>
      <c r="U55">
        <v>1403931600</v>
      </c>
      <c r="V55" s="12">
        <f t="shared" si="4"/>
        <v>41818.208333333336</v>
      </c>
      <c r="W55" t="b">
        <v>0</v>
      </c>
      <c r="X55" t="b">
        <v>0</v>
      </c>
      <c r="Y55" t="s">
        <v>53</v>
      </c>
    </row>
    <row r="56" spans="1:2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E56/D56*100</f>
        <v>89.86666666666666</v>
      </c>
      <c r="G56" t="s">
        <v>14</v>
      </c>
      <c r="H56" s="8">
        <f>E56/I56</f>
        <v>44.93333333333333</v>
      </c>
      <c r="I56">
        <v>120</v>
      </c>
      <c r="J56" t="str">
        <f t="shared" si="0"/>
        <v>technology</v>
      </c>
      <c r="K56" t="str">
        <f t="shared" si="1"/>
        <v>wearables</v>
      </c>
      <c r="L56" t="s">
        <v>21</v>
      </c>
      <c r="M56" t="s">
        <v>22</v>
      </c>
      <c r="N56">
        <v>1520748000</v>
      </c>
      <c r="O56" s="14">
        <f t="shared" si="2"/>
        <v>43170.25</v>
      </c>
      <c r="P56" s="14">
        <v>43170.25</v>
      </c>
      <c r="Q56">
        <f t="shared" si="5"/>
        <v>2018</v>
      </c>
      <c r="R56">
        <v>2018</v>
      </c>
      <c r="S56" s="16" t="str">
        <f t="shared" si="3"/>
        <v>Mar</v>
      </c>
      <c r="T56" t="s">
        <v>2085</v>
      </c>
      <c r="U56">
        <v>1521262800</v>
      </c>
      <c r="V56" s="12">
        <f t="shared" si="4"/>
        <v>43176.208333333328</v>
      </c>
      <c r="W56" t="b">
        <v>0</v>
      </c>
      <c r="X56" t="b">
        <v>0</v>
      </c>
      <c r="Y56" t="s">
        <v>65</v>
      </c>
    </row>
    <row r="57" spans="1:2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E57/D57*100</f>
        <v>177.96969696969697</v>
      </c>
      <c r="G57" t="s">
        <v>20</v>
      </c>
      <c r="H57" s="8">
        <f>E57/I57</f>
        <v>89.664122137404576</v>
      </c>
      <c r="I57">
        <v>131</v>
      </c>
      <c r="J57" t="str">
        <f t="shared" si="0"/>
        <v>music</v>
      </c>
      <c r="K57" t="str">
        <f t="shared" si="1"/>
        <v>jazz</v>
      </c>
      <c r="L57" t="s">
        <v>21</v>
      </c>
      <c r="M57" t="s">
        <v>22</v>
      </c>
      <c r="N57">
        <v>1532926800</v>
      </c>
      <c r="O57" s="14">
        <f t="shared" si="2"/>
        <v>43311.208333333328</v>
      </c>
      <c r="P57" s="14">
        <v>43311.208333333328</v>
      </c>
      <c r="Q57">
        <f t="shared" si="5"/>
        <v>2018</v>
      </c>
      <c r="R57">
        <v>2018</v>
      </c>
      <c r="S57" s="16" t="str">
        <f t="shared" si="3"/>
        <v>Jul</v>
      </c>
      <c r="T57" t="s">
        <v>2087</v>
      </c>
      <c r="U57">
        <v>1533358800</v>
      </c>
      <c r="V57" s="12">
        <f t="shared" si="4"/>
        <v>43316.208333333328</v>
      </c>
      <c r="W57" t="b">
        <v>0</v>
      </c>
      <c r="X57" t="b">
        <v>0</v>
      </c>
      <c r="Y57" t="s">
        <v>159</v>
      </c>
    </row>
    <row r="58" spans="1:2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E58/D58*100</f>
        <v>143.66249999999999</v>
      </c>
      <c r="G58" t="s">
        <v>20</v>
      </c>
      <c r="H58" s="8">
        <f>E58/I58</f>
        <v>70.079268292682926</v>
      </c>
      <c r="I58">
        <v>164</v>
      </c>
      <c r="J58" t="str">
        <f t="shared" si="0"/>
        <v>technology</v>
      </c>
      <c r="K58" t="str">
        <f t="shared" si="1"/>
        <v>wearables</v>
      </c>
      <c r="L58" t="s">
        <v>21</v>
      </c>
      <c r="M58" t="s">
        <v>22</v>
      </c>
      <c r="N58">
        <v>1420869600</v>
      </c>
      <c r="O58" s="14">
        <f t="shared" si="2"/>
        <v>42014.25</v>
      </c>
      <c r="P58" s="14">
        <v>42014.25</v>
      </c>
      <c r="Q58">
        <f t="shared" si="5"/>
        <v>2015</v>
      </c>
      <c r="R58">
        <v>2015</v>
      </c>
      <c r="S58" s="16" t="str">
        <f t="shared" si="3"/>
        <v>Jan</v>
      </c>
      <c r="T58" t="s">
        <v>2081</v>
      </c>
      <c r="U58">
        <v>1421474400</v>
      </c>
      <c r="V58" s="12">
        <f t="shared" si="4"/>
        <v>42021.25</v>
      </c>
      <c r="W58" t="b">
        <v>0</v>
      </c>
      <c r="X58" t="b">
        <v>0</v>
      </c>
      <c r="Y58" t="s">
        <v>65</v>
      </c>
    </row>
    <row r="59" spans="1:2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E59/D59*100</f>
        <v>215.27586206896552</v>
      </c>
      <c r="G59" t="s">
        <v>20</v>
      </c>
      <c r="H59" s="8">
        <f>E59/I59</f>
        <v>31.059701492537314</v>
      </c>
      <c r="I59">
        <v>201</v>
      </c>
      <c r="J59" t="str">
        <f t="shared" si="0"/>
        <v>games</v>
      </c>
      <c r="K59" t="str">
        <f t="shared" si="1"/>
        <v>video games</v>
      </c>
      <c r="L59" t="s">
        <v>21</v>
      </c>
      <c r="M59" t="s">
        <v>22</v>
      </c>
      <c r="N59">
        <v>1504242000</v>
      </c>
      <c r="O59" s="14">
        <f t="shared" si="2"/>
        <v>42979.208333333328</v>
      </c>
      <c r="P59" s="14">
        <v>42979.208333333328</v>
      </c>
      <c r="Q59">
        <f t="shared" si="5"/>
        <v>2017</v>
      </c>
      <c r="R59">
        <v>2017</v>
      </c>
      <c r="S59" s="16" t="str">
        <f t="shared" si="3"/>
        <v>Sep</v>
      </c>
      <c r="T59" t="s">
        <v>2082</v>
      </c>
      <c r="U59">
        <v>1505278800</v>
      </c>
      <c r="V59" s="12">
        <f t="shared" si="4"/>
        <v>42991.208333333328</v>
      </c>
      <c r="W59" t="b">
        <v>0</v>
      </c>
      <c r="X59" t="b">
        <v>0</v>
      </c>
      <c r="Y59" t="s">
        <v>89</v>
      </c>
    </row>
    <row r="60" spans="1:2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E60/D60*100</f>
        <v>227.11111111111114</v>
      </c>
      <c r="G60" t="s">
        <v>20</v>
      </c>
      <c r="H60" s="8">
        <f>E60/I60</f>
        <v>29.061611374407583</v>
      </c>
      <c r="I60">
        <v>211</v>
      </c>
      <c r="J60" t="str">
        <f t="shared" si="0"/>
        <v>theater</v>
      </c>
      <c r="K60" t="str">
        <f t="shared" si="1"/>
        <v>plays</v>
      </c>
      <c r="L60" t="s">
        <v>21</v>
      </c>
      <c r="M60" t="s">
        <v>22</v>
      </c>
      <c r="N60">
        <v>1442811600</v>
      </c>
      <c r="O60" s="14">
        <f t="shared" si="2"/>
        <v>42268.208333333328</v>
      </c>
      <c r="P60" s="14">
        <v>42268.208333333328</v>
      </c>
      <c r="Q60">
        <f t="shared" si="5"/>
        <v>2015</v>
      </c>
      <c r="R60">
        <v>2015</v>
      </c>
      <c r="S60" s="16" t="str">
        <f t="shared" si="3"/>
        <v>Sep</v>
      </c>
      <c r="T60" t="s">
        <v>2082</v>
      </c>
      <c r="U60">
        <v>1443934800</v>
      </c>
      <c r="V60" s="12">
        <f t="shared" si="4"/>
        <v>42281.208333333328</v>
      </c>
      <c r="W60" t="b">
        <v>0</v>
      </c>
      <c r="X60" t="b">
        <v>0</v>
      </c>
      <c r="Y60" t="s">
        <v>33</v>
      </c>
    </row>
    <row r="61" spans="1:2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E61/D61*100</f>
        <v>275.07142857142861</v>
      </c>
      <c r="G61" t="s">
        <v>20</v>
      </c>
      <c r="H61" s="8">
        <f>E61/I61</f>
        <v>30.0859375</v>
      </c>
      <c r="I61">
        <v>128</v>
      </c>
      <c r="J61" t="str">
        <f t="shared" si="0"/>
        <v>theater</v>
      </c>
      <c r="K61" t="str">
        <f t="shared" si="1"/>
        <v>plays</v>
      </c>
      <c r="L61" t="s">
        <v>21</v>
      </c>
      <c r="M61" t="s">
        <v>22</v>
      </c>
      <c r="N61">
        <v>1497243600</v>
      </c>
      <c r="O61" s="14">
        <f t="shared" si="2"/>
        <v>42898.208333333328</v>
      </c>
      <c r="P61" s="14">
        <v>42898.208333333328</v>
      </c>
      <c r="Q61">
        <f t="shared" si="5"/>
        <v>2017</v>
      </c>
      <c r="R61">
        <v>2017</v>
      </c>
      <c r="S61" s="16" t="str">
        <f t="shared" si="3"/>
        <v>Jun</v>
      </c>
      <c r="T61" t="s">
        <v>2084</v>
      </c>
      <c r="U61">
        <v>1498539600</v>
      </c>
      <c r="V61" s="12">
        <f t="shared" si="4"/>
        <v>42913.208333333328</v>
      </c>
      <c r="W61" t="b">
        <v>0</v>
      </c>
      <c r="X61" t="b">
        <v>1</v>
      </c>
      <c r="Y61" t="s">
        <v>33</v>
      </c>
    </row>
    <row r="62" spans="1:2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E62/D62*100</f>
        <v>144.37048832271762</v>
      </c>
      <c r="G62" t="s">
        <v>20</v>
      </c>
      <c r="H62" s="8">
        <f>E62/I62</f>
        <v>84.998125000000002</v>
      </c>
      <c r="I62">
        <v>1600</v>
      </c>
      <c r="J62" t="str">
        <f t="shared" si="0"/>
        <v>theater</v>
      </c>
      <c r="K62" t="str">
        <f t="shared" si="1"/>
        <v>plays</v>
      </c>
      <c r="L62" t="s">
        <v>15</v>
      </c>
      <c r="M62" t="s">
        <v>16</v>
      </c>
      <c r="N62">
        <v>1342501200</v>
      </c>
      <c r="O62" s="14">
        <f t="shared" si="2"/>
        <v>41107.208333333336</v>
      </c>
      <c r="P62" s="14">
        <v>41107.208333333336</v>
      </c>
      <c r="Q62">
        <f t="shared" si="5"/>
        <v>2012</v>
      </c>
      <c r="R62">
        <v>2012</v>
      </c>
      <c r="S62" s="16" t="str">
        <f t="shared" si="3"/>
        <v>Jul</v>
      </c>
      <c r="T62" t="s">
        <v>2087</v>
      </c>
      <c r="U62">
        <v>1342760400</v>
      </c>
      <c r="V62" s="12">
        <f t="shared" si="4"/>
        <v>41110.208333333336</v>
      </c>
      <c r="W62" t="b">
        <v>0</v>
      </c>
      <c r="X62" t="b">
        <v>0</v>
      </c>
      <c r="Y62" t="s">
        <v>33</v>
      </c>
    </row>
    <row r="63" spans="1:2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E63/D63*100</f>
        <v>92.74598393574297</v>
      </c>
      <c r="G63" t="s">
        <v>14</v>
      </c>
      <c r="H63" s="8">
        <f>E63/I63</f>
        <v>82.001775410563695</v>
      </c>
      <c r="I63">
        <v>2253</v>
      </c>
      <c r="J63" t="str">
        <f t="shared" si="0"/>
        <v>theater</v>
      </c>
      <c r="K63" t="str">
        <f t="shared" si="1"/>
        <v>plays</v>
      </c>
      <c r="L63" t="s">
        <v>15</v>
      </c>
      <c r="M63" t="s">
        <v>16</v>
      </c>
      <c r="N63">
        <v>1298268000</v>
      </c>
      <c r="O63" s="14">
        <f t="shared" si="2"/>
        <v>40595.25</v>
      </c>
      <c r="P63" s="14">
        <v>40595.25</v>
      </c>
      <c r="Q63">
        <f t="shared" si="5"/>
        <v>2011</v>
      </c>
      <c r="R63">
        <v>2011</v>
      </c>
      <c r="S63" s="16" t="str">
        <f t="shared" si="3"/>
        <v>Feb</v>
      </c>
      <c r="T63" t="s">
        <v>2089</v>
      </c>
      <c r="U63">
        <v>1301720400</v>
      </c>
      <c r="V63" s="12">
        <f t="shared" si="4"/>
        <v>40635.208333333336</v>
      </c>
      <c r="W63" t="b">
        <v>0</v>
      </c>
      <c r="X63" t="b">
        <v>0</v>
      </c>
      <c r="Y63" t="s">
        <v>33</v>
      </c>
    </row>
    <row r="64" spans="1:2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E64/D64*100</f>
        <v>722.6</v>
      </c>
      <c r="G64" t="s">
        <v>20</v>
      </c>
      <c r="H64" s="8">
        <f>E64/I64</f>
        <v>58.040160642570278</v>
      </c>
      <c r="I64">
        <v>249</v>
      </c>
      <c r="J64" t="str">
        <f t="shared" si="0"/>
        <v>technology</v>
      </c>
      <c r="K64" t="str">
        <f t="shared" si="1"/>
        <v>web</v>
      </c>
      <c r="L64" t="s">
        <v>21</v>
      </c>
      <c r="M64" t="s">
        <v>22</v>
      </c>
      <c r="N64">
        <v>1433480400</v>
      </c>
      <c r="O64" s="14">
        <f t="shared" si="2"/>
        <v>42160.208333333328</v>
      </c>
      <c r="P64" s="14">
        <v>42160.208333333328</v>
      </c>
      <c r="Q64">
        <f t="shared" si="5"/>
        <v>2015</v>
      </c>
      <c r="R64">
        <v>2015</v>
      </c>
      <c r="S64" s="16" t="str">
        <f t="shared" si="3"/>
        <v>Jun</v>
      </c>
      <c r="T64" t="s">
        <v>2084</v>
      </c>
      <c r="U64">
        <v>1433566800</v>
      </c>
      <c r="V64" s="12">
        <f t="shared" si="4"/>
        <v>42161.208333333328</v>
      </c>
      <c r="W64" t="b">
        <v>0</v>
      </c>
      <c r="X64" t="b">
        <v>0</v>
      </c>
      <c r="Y64" t="s">
        <v>28</v>
      </c>
    </row>
    <row r="65" spans="1:2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E65/D65*100</f>
        <v>11.851063829787234</v>
      </c>
      <c r="G65" t="s">
        <v>14</v>
      </c>
      <c r="H65" s="8">
        <f>E65/I65</f>
        <v>111.4</v>
      </c>
      <c r="I65">
        <v>5</v>
      </c>
      <c r="J65" t="str">
        <f t="shared" si="0"/>
        <v>theater</v>
      </c>
      <c r="K65" t="str">
        <f t="shared" si="1"/>
        <v>plays</v>
      </c>
      <c r="L65" t="s">
        <v>21</v>
      </c>
      <c r="M65" t="s">
        <v>22</v>
      </c>
      <c r="N65">
        <v>1493355600</v>
      </c>
      <c r="O65" s="14">
        <f t="shared" si="2"/>
        <v>42853.208333333328</v>
      </c>
      <c r="P65" s="14">
        <v>42853.208333333328</v>
      </c>
      <c r="Q65">
        <f t="shared" si="5"/>
        <v>2017</v>
      </c>
      <c r="R65">
        <v>2017</v>
      </c>
      <c r="S65" s="16" t="str">
        <f t="shared" si="3"/>
        <v>Apr</v>
      </c>
      <c r="T65" t="s">
        <v>2088</v>
      </c>
      <c r="U65">
        <v>1493874000</v>
      </c>
      <c r="V65" s="12">
        <f t="shared" si="4"/>
        <v>42859.208333333328</v>
      </c>
      <c r="W65" t="b">
        <v>0</v>
      </c>
      <c r="X65" t="b">
        <v>0</v>
      </c>
      <c r="Y65" t="s">
        <v>33</v>
      </c>
    </row>
    <row r="66" spans="1:2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E66/D66*100</f>
        <v>97.642857142857139</v>
      </c>
      <c r="G66" t="s">
        <v>14</v>
      </c>
      <c r="H66" s="8">
        <f>E66/I66</f>
        <v>71.94736842105263</v>
      </c>
      <c r="I66">
        <v>38</v>
      </c>
      <c r="J66" t="str">
        <f t="shared" si="0"/>
        <v>technology</v>
      </c>
      <c r="K66" t="str">
        <f t="shared" si="1"/>
        <v>web</v>
      </c>
      <c r="L66" t="s">
        <v>21</v>
      </c>
      <c r="M66" t="s">
        <v>22</v>
      </c>
      <c r="N66">
        <v>1530507600</v>
      </c>
      <c r="O66" s="14">
        <f t="shared" si="2"/>
        <v>43283.208333333328</v>
      </c>
      <c r="P66" s="14">
        <v>43283.208333333328</v>
      </c>
      <c r="Q66">
        <f t="shared" si="5"/>
        <v>2018</v>
      </c>
      <c r="R66">
        <v>2018</v>
      </c>
      <c r="S66" s="16" t="str">
        <f t="shared" si="3"/>
        <v>Jul</v>
      </c>
      <c r="T66" t="s">
        <v>2087</v>
      </c>
      <c r="U66">
        <v>1531803600</v>
      </c>
      <c r="V66" s="12">
        <f t="shared" si="4"/>
        <v>43298.208333333328</v>
      </c>
      <c r="W66" t="b">
        <v>0</v>
      </c>
      <c r="X66" t="b">
        <v>1</v>
      </c>
      <c r="Y66" t="s">
        <v>28</v>
      </c>
    </row>
    <row r="67" spans="1:2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E67/D67*100</f>
        <v>236.14754098360655</v>
      </c>
      <c r="G67" t="s">
        <v>20</v>
      </c>
      <c r="H67" s="8">
        <f>E67/I67</f>
        <v>61.038135593220339</v>
      </c>
      <c r="I67">
        <v>236</v>
      </c>
      <c r="J67" t="str">
        <f t="shared" ref="J67:J130" si="6">_xlfn.TEXTBEFORE(Y67, "/")</f>
        <v>theater</v>
      </c>
      <c r="K67" t="str">
        <f t="shared" ref="K67:K130" si="7">_xlfn.TEXTAFTER(Y67, "/")</f>
        <v>plays</v>
      </c>
      <c r="L67" t="s">
        <v>21</v>
      </c>
      <c r="M67" t="s">
        <v>22</v>
      </c>
      <c r="N67">
        <v>1296108000</v>
      </c>
      <c r="O67" s="14">
        <f t="shared" ref="O67:O130" si="8">(((N67/60)/60)/24)+DATE(1970,1,1)</f>
        <v>40570.25</v>
      </c>
      <c r="P67" s="14">
        <v>40570.25</v>
      </c>
      <c r="Q67">
        <f t="shared" si="5"/>
        <v>2011</v>
      </c>
      <c r="R67">
        <v>2011</v>
      </c>
      <c r="S67" s="16" t="str">
        <f t="shared" ref="S67:S130" si="9">TEXT(P67, "mmm")</f>
        <v>Jan</v>
      </c>
      <c r="T67" t="s">
        <v>2081</v>
      </c>
      <c r="U67">
        <v>1296712800</v>
      </c>
      <c r="V67" s="12">
        <f t="shared" ref="V67:V130" si="10">(((U67/60)/60)/24)+DATE(1970,1,1)</f>
        <v>40577.25</v>
      </c>
      <c r="W67" t="b">
        <v>0</v>
      </c>
      <c r="X67" t="b">
        <v>0</v>
      </c>
      <c r="Y67" t="s">
        <v>33</v>
      </c>
    </row>
    <row r="68" spans="1:2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E68/D68*100</f>
        <v>45.068965517241381</v>
      </c>
      <c r="G68" t="s">
        <v>14</v>
      </c>
      <c r="H68" s="8">
        <f>E68/I68</f>
        <v>108.91666666666667</v>
      </c>
      <c r="I68">
        <v>12</v>
      </c>
      <c r="J68" t="str">
        <f t="shared" si="6"/>
        <v>theater</v>
      </c>
      <c r="K68" t="str">
        <f t="shared" si="7"/>
        <v>plays</v>
      </c>
      <c r="L68" t="s">
        <v>21</v>
      </c>
      <c r="M68" t="s">
        <v>22</v>
      </c>
      <c r="N68">
        <v>1428469200</v>
      </c>
      <c r="O68" s="14">
        <f t="shared" si="8"/>
        <v>42102.208333333328</v>
      </c>
      <c r="P68" s="14">
        <v>42102.208333333328</v>
      </c>
      <c r="Q68">
        <f t="shared" ref="Q68:Q131" si="11">YEAR(P68)</f>
        <v>2015</v>
      </c>
      <c r="R68">
        <v>2015</v>
      </c>
      <c r="S68" s="16" t="str">
        <f t="shared" si="9"/>
        <v>Apr</v>
      </c>
      <c r="T68" t="s">
        <v>2088</v>
      </c>
      <c r="U68">
        <v>1428901200</v>
      </c>
      <c r="V68" s="12">
        <f t="shared" si="10"/>
        <v>42107.208333333328</v>
      </c>
      <c r="W68" t="b">
        <v>0</v>
      </c>
      <c r="X68" t="b">
        <v>1</v>
      </c>
      <c r="Y68" t="s">
        <v>33</v>
      </c>
    </row>
    <row r="69" spans="1:2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E69/D69*100</f>
        <v>162.38567493112947</v>
      </c>
      <c r="G69" t="s">
        <v>20</v>
      </c>
      <c r="H69" s="8">
        <f>E69/I69</f>
        <v>29.001722017220171</v>
      </c>
      <c r="I69">
        <v>4065</v>
      </c>
      <c r="J69" t="str">
        <f t="shared" si="6"/>
        <v>technology</v>
      </c>
      <c r="K69" t="str">
        <f t="shared" si="7"/>
        <v>wearables</v>
      </c>
      <c r="L69" t="s">
        <v>40</v>
      </c>
      <c r="M69" t="s">
        <v>41</v>
      </c>
      <c r="N69">
        <v>1264399200</v>
      </c>
      <c r="O69" s="14">
        <f t="shared" si="8"/>
        <v>40203.25</v>
      </c>
      <c r="P69" s="14">
        <v>40203.25</v>
      </c>
      <c r="Q69">
        <f t="shared" si="11"/>
        <v>2010</v>
      </c>
      <c r="R69">
        <v>2010</v>
      </c>
      <c r="S69" s="16" t="str">
        <f t="shared" si="9"/>
        <v>Jan</v>
      </c>
      <c r="T69" t="s">
        <v>2081</v>
      </c>
      <c r="U69">
        <v>1264831200</v>
      </c>
      <c r="V69" s="12">
        <f t="shared" si="10"/>
        <v>40208.25</v>
      </c>
      <c r="W69" t="b">
        <v>0</v>
      </c>
      <c r="X69" t="b">
        <v>1</v>
      </c>
      <c r="Y69" t="s">
        <v>65</v>
      </c>
    </row>
    <row r="70" spans="1:2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E70/D70*100</f>
        <v>254.52631578947367</v>
      </c>
      <c r="G70" t="s">
        <v>20</v>
      </c>
      <c r="H70" s="8">
        <f>E70/I70</f>
        <v>58.975609756097562</v>
      </c>
      <c r="I70">
        <v>246</v>
      </c>
      <c r="J70" t="str">
        <f t="shared" si="6"/>
        <v>theater</v>
      </c>
      <c r="K70" t="str">
        <f t="shared" si="7"/>
        <v>plays</v>
      </c>
      <c r="L70" t="s">
        <v>107</v>
      </c>
      <c r="M70" t="s">
        <v>108</v>
      </c>
      <c r="N70">
        <v>1501131600</v>
      </c>
      <c r="O70" s="14">
        <f t="shared" si="8"/>
        <v>42943.208333333328</v>
      </c>
      <c r="P70" s="14">
        <v>42943.208333333328</v>
      </c>
      <c r="Q70">
        <f t="shared" si="11"/>
        <v>2017</v>
      </c>
      <c r="R70">
        <v>2017</v>
      </c>
      <c r="S70" s="16" t="str">
        <f t="shared" si="9"/>
        <v>Jul</v>
      </c>
      <c r="T70" t="s">
        <v>2087</v>
      </c>
      <c r="U70">
        <v>1505192400</v>
      </c>
      <c r="V70" s="12">
        <f t="shared" si="10"/>
        <v>42990.208333333328</v>
      </c>
      <c r="W70" t="b">
        <v>0</v>
      </c>
      <c r="X70" t="b">
        <v>1</v>
      </c>
      <c r="Y70" t="s">
        <v>33</v>
      </c>
    </row>
    <row r="71" spans="1:2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E71/D71*100</f>
        <v>24.063291139240505</v>
      </c>
      <c r="G71" t="s">
        <v>74</v>
      </c>
      <c r="H71" s="8">
        <f>E71/I71</f>
        <v>111.82352941176471</v>
      </c>
      <c r="I71">
        <v>17</v>
      </c>
      <c r="J71" t="str">
        <f t="shared" si="6"/>
        <v>theater</v>
      </c>
      <c r="K71" t="str">
        <f t="shared" si="7"/>
        <v>plays</v>
      </c>
      <c r="L71" t="s">
        <v>21</v>
      </c>
      <c r="M71" t="s">
        <v>22</v>
      </c>
      <c r="N71">
        <v>1292738400</v>
      </c>
      <c r="O71" s="14">
        <f t="shared" si="8"/>
        <v>40531.25</v>
      </c>
      <c r="P71" s="14">
        <v>40531.25</v>
      </c>
      <c r="Q71">
        <f t="shared" si="11"/>
        <v>2010</v>
      </c>
      <c r="R71">
        <v>2010</v>
      </c>
      <c r="S71" s="16" t="str">
        <f t="shared" si="9"/>
        <v>Dec</v>
      </c>
      <c r="T71" t="s">
        <v>2086</v>
      </c>
      <c r="U71">
        <v>1295676000</v>
      </c>
      <c r="V71" s="12">
        <f t="shared" si="10"/>
        <v>40565.25</v>
      </c>
      <c r="W71" t="b">
        <v>0</v>
      </c>
      <c r="X71" t="b">
        <v>0</v>
      </c>
      <c r="Y71" t="s">
        <v>33</v>
      </c>
    </row>
    <row r="72" spans="1:2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E72/D72*100</f>
        <v>123.74140625000001</v>
      </c>
      <c r="G72" t="s">
        <v>20</v>
      </c>
      <c r="H72" s="8">
        <f>E72/I72</f>
        <v>63.995555555555555</v>
      </c>
      <c r="I72">
        <v>2475</v>
      </c>
      <c r="J72" t="str">
        <f t="shared" si="6"/>
        <v>theater</v>
      </c>
      <c r="K72" t="str">
        <f t="shared" si="7"/>
        <v>plays</v>
      </c>
      <c r="L72" t="s">
        <v>107</v>
      </c>
      <c r="M72" t="s">
        <v>108</v>
      </c>
      <c r="N72">
        <v>1288674000</v>
      </c>
      <c r="O72" s="14">
        <f t="shared" si="8"/>
        <v>40484.208333333336</v>
      </c>
      <c r="P72" s="14">
        <v>40484.208333333336</v>
      </c>
      <c r="Q72">
        <f t="shared" si="11"/>
        <v>2010</v>
      </c>
      <c r="R72">
        <v>2010</v>
      </c>
      <c r="S72" s="16" t="str">
        <f t="shared" si="9"/>
        <v>Nov</v>
      </c>
      <c r="T72" t="s">
        <v>2079</v>
      </c>
      <c r="U72">
        <v>1292911200</v>
      </c>
      <c r="V72" s="12">
        <f t="shared" si="10"/>
        <v>40533.25</v>
      </c>
      <c r="W72" t="b">
        <v>0</v>
      </c>
      <c r="X72" t="b">
        <v>1</v>
      </c>
      <c r="Y72" t="s">
        <v>33</v>
      </c>
    </row>
    <row r="73" spans="1:2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E73/D73*100</f>
        <v>108.06666666666666</v>
      </c>
      <c r="G73" t="s">
        <v>20</v>
      </c>
      <c r="H73" s="8">
        <f>E73/I73</f>
        <v>85.315789473684205</v>
      </c>
      <c r="I73">
        <v>76</v>
      </c>
      <c r="J73" t="str">
        <f t="shared" si="6"/>
        <v>theater</v>
      </c>
      <c r="K73" t="str">
        <f t="shared" si="7"/>
        <v>plays</v>
      </c>
      <c r="L73" t="s">
        <v>21</v>
      </c>
      <c r="M73" t="s">
        <v>22</v>
      </c>
      <c r="N73">
        <v>1575093600</v>
      </c>
      <c r="O73" s="14">
        <f t="shared" si="8"/>
        <v>43799.25</v>
      </c>
      <c r="P73" s="14">
        <v>43799.25</v>
      </c>
      <c r="Q73">
        <f t="shared" si="11"/>
        <v>2019</v>
      </c>
      <c r="R73">
        <v>2019</v>
      </c>
      <c r="S73" s="16" t="str">
        <f t="shared" si="9"/>
        <v>Nov</v>
      </c>
      <c r="T73" t="s">
        <v>2079</v>
      </c>
      <c r="U73">
        <v>1575439200</v>
      </c>
      <c r="V73" s="12">
        <f t="shared" si="10"/>
        <v>43803.25</v>
      </c>
      <c r="W73" t="b">
        <v>0</v>
      </c>
      <c r="X73" t="b">
        <v>0</v>
      </c>
      <c r="Y73" t="s">
        <v>33</v>
      </c>
    </row>
    <row r="74" spans="1:2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E74/D74*100</f>
        <v>670.33333333333326</v>
      </c>
      <c r="G74" t="s">
        <v>20</v>
      </c>
      <c r="H74" s="8">
        <f>E74/I74</f>
        <v>74.481481481481481</v>
      </c>
      <c r="I74">
        <v>54</v>
      </c>
      <c r="J74" t="str">
        <f t="shared" si="6"/>
        <v>film &amp; video</v>
      </c>
      <c r="K74" t="str">
        <f t="shared" si="7"/>
        <v>animation</v>
      </c>
      <c r="L74" t="s">
        <v>21</v>
      </c>
      <c r="M74" t="s">
        <v>22</v>
      </c>
      <c r="N74">
        <v>1435726800</v>
      </c>
      <c r="O74" s="14">
        <f t="shared" si="8"/>
        <v>42186.208333333328</v>
      </c>
      <c r="P74" s="14">
        <v>42186.208333333328</v>
      </c>
      <c r="Q74">
        <f t="shared" si="11"/>
        <v>2015</v>
      </c>
      <c r="R74">
        <v>2015</v>
      </c>
      <c r="S74" s="16" t="str">
        <f t="shared" si="9"/>
        <v>Jul</v>
      </c>
      <c r="T74" t="s">
        <v>2087</v>
      </c>
      <c r="U74">
        <v>1438837200</v>
      </c>
      <c r="V74" s="12">
        <f t="shared" si="10"/>
        <v>42222.208333333328</v>
      </c>
      <c r="W74" t="b">
        <v>0</v>
      </c>
      <c r="X74" t="b">
        <v>0</v>
      </c>
      <c r="Y74" t="s">
        <v>71</v>
      </c>
    </row>
    <row r="75" spans="1:2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E75/D75*100</f>
        <v>660.92857142857144</v>
      </c>
      <c r="G75" t="s">
        <v>20</v>
      </c>
      <c r="H75" s="8">
        <f>E75/I75</f>
        <v>105.14772727272727</v>
      </c>
      <c r="I75">
        <v>88</v>
      </c>
      <c r="J75" t="str">
        <f t="shared" si="6"/>
        <v>music</v>
      </c>
      <c r="K75" t="str">
        <f t="shared" si="7"/>
        <v>jazz</v>
      </c>
      <c r="L75" t="s">
        <v>21</v>
      </c>
      <c r="M75" t="s">
        <v>22</v>
      </c>
      <c r="N75">
        <v>1480226400</v>
      </c>
      <c r="O75" s="14">
        <f t="shared" si="8"/>
        <v>42701.25</v>
      </c>
      <c r="P75" s="14">
        <v>42701.25</v>
      </c>
      <c r="Q75">
        <f t="shared" si="11"/>
        <v>2016</v>
      </c>
      <c r="R75">
        <v>2016</v>
      </c>
      <c r="S75" s="16" t="str">
        <f t="shared" si="9"/>
        <v>Nov</v>
      </c>
      <c r="T75" t="s">
        <v>2079</v>
      </c>
      <c r="U75">
        <v>1480485600</v>
      </c>
      <c r="V75" s="12">
        <f t="shared" si="10"/>
        <v>42704.25</v>
      </c>
      <c r="W75" t="b">
        <v>0</v>
      </c>
      <c r="X75" t="b">
        <v>0</v>
      </c>
      <c r="Y75" t="s">
        <v>159</v>
      </c>
    </row>
    <row r="76" spans="1:2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E76/D76*100</f>
        <v>122.46153846153847</v>
      </c>
      <c r="G76" t="s">
        <v>20</v>
      </c>
      <c r="H76" s="8">
        <f>E76/I76</f>
        <v>56.188235294117646</v>
      </c>
      <c r="I76">
        <v>85</v>
      </c>
      <c r="J76" t="str">
        <f t="shared" si="6"/>
        <v>music</v>
      </c>
      <c r="K76" t="str">
        <f t="shared" si="7"/>
        <v>metal</v>
      </c>
      <c r="L76" t="s">
        <v>40</v>
      </c>
      <c r="M76" t="s">
        <v>41</v>
      </c>
      <c r="N76">
        <v>1459054800</v>
      </c>
      <c r="O76" s="14">
        <f t="shared" si="8"/>
        <v>42456.208333333328</v>
      </c>
      <c r="P76" s="14">
        <v>42456.208333333328</v>
      </c>
      <c r="Q76">
        <f t="shared" si="11"/>
        <v>2016</v>
      </c>
      <c r="R76">
        <v>2016</v>
      </c>
      <c r="S76" s="16" t="str">
        <f t="shared" si="9"/>
        <v>Mar</v>
      </c>
      <c r="T76" t="s">
        <v>2085</v>
      </c>
      <c r="U76">
        <v>1459141200</v>
      </c>
      <c r="V76" s="12">
        <f t="shared" si="10"/>
        <v>42457.208333333328</v>
      </c>
      <c r="W76" t="b">
        <v>0</v>
      </c>
      <c r="X76" t="b">
        <v>0</v>
      </c>
      <c r="Y76" t="s">
        <v>148</v>
      </c>
    </row>
    <row r="77" spans="1:2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E77/D77*100</f>
        <v>150.57731958762886</v>
      </c>
      <c r="G77" t="s">
        <v>20</v>
      </c>
      <c r="H77" s="8">
        <f>E77/I77</f>
        <v>85.917647058823533</v>
      </c>
      <c r="I77">
        <v>170</v>
      </c>
      <c r="J77" t="str">
        <f t="shared" si="6"/>
        <v>photography</v>
      </c>
      <c r="K77" t="str">
        <f t="shared" si="7"/>
        <v>photography books</v>
      </c>
      <c r="L77" t="s">
        <v>21</v>
      </c>
      <c r="M77" t="s">
        <v>22</v>
      </c>
      <c r="N77">
        <v>1531630800</v>
      </c>
      <c r="O77" s="14">
        <f t="shared" si="8"/>
        <v>43296.208333333328</v>
      </c>
      <c r="P77" s="14">
        <v>43296.208333333328</v>
      </c>
      <c r="Q77">
        <f t="shared" si="11"/>
        <v>2018</v>
      </c>
      <c r="R77">
        <v>2018</v>
      </c>
      <c r="S77" s="16" t="str">
        <f t="shared" si="9"/>
        <v>Jul</v>
      </c>
      <c r="T77" t="s">
        <v>2087</v>
      </c>
      <c r="U77">
        <v>1532322000</v>
      </c>
      <c r="V77" s="12">
        <f t="shared" si="10"/>
        <v>43304.208333333328</v>
      </c>
      <c r="W77" t="b">
        <v>0</v>
      </c>
      <c r="X77" t="b">
        <v>0</v>
      </c>
      <c r="Y77" t="s">
        <v>122</v>
      </c>
    </row>
    <row r="78" spans="1:2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E78/D78*100</f>
        <v>78.106590724165997</v>
      </c>
      <c r="G78" t="s">
        <v>14</v>
      </c>
      <c r="H78" s="8">
        <f>E78/I78</f>
        <v>57.00296912114014</v>
      </c>
      <c r="I78">
        <v>1684</v>
      </c>
      <c r="J78" t="str">
        <f t="shared" si="6"/>
        <v>theater</v>
      </c>
      <c r="K78" t="str">
        <f t="shared" si="7"/>
        <v>plays</v>
      </c>
      <c r="L78" t="s">
        <v>21</v>
      </c>
      <c r="M78" t="s">
        <v>22</v>
      </c>
      <c r="N78">
        <v>1421992800</v>
      </c>
      <c r="O78" s="14">
        <f t="shared" si="8"/>
        <v>42027.25</v>
      </c>
      <c r="P78" s="14">
        <v>42027.25</v>
      </c>
      <c r="Q78">
        <f t="shared" si="11"/>
        <v>2015</v>
      </c>
      <c r="R78">
        <v>2015</v>
      </c>
      <c r="S78" s="16" t="str">
        <f t="shared" si="9"/>
        <v>Jan</v>
      </c>
      <c r="T78" t="s">
        <v>2081</v>
      </c>
      <c r="U78">
        <v>1426222800</v>
      </c>
      <c r="V78" s="12">
        <f t="shared" si="10"/>
        <v>42076.208333333328</v>
      </c>
      <c r="W78" t="b">
        <v>1</v>
      </c>
      <c r="X78" t="b">
        <v>1</v>
      </c>
      <c r="Y78" t="s">
        <v>33</v>
      </c>
    </row>
    <row r="79" spans="1:2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E79/D79*100</f>
        <v>46.94736842105263</v>
      </c>
      <c r="G79" t="s">
        <v>14</v>
      </c>
      <c r="H79" s="8">
        <f>E79/I79</f>
        <v>79.642857142857139</v>
      </c>
      <c r="I79">
        <v>56</v>
      </c>
      <c r="J79" t="str">
        <f t="shared" si="6"/>
        <v>film &amp; video</v>
      </c>
      <c r="K79" t="str">
        <f t="shared" si="7"/>
        <v>animation</v>
      </c>
      <c r="L79" t="s">
        <v>21</v>
      </c>
      <c r="M79" t="s">
        <v>22</v>
      </c>
      <c r="N79">
        <v>1285563600</v>
      </c>
      <c r="O79" s="14">
        <f t="shared" si="8"/>
        <v>40448.208333333336</v>
      </c>
      <c r="P79" s="14">
        <v>40448.208333333336</v>
      </c>
      <c r="Q79">
        <f t="shared" si="11"/>
        <v>2010</v>
      </c>
      <c r="R79">
        <v>2010</v>
      </c>
      <c r="S79" s="16" t="str">
        <f t="shared" si="9"/>
        <v>Sep</v>
      </c>
      <c r="T79" t="s">
        <v>2082</v>
      </c>
      <c r="U79">
        <v>1286773200</v>
      </c>
      <c r="V79" s="12">
        <f t="shared" si="10"/>
        <v>40462.208333333336</v>
      </c>
      <c r="W79" t="b">
        <v>0</v>
      </c>
      <c r="X79" t="b">
        <v>1</v>
      </c>
      <c r="Y79" t="s">
        <v>71</v>
      </c>
    </row>
    <row r="80" spans="1:2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E80/D80*100</f>
        <v>300.8</v>
      </c>
      <c r="G80" t="s">
        <v>20</v>
      </c>
      <c r="H80" s="8">
        <f>E80/I80</f>
        <v>41.018181818181816</v>
      </c>
      <c r="I80">
        <v>330</v>
      </c>
      <c r="J80" t="str">
        <f t="shared" si="6"/>
        <v>publishing</v>
      </c>
      <c r="K80" t="str">
        <f t="shared" si="7"/>
        <v>translations</v>
      </c>
      <c r="L80" t="s">
        <v>21</v>
      </c>
      <c r="M80" t="s">
        <v>22</v>
      </c>
      <c r="N80">
        <v>1523854800</v>
      </c>
      <c r="O80" s="14">
        <f t="shared" si="8"/>
        <v>43206.208333333328</v>
      </c>
      <c r="P80" s="14">
        <v>43206.208333333328</v>
      </c>
      <c r="Q80">
        <f t="shared" si="11"/>
        <v>2018</v>
      </c>
      <c r="R80">
        <v>2018</v>
      </c>
      <c r="S80" s="16" t="str">
        <f t="shared" si="9"/>
        <v>Apr</v>
      </c>
      <c r="T80" t="s">
        <v>2088</v>
      </c>
      <c r="U80">
        <v>1523941200</v>
      </c>
      <c r="V80" s="12">
        <f t="shared" si="10"/>
        <v>43207.208333333328</v>
      </c>
      <c r="W80" t="b">
        <v>0</v>
      </c>
      <c r="X80" t="b">
        <v>0</v>
      </c>
      <c r="Y80" t="s">
        <v>206</v>
      </c>
    </row>
    <row r="81" spans="1:2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E81/D81*100</f>
        <v>69.598615916955026</v>
      </c>
      <c r="G81" t="s">
        <v>14</v>
      </c>
      <c r="H81" s="8">
        <f>E81/I81</f>
        <v>48.004773269689736</v>
      </c>
      <c r="I81">
        <v>838</v>
      </c>
      <c r="J81" t="str">
        <f t="shared" si="6"/>
        <v>theater</v>
      </c>
      <c r="K81" t="str">
        <f t="shared" si="7"/>
        <v>plays</v>
      </c>
      <c r="L81" t="s">
        <v>21</v>
      </c>
      <c r="M81" t="s">
        <v>22</v>
      </c>
      <c r="N81">
        <v>1529125200</v>
      </c>
      <c r="O81" s="14">
        <f t="shared" si="8"/>
        <v>43267.208333333328</v>
      </c>
      <c r="P81" s="14">
        <v>43267.208333333328</v>
      </c>
      <c r="Q81">
        <f t="shared" si="11"/>
        <v>2018</v>
      </c>
      <c r="R81">
        <v>2018</v>
      </c>
      <c r="S81" s="16" t="str">
        <f t="shared" si="9"/>
        <v>Jun</v>
      </c>
      <c r="T81" t="s">
        <v>2084</v>
      </c>
      <c r="U81">
        <v>1529557200</v>
      </c>
      <c r="V81" s="12">
        <f t="shared" si="10"/>
        <v>43272.208333333328</v>
      </c>
      <c r="W81" t="b">
        <v>0</v>
      </c>
      <c r="X81" t="b">
        <v>0</v>
      </c>
      <c r="Y81" t="s">
        <v>33</v>
      </c>
    </row>
    <row r="82" spans="1:2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E82/D82*100</f>
        <v>637.4545454545455</v>
      </c>
      <c r="G82" t="s">
        <v>20</v>
      </c>
      <c r="H82" s="8">
        <f>E82/I82</f>
        <v>55.212598425196852</v>
      </c>
      <c r="I82">
        <v>127</v>
      </c>
      <c r="J82" t="str">
        <f t="shared" si="6"/>
        <v>games</v>
      </c>
      <c r="K82" t="str">
        <f t="shared" si="7"/>
        <v>video games</v>
      </c>
      <c r="L82" t="s">
        <v>21</v>
      </c>
      <c r="M82" t="s">
        <v>22</v>
      </c>
      <c r="N82">
        <v>1503982800</v>
      </c>
      <c r="O82" s="14">
        <f t="shared" si="8"/>
        <v>42976.208333333328</v>
      </c>
      <c r="P82" s="14">
        <v>42976.208333333328</v>
      </c>
      <c r="Q82">
        <f t="shared" si="11"/>
        <v>2017</v>
      </c>
      <c r="R82">
        <v>2017</v>
      </c>
      <c r="S82" s="16" t="str">
        <f t="shared" si="9"/>
        <v>Aug</v>
      </c>
      <c r="T82" t="s">
        <v>2080</v>
      </c>
      <c r="U82">
        <v>1506574800</v>
      </c>
      <c r="V82" s="12">
        <f t="shared" si="10"/>
        <v>43006.208333333328</v>
      </c>
      <c r="W82" t="b">
        <v>0</v>
      </c>
      <c r="X82" t="b">
        <v>0</v>
      </c>
      <c r="Y82" t="s">
        <v>89</v>
      </c>
    </row>
    <row r="83" spans="1:2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E83/D83*100</f>
        <v>225.33928571428569</v>
      </c>
      <c r="G83" t="s">
        <v>20</v>
      </c>
      <c r="H83" s="8">
        <f>E83/I83</f>
        <v>92.109489051094897</v>
      </c>
      <c r="I83">
        <v>411</v>
      </c>
      <c r="J83" t="str">
        <f t="shared" si="6"/>
        <v>music</v>
      </c>
      <c r="K83" t="str">
        <f t="shared" si="7"/>
        <v>rock</v>
      </c>
      <c r="L83" t="s">
        <v>21</v>
      </c>
      <c r="M83" t="s">
        <v>22</v>
      </c>
      <c r="N83">
        <v>1511416800</v>
      </c>
      <c r="O83" s="14">
        <f t="shared" si="8"/>
        <v>43062.25</v>
      </c>
      <c r="P83" s="14">
        <v>43062.25</v>
      </c>
      <c r="Q83">
        <f t="shared" si="11"/>
        <v>2017</v>
      </c>
      <c r="R83">
        <v>2017</v>
      </c>
      <c r="S83" s="16" t="str">
        <f t="shared" si="9"/>
        <v>Nov</v>
      </c>
      <c r="T83" t="s">
        <v>2079</v>
      </c>
      <c r="U83">
        <v>1513576800</v>
      </c>
      <c r="V83" s="12">
        <f t="shared" si="10"/>
        <v>43087.25</v>
      </c>
      <c r="W83" t="b">
        <v>0</v>
      </c>
      <c r="X83" t="b">
        <v>0</v>
      </c>
      <c r="Y83" t="s">
        <v>23</v>
      </c>
    </row>
    <row r="84" spans="1:2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E84/D84*100</f>
        <v>1497.3000000000002</v>
      </c>
      <c r="G84" t="s">
        <v>20</v>
      </c>
      <c r="H84" s="8">
        <f>E84/I84</f>
        <v>83.183333333333337</v>
      </c>
      <c r="I84">
        <v>180</v>
      </c>
      <c r="J84" t="str">
        <f t="shared" si="6"/>
        <v>games</v>
      </c>
      <c r="K84" t="str">
        <f t="shared" si="7"/>
        <v>video games</v>
      </c>
      <c r="L84" t="s">
        <v>40</v>
      </c>
      <c r="M84" t="s">
        <v>41</v>
      </c>
      <c r="N84">
        <v>1547704800</v>
      </c>
      <c r="O84" s="14">
        <f t="shared" si="8"/>
        <v>43482.25</v>
      </c>
      <c r="P84" s="14">
        <v>43482.25</v>
      </c>
      <c r="Q84">
        <f t="shared" si="11"/>
        <v>2019</v>
      </c>
      <c r="R84">
        <v>2019</v>
      </c>
      <c r="S84" s="16" t="str">
        <f t="shared" si="9"/>
        <v>Jan</v>
      </c>
      <c r="T84" t="s">
        <v>2081</v>
      </c>
      <c r="U84">
        <v>1548309600</v>
      </c>
      <c r="V84" s="12">
        <f t="shared" si="10"/>
        <v>43489.25</v>
      </c>
      <c r="W84" t="b">
        <v>0</v>
      </c>
      <c r="X84" t="b">
        <v>1</v>
      </c>
      <c r="Y84" t="s">
        <v>89</v>
      </c>
    </row>
    <row r="85" spans="1:2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E85/D85*100</f>
        <v>37.590225563909776</v>
      </c>
      <c r="G85" t="s">
        <v>14</v>
      </c>
      <c r="H85" s="8">
        <f>E85/I85</f>
        <v>39.996000000000002</v>
      </c>
      <c r="I85">
        <v>1000</v>
      </c>
      <c r="J85" t="str">
        <f t="shared" si="6"/>
        <v>music</v>
      </c>
      <c r="K85" t="str">
        <f t="shared" si="7"/>
        <v>electric music</v>
      </c>
      <c r="L85" t="s">
        <v>21</v>
      </c>
      <c r="M85" t="s">
        <v>22</v>
      </c>
      <c r="N85">
        <v>1469682000</v>
      </c>
      <c r="O85" s="14">
        <f t="shared" si="8"/>
        <v>42579.208333333328</v>
      </c>
      <c r="P85" s="14">
        <v>42579.208333333328</v>
      </c>
      <c r="Q85">
        <f t="shared" si="11"/>
        <v>2016</v>
      </c>
      <c r="R85">
        <v>2016</v>
      </c>
      <c r="S85" s="16" t="str">
        <f t="shared" si="9"/>
        <v>Jul</v>
      </c>
      <c r="T85" t="s">
        <v>2087</v>
      </c>
      <c r="U85">
        <v>1471582800</v>
      </c>
      <c r="V85" s="12">
        <f t="shared" si="10"/>
        <v>42601.208333333328</v>
      </c>
      <c r="W85" t="b">
        <v>0</v>
      </c>
      <c r="X85" t="b">
        <v>0</v>
      </c>
      <c r="Y85" t="s">
        <v>50</v>
      </c>
    </row>
    <row r="86" spans="1:2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E86/D86*100</f>
        <v>132.36942675159236</v>
      </c>
      <c r="G86" t="s">
        <v>20</v>
      </c>
      <c r="H86" s="8">
        <f>E86/I86</f>
        <v>111.1336898395722</v>
      </c>
      <c r="I86">
        <v>374</v>
      </c>
      <c r="J86" t="str">
        <f t="shared" si="6"/>
        <v>technology</v>
      </c>
      <c r="K86" t="str">
        <f t="shared" si="7"/>
        <v>wearables</v>
      </c>
      <c r="L86" t="s">
        <v>21</v>
      </c>
      <c r="M86" t="s">
        <v>22</v>
      </c>
      <c r="N86">
        <v>1343451600</v>
      </c>
      <c r="O86" s="14">
        <f t="shared" si="8"/>
        <v>41118.208333333336</v>
      </c>
      <c r="P86" s="14">
        <v>41118.208333333336</v>
      </c>
      <c r="Q86">
        <f t="shared" si="11"/>
        <v>2012</v>
      </c>
      <c r="R86">
        <v>2012</v>
      </c>
      <c r="S86" s="16" t="str">
        <f t="shared" si="9"/>
        <v>Jul</v>
      </c>
      <c r="T86" t="s">
        <v>2087</v>
      </c>
      <c r="U86">
        <v>1344315600</v>
      </c>
      <c r="V86" s="12">
        <f t="shared" si="10"/>
        <v>41128.208333333336</v>
      </c>
      <c r="W86" t="b">
        <v>0</v>
      </c>
      <c r="X86" t="b">
        <v>0</v>
      </c>
      <c r="Y86" t="s">
        <v>65</v>
      </c>
    </row>
    <row r="87" spans="1:2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E87/D87*100</f>
        <v>131.22448979591837</v>
      </c>
      <c r="G87" t="s">
        <v>20</v>
      </c>
      <c r="H87" s="8">
        <f>E87/I87</f>
        <v>90.563380281690144</v>
      </c>
      <c r="I87">
        <v>71</v>
      </c>
      <c r="J87" t="str">
        <f t="shared" si="6"/>
        <v>music</v>
      </c>
      <c r="K87" t="str">
        <f t="shared" si="7"/>
        <v>indie rock</v>
      </c>
      <c r="L87" t="s">
        <v>26</v>
      </c>
      <c r="M87" t="s">
        <v>27</v>
      </c>
      <c r="N87">
        <v>1315717200</v>
      </c>
      <c r="O87" s="14">
        <f t="shared" si="8"/>
        <v>40797.208333333336</v>
      </c>
      <c r="P87" s="14">
        <v>40797.208333333336</v>
      </c>
      <c r="Q87">
        <f t="shared" si="11"/>
        <v>2011</v>
      </c>
      <c r="R87">
        <v>2011</v>
      </c>
      <c r="S87" s="16" t="str">
        <f t="shared" si="9"/>
        <v>Sep</v>
      </c>
      <c r="T87" t="s">
        <v>2082</v>
      </c>
      <c r="U87">
        <v>1316408400</v>
      </c>
      <c r="V87" s="12">
        <f t="shared" si="10"/>
        <v>40805.208333333336</v>
      </c>
      <c r="W87" t="b">
        <v>0</v>
      </c>
      <c r="X87" t="b">
        <v>0</v>
      </c>
      <c r="Y87" t="s">
        <v>60</v>
      </c>
    </row>
    <row r="88" spans="1:2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E88/D88*100</f>
        <v>167.63513513513513</v>
      </c>
      <c r="G88" t="s">
        <v>20</v>
      </c>
      <c r="H88" s="8">
        <f>E88/I88</f>
        <v>61.108374384236456</v>
      </c>
      <c r="I88">
        <v>203</v>
      </c>
      <c r="J88" t="str">
        <f t="shared" si="6"/>
        <v>theater</v>
      </c>
      <c r="K88" t="str">
        <f t="shared" si="7"/>
        <v>plays</v>
      </c>
      <c r="L88" t="s">
        <v>21</v>
      </c>
      <c r="M88" t="s">
        <v>22</v>
      </c>
      <c r="N88">
        <v>1430715600</v>
      </c>
      <c r="O88" s="14">
        <f t="shared" si="8"/>
        <v>42128.208333333328</v>
      </c>
      <c r="P88" s="14">
        <v>42128.208333333328</v>
      </c>
      <c r="Q88">
        <f t="shared" si="11"/>
        <v>2015</v>
      </c>
      <c r="R88">
        <v>2015</v>
      </c>
      <c r="S88" s="16" t="str">
        <f t="shared" si="9"/>
        <v>May</v>
      </c>
      <c r="T88" t="s">
        <v>2090</v>
      </c>
      <c r="U88">
        <v>1431838800</v>
      </c>
      <c r="V88" s="12">
        <f t="shared" si="10"/>
        <v>42141.208333333328</v>
      </c>
      <c r="W88" t="b">
        <v>1</v>
      </c>
      <c r="X88" t="b">
        <v>0</v>
      </c>
      <c r="Y88" t="s">
        <v>33</v>
      </c>
    </row>
    <row r="89" spans="1:2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E89/D89*100</f>
        <v>61.984886649874063</v>
      </c>
      <c r="G89" t="s">
        <v>14</v>
      </c>
      <c r="H89" s="8">
        <f>E89/I89</f>
        <v>83.022941970310384</v>
      </c>
      <c r="I89">
        <v>1482</v>
      </c>
      <c r="J89" t="str">
        <f t="shared" si="6"/>
        <v>music</v>
      </c>
      <c r="K89" t="str">
        <f t="shared" si="7"/>
        <v>rock</v>
      </c>
      <c r="L89" t="s">
        <v>26</v>
      </c>
      <c r="M89" t="s">
        <v>27</v>
      </c>
      <c r="N89">
        <v>1299564000</v>
      </c>
      <c r="O89" s="14">
        <f t="shared" si="8"/>
        <v>40610.25</v>
      </c>
      <c r="P89" s="14">
        <v>40610.25</v>
      </c>
      <c r="Q89">
        <f t="shared" si="11"/>
        <v>2011</v>
      </c>
      <c r="R89">
        <v>2011</v>
      </c>
      <c r="S89" s="16" t="str">
        <f t="shared" si="9"/>
        <v>Mar</v>
      </c>
      <c r="T89" t="s">
        <v>2085</v>
      </c>
      <c r="U89">
        <v>1300510800</v>
      </c>
      <c r="V89" s="12">
        <f t="shared" si="10"/>
        <v>40621.208333333336</v>
      </c>
      <c r="W89" t="b">
        <v>0</v>
      </c>
      <c r="X89" t="b">
        <v>1</v>
      </c>
      <c r="Y89" t="s">
        <v>23</v>
      </c>
    </row>
    <row r="90" spans="1:2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E90/D90*100</f>
        <v>260.75</v>
      </c>
      <c r="G90" t="s">
        <v>20</v>
      </c>
      <c r="H90" s="8">
        <f>E90/I90</f>
        <v>110.76106194690266</v>
      </c>
      <c r="I90">
        <v>113</v>
      </c>
      <c r="J90" t="str">
        <f t="shared" si="6"/>
        <v>publishing</v>
      </c>
      <c r="K90" t="str">
        <f t="shared" si="7"/>
        <v>translations</v>
      </c>
      <c r="L90" t="s">
        <v>21</v>
      </c>
      <c r="M90" t="s">
        <v>22</v>
      </c>
      <c r="N90">
        <v>1429160400</v>
      </c>
      <c r="O90" s="14">
        <f t="shared" si="8"/>
        <v>42110.208333333328</v>
      </c>
      <c r="P90" s="14">
        <v>42110.208333333328</v>
      </c>
      <c r="Q90">
        <f t="shared" si="11"/>
        <v>2015</v>
      </c>
      <c r="R90">
        <v>2015</v>
      </c>
      <c r="S90" s="16" t="str">
        <f t="shared" si="9"/>
        <v>Apr</v>
      </c>
      <c r="T90" t="s">
        <v>2088</v>
      </c>
      <c r="U90">
        <v>1431061200</v>
      </c>
      <c r="V90" s="12">
        <f t="shared" si="10"/>
        <v>42132.208333333328</v>
      </c>
      <c r="W90" t="b">
        <v>0</v>
      </c>
      <c r="X90" t="b">
        <v>0</v>
      </c>
      <c r="Y90" t="s">
        <v>206</v>
      </c>
    </row>
    <row r="91" spans="1:2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E91/D91*100</f>
        <v>252.58823529411765</v>
      </c>
      <c r="G91" t="s">
        <v>20</v>
      </c>
      <c r="H91" s="8">
        <f>E91/I91</f>
        <v>89.458333333333329</v>
      </c>
      <c r="I91">
        <v>96</v>
      </c>
      <c r="J91" t="str">
        <f t="shared" si="6"/>
        <v>theater</v>
      </c>
      <c r="K91" t="str">
        <f t="shared" si="7"/>
        <v>plays</v>
      </c>
      <c r="L91" t="s">
        <v>21</v>
      </c>
      <c r="M91" t="s">
        <v>22</v>
      </c>
      <c r="N91">
        <v>1271307600</v>
      </c>
      <c r="O91" s="14">
        <f t="shared" si="8"/>
        <v>40283.208333333336</v>
      </c>
      <c r="P91" s="14">
        <v>40283.208333333336</v>
      </c>
      <c r="Q91">
        <f t="shared" si="11"/>
        <v>2010</v>
      </c>
      <c r="R91">
        <v>2010</v>
      </c>
      <c r="S91" s="16" t="str">
        <f t="shared" si="9"/>
        <v>Apr</v>
      </c>
      <c r="T91" t="s">
        <v>2088</v>
      </c>
      <c r="U91">
        <v>1271480400</v>
      </c>
      <c r="V91" s="12">
        <f t="shared" si="10"/>
        <v>40285.208333333336</v>
      </c>
      <c r="W91" t="b">
        <v>0</v>
      </c>
      <c r="X91" t="b">
        <v>0</v>
      </c>
      <c r="Y91" t="s">
        <v>33</v>
      </c>
    </row>
    <row r="92" spans="1:2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E92/D92*100</f>
        <v>78.615384615384613</v>
      </c>
      <c r="G92" t="s">
        <v>14</v>
      </c>
      <c r="H92" s="8">
        <f>E92/I92</f>
        <v>57.849056603773583</v>
      </c>
      <c r="I92">
        <v>106</v>
      </c>
      <c r="J92" t="str">
        <f t="shared" si="6"/>
        <v>theater</v>
      </c>
      <c r="K92" t="str">
        <f t="shared" si="7"/>
        <v>plays</v>
      </c>
      <c r="L92" t="s">
        <v>21</v>
      </c>
      <c r="M92" t="s">
        <v>22</v>
      </c>
      <c r="N92">
        <v>1456380000</v>
      </c>
      <c r="O92" s="14">
        <f t="shared" si="8"/>
        <v>42425.25</v>
      </c>
      <c r="P92" s="14">
        <v>42425.25</v>
      </c>
      <c r="Q92">
        <f t="shared" si="11"/>
        <v>2016</v>
      </c>
      <c r="R92">
        <v>2016</v>
      </c>
      <c r="S92" s="16" t="str">
        <f t="shared" si="9"/>
        <v>Feb</v>
      </c>
      <c r="T92" t="s">
        <v>2089</v>
      </c>
      <c r="U92">
        <v>1456380000</v>
      </c>
      <c r="V92" s="12">
        <f t="shared" si="10"/>
        <v>42425.25</v>
      </c>
      <c r="W92" t="b">
        <v>0</v>
      </c>
      <c r="X92" t="b">
        <v>1</v>
      </c>
      <c r="Y92" t="s">
        <v>33</v>
      </c>
    </row>
    <row r="93" spans="1:2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E93/D93*100</f>
        <v>48.404406999351913</v>
      </c>
      <c r="G93" t="s">
        <v>14</v>
      </c>
      <c r="H93" s="8">
        <f>E93/I93</f>
        <v>109.99705449189985</v>
      </c>
      <c r="I93">
        <v>679</v>
      </c>
      <c r="J93" t="str">
        <f t="shared" si="6"/>
        <v>publishing</v>
      </c>
      <c r="K93" t="str">
        <f t="shared" si="7"/>
        <v>translations</v>
      </c>
      <c r="L93" t="s">
        <v>107</v>
      </c>
      <c r="M93" t="s">
        <v>108</v>
      </c>
      <c r="N93">
        <v>1470459600</v>
      </c>
      <c r="O93" s="14">
        <f t="shared" si="8"/>
        <v>42588.208333333328</v>
      </c>
      <c r="P93" s="14">
        <v>42588.208333333328</v>
      </c>
      <c r="Q93">
        <f t="shared" si="11"/>
        <v>2016</v>
      </c>
      <c r="R93">
        <v>2016</v>
      </c>
      <c r="S93" s="16" t="str">
        <f t="shared" si="9"/>
        <v>Aug</v>
      </c>
      <c r="T93" t="s">
        <v>2080</v>
      </c>
      <c r="U93">
        <v>1472878800</v>
      </c>
      <c r="V93" s="12">
        <f t="shared" si="10"/>
        <v>42616.208333333328</v>
      </c>
      <c r="W93" t="b">
        <v>0</v>
      </c>
      <c r="X93" t="b">
        <v>0</v>
      </c>
      <c r="Y93" t="s">
        <v>206</v>
      </c>
    </row>
    <row r="94" spans="1:2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E94/D94*100</f>
        <v>258.875</v>
      </c>
      <c r="G94" t="s">
        <v>20</v>
      </c>
      <c r="H94" s="8">
        <f>E94/I94</f>
        <v>103.96586345381526</v>
      </c>
      <c r="I94">
        <v>498</v>
      </c>
      <c r="J94" t="str">
        <f t="shared" si="6"/>
        <v>games</v>
      </c>
      <c r="K94" t="str">
        <f t="shared" si="7"/>
        <v>video games</v>
      </c>
      <c r="L94" t="s">
        <v>98</v>
      </c>
      <c r="M94" t="s">
        <v>99</v>
      </c>
      <c r="N94">
        <v>1277269200</v>
      </c>
      <c r="O94" s="14">
        <f t="shared" si="8"/>
        <v>40352.208333333336</v>
      </c>
      <c r="P94" s="14">
        <v>40352.208333333336</v>
      </c>
      <c r="Q94">
        <f t="shared" si="11"/>
        <v>2010</v>
      </c>
      <c r="R94">
        <v>2010</v>
      </c>
      <c r="S94" s="16" t="str">
        <f t="shared" si="9"/>
        <v>Jun</v>
      </c>
      <c r="T94" t="s">
        <v>2084</v>
      </c>
      <c r="U94">
        <v>1277355600</v>
      </c>
      <c r="V94" s="12">
        <f t="shared" si="10"/>
        <v>40353.208333333336</v>
      </c>
      <c r="W94" t="b">
        <v>0</v>
      </c>
      <c r="X94" t="b">
        <v>1</v>
      </c>
      <c r="Y94" t="s">
        <v>89</v>
      </c>
    </row>
    <row r="95" spans="1:2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E95/D95*100</f>
        <v>60.548713235294116</v>
      </c>
      <c r="G95" t="s">
        <v>74</v>
      </c>
      <c r="H95" s="8">
        <f>E95/I95</f>
        <v>107.99508196721311</v>
      </c>
      <c r="I95">
        <v>610</v>
      </c>
      <c r="J95" t="str">
        <f t="shared" si="6"/>
        <v>theater</v>
      </c>
      <c r="K95" t="str">
        <f t="shared" si="7"/>
        <v>plays</v>
      </c>
      <c r="L95" t="s">
        <v>21</v>
      </c>
      <c r="M95" t="s">
        <v>22</v>
      </c>
      <c r="N95">
        <v>1350709200</v>
      </c>
      <c r="O95" s="14">
        <f t="shared" si="8"/>
        <v>41202.208333333336</v>
      </c>
      <c r="P95" s="14">
        <v>41202.208333333336</v>
      </c>
      <c r="Q95">
        <f t="shared" si="11"/>
        <v>2012</v>
      </c>
      <c r="R95">
        <v>2012</v>
      </c>
      <c r="S95" s="16" t="str">
        <f t="shared" si="9"/>
        <v>Oct</v>
      </c>
      <c r="T95" t="s">
        <v>2083</v>
      </c>
      <c r="U95">
        <v>1351054800</v>
      </c>
      <c r="V95" s="12">
        <f t="shared" si="10"/>
        <v>41206.208333333336</v>
      </c>
      <c r="W95" t="b">
        <v>0</v>
      </c>
      <c r="X95" t="b">
        <v>1</v>
      </c>
      <c r="Y95" t="s">
        <v>33</v>
      </c>
    </row>
    <row r="96" spans="1:2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E96/D96*100</f>
        <v>303.68965517241378</v>
      </c>
      <c r="G96" t="s">
        <v>20</v>
      </c>
      <c r="H96" s="8">
        <f>E96/I96</f>
        <v>48.927777777777777</v>
      </c>
      <c r="I96">
        <v>180</v>
      </c>
      <c r="J96" t="str">
        <f t="shared" si="6"/>
        <v>technology</v>
      </c>
      <c r="K96" t="str">
        <f t="shared" si="7"/>
        <v>web</v>
      </c>
      <c r="L96" t="s">
        <v>40</v>
      </c>
      <c r="M96" t="s">
        <v>41</v>
      </c>
      <c r="N96">
        <v>1554613200</v>
      </c>
      <c r="O96" s="14">
        <f t="shared" si="8"/>
        <v>43562.208333333328</v>
      </c>
      <c r="P96" s="14">
        <v>43562.208333333328</v>
      </c>
      <c r="Q96">
        <f t="shared" si="11"/>
        <v>2019</v>
      </c>
      <c r="R96">
        <v>2019</v>
      </c>
      <c r="S96" s="16" t="str">
        <f t="shared" si="9"/>
        <v>Apr</v>
      </c>
      <c r="T96" t="s">
        <v>2088</v>
      </c>
      <c r="U96">
        <v>1555563600</v>
      </c>
      <c r="V96" s="12">
        <f t="shared" si="10"/>
        <v>43573.208333333328</v>
      </c>
      <c r="W96" t="b">
        <v>0</v>
      </c>
      <c r="X96" t="b">
        <v>0</v>
      </c>
      <c r="Y96" t="s">
        <v>28</v>
      </c>
    </row>
    <row r="97" spans="1:2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E97/D97*100</f>
        <v>112.99999999999999</v>
      </c>
      <c r="G97" t="s">
        <v>20</v>
      </c>
      <c r="H97" s="8">
        <f>E97/I97</f>
        <v>37.666666666666664</v>
      </c>
      <c r="I97">
        <v>27</v>
      </c>
      <c r="J97" t="str">
        <f t="shared" si="6"/>
        <v>film &amp; video</v>
      </c>
      <c r="K97" t="str">
        <f t="shared" si="7"/>
        <v>documentary</v>
      </c>
      <c r="L97" t="s">
        <v>21</v>
      </c>
      <c r="M97" t="s">
        <v>22</v>
      </c>
      <c r="N97">
        <v>1571029200</v>
      </c>
      <c r="O97" s="14">
        <f t="shared" si="8"/>
        <v>43752.208333333328</v>
      </c>
      <c r="P97" s="14">
        <v>43752.208333333328</v>
      </c>
      <c r="Q97">
        <f t="shared" si="11"/>
        <v>2019</v>
      </c>
      <c r="R97">
        <v>2019</v>
      </c>
      <c r="S97" s="16" t="str">
        <f t="shared" si="9"/>
        <v>Oct</v>
      </c>
      <c r="T97" t="s">
        <v>2083</v>
      </c>
      <c r="U97">
        <v>1571634000</v>
      </c>
      <c r="V97" s="12">
        <f t="shared" si="10"/>
        <v>43759.208333333328</v>
      </c>
      <c r="W97" t="b">
        <v>0</v>
      </c>
      <c r="X97" t="b">
        <v>0</v>
      </c>
      <c r="Y97" t="s">
        <v>42</v>
      </c>
    </row>
    <row r="98" spans="1:2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E98/D98*100</f>
        <v>217.37876614060258</v>
      </c>
      <c r="G98" t="s">
        <v>20</v>
      </c>
      <c r="H98" s="8">
        <f>E98/I98</f>
        <v>64.999141999141997</v>
      </c>
      <c r="I98">
        <v>2331</v>
      </c>
      <c r="J98" t="str">
        <f t="shared" si="6"/>
        <v>theater</v>
      </c>
      <c r="K98" t="str">
        <f t="shared" si="7"/>
        <v>plays</v>
      </c>
      <c r="L98" t="s">
        <v>21</v>
      </c>
      <c r="M98" t="s">
        <v>22</v>
      </c>
      <c r="N98">
        <v>1299736800</v>
      </c>
      <c r="O98" s="14">
        <f t="shared" si="8"/>
        <v>40612.25</v>
      </c>
      <c r="P98" s="14">
        <v>40612.25</v>
      </c>
      <c r="Q98">
        <f t="shared" si="11"/>
        <v>2011</v>
      </c>
      <c r="R98">
        <v>2011</v>
      </c>
      <c r="S98" s="16" t="str">
        <f t="shared" si="9"/>
        <v>Mar</v>
      </c>
      <c r="T98" t="s">
        <v>2085</v>
      </c>
      <c r="U98">
        <v>1300856400</v>
      </c>
      <c r="V98" s="12">
        <f t="shared" si="10"/>
        <v>40625.208333333336</v>
      </c>
      <c r="W98" t="b">
        <v>0</v>
      </c>
      <c r="X98" t="b">
        <v>0</v>
      </c>
      <c r="Y98" t="s">
        <v>33</v>
      </c>
    </row>
    <row r="99" spans="1:2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E99/D99*100</f>
        <v>926.69230769230762</v>
      </c>
      <c r="G99" t="s">
        <v>20</v>
      </c>
      <c r="H99" s="8">
        <f>E99/I99</f>
        <v>106.61061946902655</v>
      </c>
      <c r="I99">
        <v>113</v>
      </c>
      <c r="J99" t="str">
        <f t="shared" si="6"/>
        <v>food</v>
      </c>
      <c r="K99" t="str">
        <f t="shared" si="7"/>
        <v>food trucks</v>
      </c>
      <c r="L99" t="s">
        <v>21</v>
      </c>
      <c r="M99" t="s">
        <v>22</v>
      </c>
      <c r="N99">
        <v>1435208400</v>
      </c>
      <c r="O99" s="14">
        <f t="shared" si="8"/>
        <v>42180.208333333328</v>
      </c>
      <c r="P99" s="14">
        <v>42180.208333333328</v>
      </c>
      <c r="Q99">
        <f t="shared" si="11"/>
        <v>2015</v>
      </c>
      <c r="R99">
        <v>2015</v>
      </c>
      <c r="S99" s="16" t="str">
        <f t="shared" si="9"/>
        <v>Jun</v>
      </c>
      <c r="T99" t="s">
        <v>2084</v>
      </c>
      <c r="U99">
        <v>1439874000</v>
      </c>
      <c r="V99" s="12">
        <f t="shared" si="10"/>
        <v>42234.208333333328</v>
      </c>
      <c r="W99" t="b">
        <v>0</v>
      </c>
      <c r="X99" t="b">
        <v>0</v>
      </c>
      <c r="Y99" t="s">
        <v>17</v>
      </c>
    </row>
    <row r="100" spans="1:2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E100/D100*100</f>
        <v>33.692229038854805</v>
      </c>
      <c r="G100" t="s">
        <v>14</v>
      </c>
      <c r="H100" s="8">
        <f>E100/I100</f>
        <v>27.009016393442622</v>
      </c>
      <c r="I100">
        <v>1220</v>
      </c>
      <c r="J100" t="str">
        <f t="shared" si="6"/>
        <v>games</v>
      </c>
      <c r="K100" t="str">
        <f t="shared" si="7"/>
        <v>video games</v>
      </c>
      <c r="L100" t="s">
        <v>26</v>
      </c>
      <c r="M100" t="s">
        <v>27</v>
      </c>
      <c r="N100">
        <v>1437973200</v>
      </c>
      <c r="O100" s="14">
        <f t="shared" si="8"/>
        <v>42212.208333333328</v>
      </c>
      <c r="P100" s="14">
        <v>42212.208333333328</v>
      </c>
      <c r="Q100">
        <f t="shared" si="11"/>
        <v>2015</v>
      </c>
      <c r="R100">
        <v>2015</v>
      </c>
      <c r="S100" s="16" t="str">
        <f t="shared" si="9"/>
        <v>Jul</v>
      </c>
      <c r="T100" t="s">
        <v>2087</v>
      </c>
      <c r="U100">
        <v>1438318800</v>
      </c>
      <c r="V100" s="12">
        <f t="shared" si="10"/>
        <v>42216.208333333328</v>
      </c>
      <c r="W100" t="b">
        <v>0</v>
      </c>
      <c r="X100" t="b">
        <v>0</v>
      </c>
      <c r="Y100" t="s">
        <v>89</v>
      </c>
    </row>
    <row r="101" spans="1:2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E101/D101*100</f>
        <v>196.7236842105263</v>
      </c>
      <c r="G101" t="s">
        <v>20</v>
      </c>
      <c r="H101" s="8">
        <f>E101/I101</f>
        <v>91.16463414634147</v>
      </c>
      <c r="I101">
        <v>164</v>
      </c>
      <c r="J101" t="str">
        <f t="shared" si="6"/>
        <v>theater</v>
      </c>
      <c r="K101" t="str">
        <f t="shared" si="7"/>
        <v>plays</v>
      </c>
      <c r="L101" t="s">
        <v>21</v>
      </c>
      <c r="M101" t="s">
        <v>22</v>
      </c>
      <c r="N101">
        <v>1416895200</v>
      </c>
      <c r="O101" s="14">
        <f t="shared" si="8"/>
        <v>41968.25</v>
      </c>
      <c r="P101" s="14">
        <v>41968.25</v>
      </c>
      <c r="Q101">
        <f t="shared" si="11"/>
        <v>2014</v>
      </c>
      <c r="R101">
        <v>2014</v>
      </c>
      <c r="S101" s="16" t="str">
        <f t="shared" si="9"/>
        <v>Nov</v>
      </c>
      <c r="T101" t="s">
        <v>2079</v>
      </c>
      <c r="U101">
        <v>1419400800</v>
      </c>
      <c r="V101" s="12">
        <f t="shared" si="10"/>
        <v>41997.25</v>
      </c>
      <c r="W101" t="b">
        <v>0</v>
      </c>
      <c r="X101" t="b">
        <v>0</v>
      </c>
      <c r="Y101" t="s">
        <v>33</v>
      </c>
    </row>
    <row r="102" spans="1:2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E102/D102*100</f>
        <v>1</v>
      </c>
      <c r="G102" t="s">
        <v>14</v>
      </c>
      <c r="H102" s="8">
        <f>E102/I102</f>
        <v>1</v>
      </c>
      <c r="I102">
        <v>1</v>
      </c>
      <c r="J102" t="str">
        <f t="shared" si="6"/>
        <v>theater</v>
      </c>
      <c r="K102" t="str">
        <f t="shared" si="7"/>
        <v>plays</v>
      </c>
      <c r="L102" t="s">
        <v>21</v>
      </c>
      <c r="M102" t="s">
        <v>22</v>
      </c>
      <c r="N102">
        <v>1319000400</v>
      </c>
      <c r="O102" s="14">
        <f t="shared" si="8"/>
        <v>40835.208333333336</v>
      </c>
      <c r="P102" s="14">
        <v>40835.208333333336</v>
      </c>
      <c r="Q102">
        <f t="shared" si="11"/>
        <v>2011</v>
      </c>
      <c r="R102">
        <v>2011</v>
      </c>
      <c r="S102" s="16" t="str">
        <f t="shared" si="9"/>
        <v>Oct</v>
      </c>
      <c r="T102" t="s">
        <v>2083</v>
      </c>
      <c r="U102">
        <v>1320555600</v>
      </c>
      <c r="V102" s="12">
        <f t="shared" si="10"/>
        <v>40853.208333333336</v>
      </c>
      <c r="W102" t="b">
        <v>0</v>
      </c>
      <c r="X102" t="b">
        <v>0</v>
      </c>
      <c r="Y102" t="s">
        <v>33</v>
      </c>
    </row>
    <row r="103" spans="1:2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E103/D103*100</f>
        <v>1021.4444444444445</v>
      </c>
      <c r="G103" t="s">
        <v>20</v>
      </c>
      <c r="H103" s="8">
        <f>E103/I103</f>
        <v>56.054878048780488</v>
      </c>
      <c r="I103">
        <v>164</v>
      </c>
      <c r="J103" t="str">
        <f t="shared" si="6"/>
        <v>music</v>
      </c>
      <c r="K103" t="str">
        <f t="shared" si="7"/>
        <v>electric music</v>
      </c>
      <c r="L103" t="s">
        <v>21</v>
      </c>
      <c r="M103" t="s">
        <v>22</v>
      </c>
      <c r="N103">
        <v>1424498400</v>
      </c>
      <c r="O103" s="14">
        <f t="shared" si="8"/>
        <v>42056.25</v>
      </c>
      <c r="P103" s="14">
        <v>42056.25</v>
      </c>
      <c r="Q103">
        <f t="shared" si="11"/>
        <v>2015</v>
      </c>
      <c r="R103">
        <v>2015</v>
      </c>
      <c r="S103" s="16" t="str">
        <f t="shared" si="9"/>
        <v>Feb</v>
      </c>
      <c r="T103" t="s">
        <v>2089</v>
      </c>
      <c r="U103">
        <v>1425103200</v>
      </c>
      <c r="V103" s="12">
        <f t="shared" si="10"/>
        <v>42063.25</v>
      </c>
      <c r="W103" t="b">
        <v>0</v>
      </c>
      <c r="X103" t="b">
        <v>1</v>
      </c>
      <c r="Y103" t="s">
        <v>50</v>
      </c>
    </row>
    <row r="104" spans="1:2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E104/D104*100</f>
        <v>281.67567567567568</v>
      </c>
      <c r="G104" t="s">
        <v>20</v>
      </c>
      <c r="H104" s="8">
        <f>E104/I104</f>
        <v>31.017857142857142</v>
      </c>
      <c r="I104">
        <v>336</v>
      </c>
      <c r="J104" t="str">
        <f t="shared" si="6"/>
        <v>technology</v>
      </c>
      <c r="K104" t="str">
        <f t="shared" si="7"/>
        <v>wearables</v>
      </c>
      <c r="L104" t="s">
        <v>21</v>
      </c>
      <c r="M104" t="s">
        <v>22</v>
      </c>
      <c r="N104">
        <v>1526274000</v>
      </c>
      <c r="O104" s="14">
        <f t="shared" si="8"/>
        <v>43234.208333333328</v>
      </c>
      <c r="P104" s="14">
        <v>43234.208333333328</v>
      </c>
      <c r="Q104">
        <f t="shared" si="11"/>
        <v>2018</v>
      </c>
      <c r="R104">
        <v>2018</v>
      </c>
      <c r="S104" s="16" t="str">
        <f t="shared" si="9"/>
        <v>May</v>
      </c>
      <c r="T104" t="s">
        <v>2090</v>
      </c>
      <c r="U104">
        <v>1526878800</v>
      </c>
      <c r="V104" s="12">
        <f t="shared" si="10"/>
        <v>43241.208333333328</v>
      </c>
      <c r="W104" t="b">
        <v>0</v>
      </c>
      <c r="X104" t="b">
        <v>1</v>
      </c>
      <c r="Y104" t="s">
        <v>65</v>
      </c>
    </row>
    <row r="105" spans="1:2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E105/D105*100</f>
        <v>24.610000000000003</v>
      </c>
      <c r="G105" t="s">
        <v>14</v>
      </c>
      <c r="H105" s="8">
        <f>E105/I105</f>
        <v>66.513513513513516</v>
      </c>
      <c r="I105">
        <v>37</v>
      </c>
      <c r="J105" t="str">
        <f t="shared" si="6"/>
        <v>music</v>
      </c>
      <c r="K105" t="str">
        <f t="shared" si="7"/>
        <v>electric music</v>
      </c>
      <c r="L105" t="s">
        <v>107</v>
      </c>
      <c r="M105" t="s">
        <v>108</v>
      </c>
      <c r="N105">
        <v>1287896400</v>
      </c>
      <c r="O105" s="14">
        <f t="shared" si="8"/>
        <v>40475.208333333336</v>
      </c>
      <c r="P105" s="14">
        <v>40475.208333333336</v>
      </c>
      <c r="Q105">
        <f t="shared" si="11"/>
        <v>2010</v>
      </c>
      <c r="R105">
        <v>2010</v>
      </c>
      <c r="S105" s="16" t="str">
        <f t="shared" si="9"/>
        <v>Oct</v>
      </c>
      <c r="T105" t="s">
        <v>2083</v>
      </c>
      <c r="U105">
        <v>1288674000</v>
      </c>
      <c r="V105" s="12">
        <f t="shared" si="10"/>
        <v>40484.208333333336</v>
      </c>
      <c r="W105" t="b">
        <v>0</v>
      </c>
      <c r="X105" t="b">
        <v>0</v>
      </c>
      <c r="Y105" t="s">
        <v>50</v>
      </c>
    </row>
    <row r="106" spans="1:2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E106/D106*100</f>
        <v>143.14010067114094</v>
      </c>
      <c r="G106" t="s">
        <v>20</v>
      </c>
      <c r="H106" s="8">
        <f>E106/I106</f>
        <v>89.005216484089729</v>
      </c>
      <c r="I106">
        <v>1917</v>
      </c>
      <c r="J106" t="str">
        <f t="shared" si="6"/>
        <v>music</v>
      </c>
      <c r="K106" t="str">
        <f t="shared" si="7"/>
        <v>indie rock</v>
      </c>
      <c r="L106" t="s">
        <v>21</v>
      </c>
      <c r="M106" t="s">
        <v>22</v>
      </c>
      <c r="N106">
        <v>1495515600</v>
      </c>
      <c r="O106" s="14">
        <f t="shared" si="8"/>
        <v>42878.208333333328</v>
      </c>
      <c r="P106" s="14">
        <v>42878.208333333328</v>
      </c>
      <c r="Q106">
        <f t="shared" si="11"/>
        <v>2017</v>
      </c>
      <c r="R106">
        <v>2017</v>
      </c>
      <c r="S106" s="16" t="str">
        <f t="shared" si="9"/>
        <v>May</v>
      </c>
      <c r="T106" t="s">
        <v>2090</v>
      </c>
      <c r="U106">
        <v>1495602000</v>
      </c>
      <c r="V106" s="12">
        <f t="shared" si="10"/>
        <v>42879.208333333328</v>
      </c>
      <c r="W106" t="b">
        <v>0</v>
      </c>
      <c r="X106" t="b">
        <v>0</v>
      </c>
      <c r="Y106" t="s">
        <v>60</v>
      </c>
    </row>
    <row r="107" spans="1:2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E107/D107*100</f>
        <v>144.54411764705884</v>
      </c>
      <c r="G107" t="s">
        <v>20</v>
      </c>
      <c r="H107" s="8">
        <f>E107/I107</f>
        <v>103.46315789473684</v>
      </c>
      <c r="I107">
        <v>95</v>
      </c>
      <c r="J107" t="str">
        <f t="shared" si="6"/>
        <v>technology</v>
      </c>
      <c r="K107" t="str">
        <f t="shared" si="7"/>
        <v>web</v>
      </c>
      <c r="L107" t="s">
        <v>21</v>
      </c>
      <c r="M107" t="s">
        <v>22</v>
      </c>
      <c r="N107">
        <v>1364878800</v>
      </c>
      <c r="O107" s="14">
        <f t="shared" si="8"/>
        <v>41366.208333333336</v>
      </c>
      <c r="P107" s="14">
        <v>41366.208333333336</v>
      </c>
      <c r="Q107">
        <f t="shared" si="11"/>
        <v>2013</v>
      </c>
      <c r="R107">
        <v>2013</v>
      </c>
      <c r="S107" s="16" t="str">
        <f t="shared" si="9"/>
        <v>Apr</v>
      </c>
      <c r="T107" t="s">
        <v>2088</v>
      </c>
      <c r="U107">
        <v>1366434000</v>
      </c>
      <c r="V107" s="12">
        <f t="shared" si="10"/>
        <v>41384.208333333336</v>
      </c>
      <c r="W107" t="b">
        <v>0</v>
      </c>
      <c r="X107" t="b">
        <v>0</v>
      </c>
      <c r="Y107" t="s">
        <v>28</v>
      </c>
    </row>
    <row r="108" spans="1:2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E108/D108*100</f>
        <v>359.12820512820514</v>
      </c>
      <c r="G108" t="s">
        <v>20</v>
      </c>
      <c r="H108" s="8">
        <f>E108/I108</f>
        <v>95.278911564625844</v>
      </c>
      <c r="I108">
        <v>147</v>
      </c>
      <c r="J108" t="str">
        <f t="shared" si="6"/>
        <v>theater</v>
      </c>
      <c r="K108" t="str">
        <f t="shared" si="7"/>
        <v>plays</v>
      </c>
      <c r="L108" t="s">
        <v>21</v>
      </c>
      <c r="M108" t="s">
        <v>22</v>
      </c>
      <c r="N108">
        <v>1567918800</v>
      </c>
      <c r="O108" s="14">
        <f t="shared" si="8"/>
        <v>43716.208333333328</v>
      </c>
      <c r="P108" s="14">
        <v>43716.208333333328</v>
      </c>
      <c r="Q108">
        <f t="shared" si="11"/>
        <v>2019</v>
      </c>
      <c r="R108">
        <v>2019</v>
      </c>
      <c r="S108" s="16" t="str">
        <f t="shared" si="9"/>
        <v>Sep</v>
      </c>
      <c r="T108" t="s">
        <v>2082</v>
      </c>
      <c r="U108">
        <v>1568350800</v>
      </c>
      <c r="V108" s="12">
        <f t="shared" si="10"/>
        <v>43721.208333333328</v>
      </c>
      <c r="W108" t="b">
        <v>0</v>
      </c>
      <c r="X108" t="b">
        <v>0</v>
      </c>
      <c r="Y108" t="s">
        <v>33</v>
      </c>
    </row>
    <row r="109" spans="1:2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E109/D109*100</f>
        <v>186.48571428571427</v>
      </c>
      <c r="G109" t="s">
        <v>20</v>
      </c>
      <c r="H109" s="8">
        <f>E109/I109</f>
        <v>75.895348837209298</v>
      </c>
      <c r="I109">
        <v>86</v>
      </c>
      <c r="J109" t="str">
        <f t="shared" si="6"/>
        <v>theater</v>
      </c>
      <c r="K109" t="str">
        <f t="shared" si="7"/>
        <v>plays</v>
      </c>
      <c r="L109" t="s">
        <v>21</v>
      </c>
      <c r="M109" t="s">
        <v>22</v>
      </c>
      <c r="N109">
        <v>1524459600</v>
      </c>
      <c r="O109" s="14">
        <f t="shared" si="8"/>
        <v>43213.208333333328</v>
      </c>
      <c r="P109" s="14">
        <v>43213.208333333328</v>
      </c>
      <c r="Q109">
        <f t="shared" si="11"/>
        <v>2018</v>
      </c>
      <c r="R109">
        <v>2018</v>
      </c>
      <c r="S109" s="16" t="str">
        <f t="shared" si="9"/>
        <v>Apr</v>
      </c>
      <c r="T109" t="s">
        <v>2088</v>
      </c>
      <c r="U109">
        <v>1525928400</v>
      </c>
      <c r="V109" s="12">
        <f t="shared" si="10"/>
        <v>43230.208333333328</v>
      </c>
      <c r="W109" t="b">
        <v>0</v>
      </c>
      <c r="X109" t="b">
        <v>1</v>
      </c>
      <c r="Y109" t="s">
        <v>33</v>
      </c>
    </row>
    <row r="110" spans="1:2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E110/D110*100</f>
        <v>595.26666666666665</v>
      </c>
      <c r="G110" t="s">
        <v>20</v>
      </c>
      <c r="H110" s="8">
        <f>E110/I110</f>
        <v>107.57831325301204</v>
      </c>
      <c r="I110">
        <v>83</v>
      </c>
      <c r="J110" t="str">
        <f t="shared" si="6"/>
        <v>film &amp; video</v>
      </c>
      <c r="K110" t="str">
        <f t="shared" si="7"/>
        <v>documentary</v>
      </c>
      <c r="L110" t="s">
        <v>21</v>
      </c>
      <c r="M110" t="s">
        <v>22</v>
      </c>
      <c r="N110">
        <v>1333688400</v>
      </c>
      <c r="O110" s="14">
        <f t="shared" si="8"/>
        <v>41005.208333333336</v>
      </c>
      <c r="P110" s="14">
        <v>41005.208333333336</v>
      </c>
      <c r="Q110">
        <f t="shared" si="11"/>
        <v>2012</v>
      </c>
      <c r="R110">
        <v>2012</v>
      </c>
      <c r="S110" s="16" t="str">
        <f t="shared" si="9"/>
        <v>Apr</v>
      </c>
      <c r="T110" t="s">
        <v>2088</v>
      </c>
      <c r="U110">
        <v>1336885200</v>
      </c>
      <c r="V110" s="12">
        <f t="shared" si="10"/>
        <v>41042.208333333336</v>
      </c>
      <c r="W110" t="b">
        <v>0</v>
      </c>
      <c r="X110" t="b">
        <v>0</v>
      </c>
      <c r="Y110" t="s">
        <v>42</v>
      </c>
    </row>
    <row r="111" spans="1:2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E111/D111*100</f>
        <v>59.21153846153846</v>
      </c>
      <c r="G111" t="s">
        <v>14</v>
      </c>
      <c r="H111" s="8">
        <f>E111/I111</f>
        <v>51.31666666666667</v>
      </c>
      <c r="I111">
        <v>60</v>
      </c>
      <c r="J111" t="str">
        <f t="shared" si="6"/>
        <v>film &amp; video</v>
      </c>
      <c r="K111" t="str">
        <f t="shared" si="7"/>
        <v>television</v>
      </c>
      <c r="L111" t="s">
        <v>21</v>
      </c>
      <c r="M111" t="s">
        <v>22</v>
      </c>
      <c r="N111">
        <v>1389506400</v>
      </c>
      <c r="O111" s="14">
        <f t="shared" si="8"/>
        <v>41651.25</v>
      </c>
      <c r="P111" s="14">
        <v>41651.25</v>
      </c>
      <c r="Q111">
        <f t="shared" si="11"/>
        <v>2014</v>
      </c>
      <c r="R111">
        <v>2014</v>
      </c>
      <c r="S111" s="16" t="str">
        <f t="shared" si="9"/>
        <v>Jan</v>
      </c>
      <c r="T111" t="s">
        <v>2081</v>
      </c>
      <c r="U111">
        <v>1389679200</v>
      </c>
      <c r="V111" s="12">
        <f t="shared" si="10"/>
        <v>41653.25</v>
      </c>
      <c r="W111" t="b">
        <v>0</v>
      </c>
      <c r="X111" t="b">
        <v>0</v>
      </c>
      <c r="Y111" t="s">
        <v>269</v>
      </c>
    </row>
    <row r="112" spans="1:2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E112/D112*100</f>
        <v>14.962780898876405</v>
      </c>
      <c r="G112" t="s">
        <v>14</v>
      </c>
      <c r="H112" s="8">
        <f>E112/I112</f>
        <v>71.983108108108112</v>
      </c>
      <c r="I112">
        <v>296</v>
      </c>
      <c r="J112" t="str">
        <f t="shared" si="6"/>
        <v>food</v>
      </c>
      <c r="K112" t="str">
        <f t="shared" si="7"/>
        <v>food trucks</v>
      </c>
      <c r="L112" t="s">
        <v>21</v>
      </c>
      <c r="M112" t="s">
        <v>22</v>
      </c>
      <c r="N112">
        <v>1536642000</v>
      </c>
      <c r="O112" s="14">
        <f t="shared" si="8"/>
        <v>43354.208333333328</v>
      </c>
      <c r="P112" s="14">
        <v>43354.208333333328</v>
      </c>
      <c r="Q112">
        <f t="shared" si="11"/>
        <v>2018</v>
      </c>
      <c r="R112">
        <v>2018</v>
      </c>
      <c r="S112" s="16" t="str">
        <f t="shared" si="9"/>
        <v>Sep</v>
      </c>
      <c r="T112" t="s">
        <v>2082</v>
      </c>
      <c r="U112">
        <v>1538283600</v>
      </c>
      <c r="V112" s="12">
        <f t="shared" si="10"/>
        <v>43373.208333333328</v>
      </c>
      <c r="W112" t="b">
        <v>0</v>
      </c>
      <c r="X112" t="b">
        <v>0</v>
      </c>
      <c r="Y112" t="s">
        <v>17</v>
      </c>
    </row>
    <row r="113" spans="1:2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E113/D113*100</f>
        <v>119.95602605863192</v>
      </c>
      <c r="G113" t="s">
        <v>20</v>
      </c>
      <c r="H113" s="8">
        <f>E113/I113</f>
        <v>108.95414201183432</v>
      </c>
      <c r="I113">
        <v>676</v>
      </c>
      <c r="J113" t="str">
        <f t="shared" si="6"/>
        <v>publishing</v>
      </c>
      <c r="K113" t="str">
        <f t="shared" si="7"/>
        <v>radio &amp; podcasts</v>
      </c>
      <c r="L113" t="s">
        <v>21</v>
      </c>
      <c r="M113" t="s">
        <v>22</v>
      </c>
      <c r="N113">
        <v>1348290000</v>
      </c>
      <c r="O113" s="14">
        <f t="shared" si="8"/>
        <v>41174.208333333336</v>
      </c>
      <c r="P113" s="14">
        <v>41174.208333333336</v>
      </c>
      <c r="Q113">
        <f t="shared" si="11"/>
        <v>2012</v>
      </c>
      <c r="R113">
        <v>2012</v>
      </c>
      <c r="S113" s="16" t="str">
        <f t="shared" si="9"/>
        <v>Sep</v>
      </c>
      <c r="T113" t="s">
        <v>2082</v>
      </c>
      <c r="U113">
        <v>1348808400</v>
      </c>
      <c r="V113" s="12">
        <f t="shared" si="10"/>
        <v>41180.208333333336</v>
      </c>
      <c r="W113" t="b">
        <v>0</v>
      </c>
      <c r="X113" t="b">
        <v>0</v>
      </c>
      <c r="Y113" t="s">
        <v>133</v>
      </c>
    </row>
    <row r="114" spans="1:2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E114/D114*100</f>
        <v>268.82978723404256</v>
      </c>
      <c r="G114" t="s">
        <v>20</v>
      </c>
      <c r="H114" s="8">
        <f>E114/I114</f>
        <v>35</v>
      </c>
      <c r="I114">
        <v>361</v>
      </c>
      <c r="J114" t="str">
        <f t="shared" si="6"/>
        <v>technology</v>
      </c>
      <c r="K114" t="str">
        <f t="shared" si="7"/>
        <v>web</v>
      </c>
      <c r="L114" t="s">
        <v>26</v>
      </c>
      <c r="M114" t="s">
        <v>27</v>
      </c>
      <c r="N114">
        <v>1408856400</v>
      </c>
      <c r="O114" s="14">
        <f t="shared" si="8"/>
        <v>41875.208333333336</v>
      </c>
      <c r="P114" s="14">
        <v>41875.208333333336</v>
      </c>
      <c r="Q114">
        <f t="shared" si="11"/>
        <v>2014</v>
      </c>
      <c r="R114">
        <v>2014</v>
      </c>
      <c r="S114" s="16" t="str">
        <f t="shared" si="9"/>
        <v>Aug</v>
      </c>
      <c r="T114" t="s">
        <v>2080</v>
      </c>
      <c r="U114">
        <v>1410152400</v>
      </c>
      <c r="V114" s="12">
        <f t="shared" si="10"/>
        <v>41890.208333333336</v>
      </c>
      <c r="W114" t="b">
        <v>0</v>
      </c>
      <c r="X114" t="b">
        <v>0</v>
      </c>
      <c r="Y114" t="s">
        <v>28</v>
      </c>
    </row>
    <row r="115" spans="1:2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E115/D115*100</f>
        <v>376.87878787878788</v>
      </c>
      <c r="G115" t="s">
        <v>20</v>
      </c>
      <c r="H115" s="8">
        <f>E115/I115</f>
        <v>94.938931297709928</v>
      </c>
      <c r="I115">
        <v>131</v>
      </c>
      <c r="J115" t="str">
        <f t="shared" si="6"/>
        <v>food</v>
      </c>
      <c r="K115" t="str">
        <f t="shared" si="7"/>
        <v>food trucks</v>
      </c>
      <c r="L115" t="s">
        <v>21</v>
      </c>
      <c r="M115" t="s">
        <v>22</v>
      </c>
      <c r="N115">
        <v>1505192400</v>
      </c>
      <c r="O115" s="14">
        <f t="shared" si="8"/>
        <v>42990.208333333328</v>
      </c>
      <c r="P115" s="14">
        <v>42990.208333333328</v>
      </c>
      <c r="Q115">
        <f t="shared" si="11"/>
        <v>2017</v>
      </c>
      <c r="R115">
        <v>2017</v>
      </c>
      <c r="S115" s="16" t="str">
        <f t="shared" si="9"/>
        <v>Sep</v>
      </c>
      <c r="T115" t="s">
        <v>2082</v>
      </c>
      <c r="U115">
        <v>1505797200</v>
      </c>
      <c r="V115" s="12">
        <f t="shared" si="10"/>
        <v>42997.208333333328</v>
      </c>
      <c r="W115" t="b">
        <v>0</v>
      </c>
      <c r="X115" t="b">
        <v>0</v>
      </c>
      <c r="Y115" t="s">
        <v>17</v>
      </c>
    </row>
    <row r="116" spans="1:2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E116/D116*100</f>
        <v>727.15789473684208</v>
      </c>
      <c r="G116" t="s">
        <v>20</v>
      </c>
      <c r="H116" s="8">
        <f>E116/I116</f>
        <v>109.65079365079364</v>
      </c>
      <c r="I116">
        <v>126</v>
      </c>
      <c r="J116" t="str">
        <f t="shared" si="6"/>
        <v>technology</v>
      </c>
      <c r="K116" t="str">
        <f t="shared" si="7"/>
        <v>wearables</v>
      </c>
      <c r="L116" t="s">
        <v>21</v>
      </c>
      <c r="M116" t="s">
        <v>22</v>
      </c>
      <c r="N116">
        <v>1554786000</v>
      </c>
      <c r="O116" s="14">
        <f t="shared" si="8"/>
        <v>43564.208333333328</v>
      </c>
      <c r="P116" s="14">
        <v>43564.208333333328</v>
      </c>
      <c r="Q116">
        <f t="shared" si="11"/>
        <v>2019</v>
      </c>
      <c r="R116">
        <v>2019</v>
      </c>
      <c r="S116" s="16" t="str">
        <f t="shared" si="9"/>
        <v>Apr</v>
      </c>
      <c r="T116" t="s">
        <v>2088</v>
      </c>
      <c r="U116">
        <v>1554872400</v>
      </c>
      <c r="V116" s="12">
        <f t="shared" si="10"/>
        <v>43565.208333333328</v>
      </c>
      <c r="W116" t="b">
        <v>0</v>
      </c>
      <c r="X116" t="b">
        <v>1</v>
      </c>
      <c r="Y116" t="s">
        <v>65</v>
      </c>
    </row>
    <row r="117" spans="1:2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E117/D117*100</f>
        <v>87.211757648470297</v>
      </c>
      <c r="G117" t="s">
        <v>14</v>
      </c>
      <c r="H117" s="8">
        <f>E117/I117</f>
        <v>44.001815980629537</v>
      </c>
      <c r="I117">
        <v>3304</v>
      </c>
      <c r="J117" t="str">
        <f t="shared" si="6"/>
        <v>publishing</v>
      </c>
      <c r="K117" t="str">
        <f t="shared" si="7"/>
        <v>fiction</v>
      </c>
      <c r="L117" t="s">
        <v>107</v>
      </c>
      <c r="M117" t="s">
        <v>108</v>
      </c>
      <c r="N117">
        <v>1510898400</v>
      </c>
      <c r="O117" s="14">
        <f t="shared" si="8"/>
        <v>43056.25</v>
      </c>
      <c r="P117" s="14">
        <v>43056.25</v>
      </c>
      <c r="Q117">
        <f t="shared" si="11"/>
        <v>2017</v>
      </c>
      <c r="R117">
        <v>2017</v>
      </c>
      <c r="S117" s="16" t="str">
        <f t="shared" si="9"/>
        <v>Nov</v>
      </c>
      <c r="T117" t="s">
        <v>2079</v>
      </c>
      <c r="U117">
        <v>1513922400</v>
      </c>
      <c r="V117" s="12">
        <f t="shared" si="10"/>
        <v>43091.25</v>
      </c>
      <c r="W117" t="b">
        <v>0</v>
      </c>
      <c r="X117" t="b">
        <v>0</v>
      </c>
      <c r="Y117" t="s">
        <v>119</v>
      </c>
    </row>
    <row r="118" spans="1:2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E118/D118*100</f>
        <v>88</v>
      </c>
      <c r="G118" t="s">
        <v>14</v>
      </c>
      <c r="H118" s="8">
        <f>E118/I118</f>
        <v>86.794520547945211</v>
      </c>
      <c r="I118">
        <v>73</v>
      </c>
      <c r="J118" t="str">
        <f t="shared" si="6"/>
        <v>theater</v>
      </c>
      <c r="K118" t="str">
        <f t="shared" si="7"/>
        <v>plays</v>
      </c>
      <c r="L118" t="s">
        <v>21</v>
      </c>
      <c r="M118" t="s">
        <v>22</v>
      </c>
      <c r="N118">
        <v>1442552400</v>
      </c>
      <c r="O118" s="14">
        <f t="shared" si="8"/>
        <v>42265.208333333328</v>
      </c>
      <c r="P118" s="14">
        <v>42265.208333333328</v>
      </c>
      <c r="Q118">
        <f t="shared" si="11"/>
        <v>2015</v>
      </c>
      <c r="R118">
        <v>2015</v>
      </c>
      <c r="S118" s="16" t="str">
        <f t="shared" si="9"/>
        <v>Sep</v>
      </c>
      <c r="T118" t="s">
        <v>2082</v>
      </c>
      <c r="U118">
        <v>1442638800</v>
      </c>
      <c r="V118" s="12">
        <f t="shared" si="10"/>
        <v>42266.208333333328</v>
      </c>
      <c r="W118" t="b">
        <v>0</v>
      </c>
      <c r="X118" t="b">
        <v>0</v>
      </c>
      <c r="Y118" t="s">
        <v>33</v>
      </c>
    </row>
    <row r="119" spans="1:2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E119/D119*100</f>
        <v>173.9387755102041</v>
      </c>
      <c r="G119" t="s">
        <v>20</v>
      </c>
      <c r="H119" s="8">
        <f>E119/I119</f>
        <v>30.992727272727272</v>
      </c>
      <c r="I119">
        <v>275</v>
      </c>
      <c r="J119" t="str">
        <f t="shared" si="6"/>
        <v>film &amp; video</v>
      </c>
      <c r="K119" t="str">
        <f t="shared" si="7"/>
        <v>television</v>
      </c>
      <c r="L119" t="s">
        <v>21</v>
      </c>
      <c r="M119" t="s">
        <v>22</v>
      </c>
      <c r="N119">
        <v>1316667600</v>
      </c>
      <c r="O119" s="14">
        <f t="shared" si="8"/>
        <v>40808.208333333336</v>
      </c>
      <c r="P119" s="14">
        <v>40808.208333333336</v>
      </c>
      <c r="Q119">
        <f t="shared" si="11"/>
        <v>2011</v>
      </c>
      <c r="R119">
        <v>2011</v>
      </c>
      <c r="S119" s="16" t="str">
        <f t="shared" si="9"/>
        <v>Sep</v>
      </c>
      <c r="T119" t="s">
        <v>2082</v>
      </c>
      <c r="U119">
        <v>1317186000</v>
      </c>
      <c r="V119" s="12">
        <f t="shared" si="10"/>
        <v>40814.208333333336</v>
      </c>
      <c r="W119" t="b">
        <v>0</v>
      </c>
      <c r="X119" t="b">
        <v>0</v>
      </c>
      <c r="Y119" t="s">
        <v>269</v>
      </c>
    </row>
    <row r="120" spans="1:2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E120/D120*100</f>
        <v>117.61111111111111</v>
      </c>
      <c r="G120" t="s">
        <v>20</v>
      </c>
      <c r="H120" s="8">
        <f>E120/I120</f>
        <v>94.791044776119406</v>
      </c>
      <c r="I120">
        <v>67</v>
      </c>
      <c r="J120" t="str">
        <f t="shared" si="6"/>
        <v>photography</v>
      </c>
      <c r="K120" t="str">
        <f t="shared" si="7"/>
        <v>photography books</v>
      </c>
      <c r="L120" t="s">
        <v>21</v>
      </c>
      <c r="M120" t="s">
        <v>22</v>
      </c>
      <c r="N120">
        <v>1390716000</v>
      </c>
      <c r="O120" s="14">
        <f t="shared" si="8"/>
        <v>41665.25</v>
      </c>
      <c r="P120" s="14">
        <v>41665.25</v>
      </c>
      <c r="Q120">
        <f t="shared" si="11"/>
        <v>2014</v>
      </c>
      <c r="R120">
        <v>2014</v>
      </c>
      <c r="S120" s="16" t="str">
        <f t="shared" si="9"/>
        <v>Jan</v>
      </c>
      <c r="T120" t="s">
        <v>2081</v>
      </c>
      <c r="U120">
        <v>1391234400</v>
      </c>
      <c r="V120" s="12">
        <f t="shared" si="10"/>
        <v>41671.25</v>
      </c>
      <c r="W120" t="b">
        <v>0</v>
      </c>
      <c r="X120" t="b">
        <v>0</v>
      </c>
      <c r="Y120" t="s">
        <v>122</v>
      </c>
    </row>
    <row r="121" spans="1:2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E121/D121*100</f>
        <v>214.96</v>
      </c>
      <c r="G121" t="s">
        <v>20</v>
      </c>
      <c r="H121" s="8">
        <f>E121/I121</f>
        <v>69.79220779220779</v>
      </c>
      <c r="I121">
        <v>154</v>
      </c>
      <c r="J121" t="str">
        <f t="shared" si="6"/>
        <v>film &amp; video</v>
      </c>
      <c r="K121" t="str">
        <f t="shared" si="7"/>
        <v>documentary</v>
      </c>
      <c r="L121" t="s">
        <v>21</v>
      </c>
      <c r="M121" t="s">
        <v>22</v>
      </c>
      <c r="N121">
        <v>1402894800</v>
      </c>
      <c r="O121" s="14">
        <f t="shared" si="8"/>
        <v>41806.208333333336</v>
      </c>
      <c r="P121" s="14">
        <v>41806.208333333336</v>
      </c>
      <c r="Q121">
        <f t="shared" si="11"/>
        <v>2014</v>
      </c>
      <c r="R121">
        <v>2014</v>
      </c>
      <c r="S121" s="16" t="str">
        <f t="shared" si="9"/>
        <v>Jun</v>
      </c>
      <c r="T121" t="s">
        <v>2084</v>
      </c>
      <c r="U121">
        <v>1404363600</v>
      </c>
      <c r="V121" s="12">
        <f t="shared" si="10"/>
        <v>41823.208333333336</v>
      </c>
      <c r="W121" t="b">
        <v>0</v>
      </c>
      <c r="X121" t="b">
        <v>1</v>
      </c>
      <c r="Y121" t="s">
        <v>42</v>
      </c>
    </row>
    <row r="122" spans="1:2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E122/D122*100</f>
        <v>149.49667110519306</v>
      </c>
      <c r="G122" t="s">
        <v>20</v>
      </c>
      <c r="H122" s="8">
        <f>E122/I122</f>
        <v>63.003367003367003</v>
      </c>
      <c r="I122">
        <v>1782</v>
      </c>
      <c r="J122" t="str">
        <f t="shared" si="6"/>
        <v>games</v>
      </c>
      <c r="K122" t="str">
        <f t="shared" si="7"/>
        <v>mobile games</v>
      </c>
      <c r="L122" t="s">
        <v>21</v>
      </c>
      <c r="M122" t="s">
        <v>22</v>
      </c>
      <c r="N122">
        <v>1429246800</v>
      </c>
      <c r="O122" s="14">
        <f t="shared" si="8"/>
        <v>42111.208333333328</v>
      </c>
      <c r="P122" s="14">
        <v>42111.208333333328</v>
      </c>
      <c r="Q122">
        <f t="shared" si="11"/>
        <v>2015</v>
      </c>
      <c r="R122">
        <v>2015</v>
      </c>
      <c r="S122" s="16" t="str">
        <f t="shared" si="9"/>
        <v>Apr</v>
      </c>
      <c r="T122" t="s">
        <v>2088</v>
      </c>
      <c r="U122">
        <v>1429592400</v>
      </c>
      <c r="V122" s="12">
        <f t="shared" si="10"/>
        <v>42115.208333333328</v>
      </c>
      <c r="W122" t="b">
        <v>0</v>
      </c>
      <c r="X122" t="b">
        <v>1</v>
      </c>
      <c r="Y122" t="s">
        <v>292</v>
      </c>
    </row>
    <row r="123" spans="1:2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E123/D123*100</f>
        <v>219.33995584988963</v>
      </c>
      <c r="G123" t="s">
        <v>20</v>
      </c>
      <c r="H123" s="8">
        <f>E123/I123</f>
        <v>110.0343300110742</v>
      </c>
      <c r="I123">
        <v>903</v>
      </c>
      <c r="J123" t="str">
        <f t="shared" si="6"/>
        <v>games</v>
      </c>
      <c r="K123" t="str">
        <f t="shared" si="7"/>
        <v>video games</v>
      </c>
      <c r="L123" t="s">
        <v>21</v>
      </c>
      <c r="M123" t="s">
        <v>22</v>
      </c>
      <c r="N123">
        <v>1412485200</v>
      </c>
      <c r="O123" s="14">
        <f t="shared" si="8"/>
        <v>41917.208333333336</v>
      </c>
      <c r="P123" s="14">
        <v>41917.208333333336</v>
      </c>
      <c r="Q123">
        <f t="shared" si="11"/>
        <v>2014</v>
      </c>
      <c r="R123">
        <v>2014</v>
      </c>
      <c r="S123" s="16" t="str">
        <f t="shared" si="9"/>
        <v>Oct</v>
      </c>
      <c r="T123" t="s">
        <v>2083</v>
      </c>
      <c r="U123">
        <v>1413608400</v>
      </c>
      <c r="V123" s="12">
        <f t="shared" si="10"/>
        <v>41930.208333333336</v>
      </c>
      <c r="W123" t="b">
        <v>0</v>
      </c>
      <c r="X123" t="b">
        <v>0</v>
      </c>
      <c r="Y123" t="s">
        <v>89</v>
      </c>
    </row>
    <row r="124" spans="1:2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E124/D124*100</f>
        <v>64.367690058479525</v>
      </c>
      <c r="G124" t="s">
        <v>14</v>
      </c>
      <c r="H124" s="8">
        <f>E124/I124</f>
        <v>25.997933274284026</v>
      </c>
      <c r="I124">
        <v>3387</v>
      </c>
      <c r="J124" t="str">
        <f t="shared" si="6"/>
        <v>publishing</v>
      </c>
      <c r="K124" t="str">
        <f t="shared" si="7"/>
        <v>fiction</v>
      </c>
      <c r="L124" t="s">
        <v>21</v>
      </c>
      <c r="M124" t="s">
        <v>22</v>
      </c>
      <c r="N124">
        <v>1417068000</v>
      </c>
      <c r="O124" s="14">
        <f t="shared" si="8"/>
        <v>41970.25</v>
      </c>
      <c r="P124" s="14">
        <v>41970.25</v>
      </c>
      <c r="Q124">
        <f t="shared" si="11"/>
        <v>2014</v>
      </c>
      <c r="R124">
        <v>2014</v>
      </c>
      <c r="S124" s="16" t="str">
        <f t="shared" si="9"/>
        <v>Nov</v>
      </c>
      <c r="T124" t="s">
        <v>2079</v>
      </c>
      <c r="U124">
        <v>1419400800</v>
      </c>
      <c r="V124" s="12">
        <f t="shared" si="10"/>
        <v>41997.25</v>
      </c>
      <c r="W124" t="b">
        <v>0</v>
      </c>
      <c r="X124" t="b">
        <v>0</v>
      </c>
      <c r="Y124" t="s">
        <v>119</v>
      </c>
    </row>
    <row r="125" spans="1:2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E125/D125*100</f>
        <v>18.622397298818232</v>
      </c>
      <c r="G125" t="s">
        <v>14</v>
      </c>
      <c r="H125" s="8">
        <f>E125/I125</f>
        <v>49.987915407854985</v>
      </c>
      <c r="I125">
        <v>662</v>
      </c>
      <c r="J125" t="str">
        <f t="shared" si="6"/>
        <v>theater</v>
      </c>
      <c r="K125" t="str">
        <f t="shared" si="7"/>
        <v>plays</v>
      </c>
      <c r="L125" t="s">
        <v>15</v>
      </c>
      <c r="M125" t="s">
        <v>16</v>
      </c>
      <c r="N125">
        <v>1448344800</v>
      </c>
      <c r="O125" s="14">
        <f t="shared" si="8"/>
        <v>42332.25</v>
      </c>
      <c r="P125" s="14">
        <v>42332.25</v>
      </c>
      <c r="Q125">
        <f t="shared" si="11"/>
        <v>2015</v>
      </c>
      <c r="R125">
        <v>2015</v>
      </c>
      <c r="S125" s="16" t="str">
        <f t="shared" si="9"/>
        <v>Nov</v>
      </c>
      <c r="T125" t="s">
        <v>2079</v>
      </c>
      <c r="U125">
        <v>1448604000</v>
      </c>
      <c r="V125" s="12">
        <f t="shared" si="10"/>
        <v>42335.25</v>
      </c>
      <c r="W125" t="b">
        <v>1</v>
      </c>
      <c r="X125" t="b">
        <v>0</v>
      </c>
      <c r="Y125" t="s">
        <v>33</v>
      </c>
    </row>
    <row r="126" spans="1:2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E126/D126*100</f>
        <v>367.76923076923077</v>
      </c>
      <c r="G126" t="s">
        <v>20</v>
      </c>
      <c r="H126" s="8">
        <f>E126/I126</f>
        <v>101.72340425531915</v>
      </c>
      <c r="I126">
        <v>94</v>
      </c>
      <c r="J126" t="str">
        <f t="shared" si="6"/>
        <v>photography</v>
      </c>
      <c r="K126" t="str">
        <f t="shared" si="7"/>
        <v>photography books</v>
      </c>
      <c r="L126" t="s">
        <v>107</v>
      </c>
      <c r="M126" t="s">
        <v>108</v>
      </c>
      <c r="N126">
        <v>1557723600</v>
      </c>
      <c r="O126" s="14">
        <f t="shared" si="8"/>
        <v>43598.208333333328</v>
      </c>
      <c r="P126" s="14">
        <v>43598.208333333328</v>
      </c>
      <c r="Q126">
        <f t="shared" si="11"/>
        <v>2019</v>
      </c>
      <c r="R126">
        <v>2019</v>
      </c>
      <c r="S126" s="16" t="str">
        <f t="shared" si="9"/>
        <v>May</v>
      </c>
      <c r="T126" t="s">
        <v>2090</v>
      </c>
      <c r="U126">
        <v>1562302800</v>
      </c>
      <c r="V126" s="12">
        <f t="shared" si="10"/>
        <v>43651.208333333328</v>
      </c>
      <c r="W126" t="b">
        <v>0</v>
      </c>
      <c r="X126" t="b">
        <v>0</v>
      </c>
      <c r="Y126" t="s">
        <v>122</v>
      </c>
    </row>
    <row r="127" spans="1:2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E127/D127*100</f>
        <v>159.90566037735849</v>
      </c>
      <c r="G127" t="s">
        <v>20</v>
      </c>
      <c r="H127" s="8">
        <f>E127/I127</f>
        <v>47.083333333333336</v>
      </c>
      <c r="I127">
        <v>180</v>
      </c>
      <c r="J127" t="str">
        <f t="shared" si="6"/>
        <v>theater</v>
      </c>
      <c r="K127" t="str">
        <f t="shared" si="7"/>
        <v>plays</v>
      </c>
      <c r="L127" t="s">
        <v>21</v>
      </c>
      <c r="M127" t="s">
        <v>22</v>
      </c>
      <c r="N127">
        <v>1537333200</v>
      </c>
      <c r="O127" s="14">
        <f t="shared" si="8"/>
        <v>43362.208333333328</v>
      </c>
      <c r="P127" s="14">
        <v>43362.208333333328</v>
      </c>
      <c r="Q127">
        <f t="shared" si="11"/>
        <v>2018</v>
      </c>
      <c r="R127">
        <v>2018</v>
      </c>
      <c r="S127" s="16" t="str">
        <f t="shared" si="9"/>
        <v>Sep</v>
      </c>
      <c r="T127" t="s">
        <v>2082</v>
      </c>
      <c r="U127">
        <v>1537678800</v>
      </c>
      <c r="V127" s="12">
        <f t="shared" si="10"/>
        <v>43366.208333333328</v>
      </c>
      <c r="W127" t="b">
        <v>0</v>
      </c>
      <c r="X127" t="b">
        <v>0</v>
      </c>
      <c r="Y127" t="s">
        <v>33</v>
      </c>
    </row>
    <row r="128" spans="1:2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E128/D128*100</f>
        <v>38.633185349611544</v>
      </c>
      <c r="G128" t="s">
        <v>14</v>
      </c>
      <c r="H128" s="8">
        <f>E128/I128</f>
        <v>89.944444444444443</v>
      </c>
      <c r="I128">
        <v>774</v>
      </c>
      <c r="J128" t="str">
        <f t="shared" si="6"/>
        <v>theater</v>
      </c>
      <c r="K128" t="str">
        <f t="shared" si="7"/>
        <v>plays</v>
      </c>
      <c r="L128" t="s">
        <v>21</v>
      </c>
      <c r="M128" t="s">
        <v>22</v>
      </c>
      <c r="N128">
        <v>1471150800</v>
      </c>
      <c r="O128" s="14">
        <f t="shared" si="8"/>
        <v>42596.208333333328</v>
      </c>
      <c r="P128" s="14">
        <v>42596.208333333328</v>
      </c>
      <c r="Q128">
        <f t="shared" si="11"/>
        <v>2016</v>
      </c>
      <c r="R128">
        <v>2016</v>
      </c>
      <c r="S128" s="16" t="str">
        <f t="shared" si="9"/>
        <v>Aug</v>
      </c>
      <c r="T128" t="s">
        <v>2080</v>
      </c>
      <c r="U128">
        <v>1473570000</v>
      </c>
      <c r="V128" s="12">
        <f t="shared" si="10"/>
        <v>42624.208333333328</v>
      </c>
      <c r="W128" t="b">
        <v>0</v>
      </c>
      <c r="X128" t="b">
        <v>1</v>
      </c>
      <c r="Y128" t="s">
        <v>33</v>
      </c>
    </row>
    <row r="129" spans="1:2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E129/D129*100</f>
        <v>51.42151162790698</v>
      </c>
      <c r="G129" t="s">
        <v>14</v>
      </c>
      <c r="H129" s="8">
        <f>E129/I129</f>
        <v>78.96875</v>
      </c>
      <c r="I129">
        <v>672</v>
      </c>
      <c r="J129" t="str">
        <f t="shared" si="6"/>
        <v>theater</v>
      </c>
      <c r="K129" t="str">
        <f t="shared" si="7"/>
        <v>plays</v>
      </c>
      <c r="L129" t="s">
        <v>15</v>
      </c>
      <c r="M129" t="s">
        <v>16</v>
      </c>
      <c r="N129">
        <v>1273640400</v>
      </c>
      <c r="O129" s="14">
        <f t="shared" si="8"/>
        <v>40310.208333333336</v>
      </c>
      <c r="P129" s="14">
        <v>40310.208333333336</v>
      </c>
      <c r="Q129">
        <f t="shared" si="11"/>
        <v>2010</v>
      </c>
      <c r="R129">
        <v>2010</v>
      </c>
      <c r="S129" s="16" t="str">
        <f t="shared" si="9"/>
        <v>May</v>
      </c>
      <c r="T129" t="s">
        <v>2090</v>
      </c>
      <c r="U129">
        <v>1273899600</v>
      </c>
      <c r="V129" s="12">
        <f t="shared" si="10"/>
        <v>40313.208333333336</v>
      </c>
      <c r="W129" t="b">
        <v>0</v>
      </c>
      <c r="X129" t="b">
        <v>0</v>
      </c>
      <c r="Y129" t="s">
        <v>33</v>
      </c>
    </row>
    <row r="130" spans="1:2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E130/D130*100</f>
        <v>60.334277620396605</v>
      </c>
      <c r="G130" t="s">
        <v>74</v>
      </c>
      <c r="H130" s="8">
        <f>E130/I130</f>
        <v>80.067669172932327</v>
      </c>
      <c r="I130">
        <v>532</v>
      </c>
      <c r="J130" t="str">
        <f t="shared" si="6"/>
        <v>music</v>
      </c>
      <c r="K130" t="str">
        <f t="shared" si="7"/>
        <v>rock</v>
      </c>
      <c r="L130" t="s">
        <v>21</v>
      </c>
      <c r="M130" t="s">
        <v>22</v>
      </c>
      <c r="N130">
        <v>1282885200</v>
      </c>
      <c r="O130" s="14">
        <f t="shared" si="8"/>
        <v>40417.208333333336</v>
      </c>
      <c r="P130" s="14">
        <v>40417.208333333336</v>
      </c>
      <c r="Q130">
        <f t="shared" si="11"/>
        <v>2010</v>
      </c>
      <c r="R130">
        <v>2010</v>
      </c>
      <c r="S130" s="16" t="str">
        <f t="shared" si="9"/>
        <v>Aug</v>
      </c>
      <c r="T130" t="s">
        <v>2080</v>
      </c>
      <c r="U130">
        <v>1284008400</v>
      </c>
      <c r="V130" s="12">
        <f t="shared" si="10"/>
        <v>40430.208333333336</v>
      </c>
      <c r="W130" t="b">
        <v>0</v>
      </c>
      <c r="X130" t="b">
        <v>0</v>
      </c>
      <c r="Y130" t="s">
        <v>23</v>
      </c>
    </row>
    <row r="131" spans="1:2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E131/D131*100</f>
        <v>3.202693602693603</v>
      </c>
      <c r="G131" t="s">
        <v>74</v>
      </c>
      <c r="H131" s="8">
        <f>E131/I131</f>
        <v>86.472727272727269</v>
      </c>
      <c r="I131">
        <v>55</v>
      </c>
      <c r="J131" t="str">
        <f t="shared" ref="J131:J194" si="12">_xlfn.TEXTBEFORE(Y131, "/")</f>
        <v>food</v>
      </c>
      <c r="K131" t="str">
        <f t="shared" ref="K131:K194" si="13">_xlfn.TEXTAFTER(Y131, "/")</f>
        <v>food trucks</v>
      </c>
      <c r="L131" t="s">
        <v>26</v>
      </c>
      <c r="M131" t="s">
        <v>27</v>
      </c>
      <c r="N131">
        <v>1422943200</v>
      </c>
      <c r="O131" s="14">
        <f t="shared" ref="O131:O194" si="14">(((N131/60)/60)/24)+DATE(1970,1,1)</f>
        <v>42038.25</v>
      </c>
      <c r="P131" s="14">
        <v>42038.25</v>
      </c>
      <c r="Q131">
        <f t="shared" si="11"/>
        <v>2015</v>
      </c>
      <c r="R131">
        <v>2015</v>
      </c>
      <c r="S131" s="16" t="str">
        <f t="shared" ref="S131:S194" si="15">TEXT(P131, "mmm")</f>
        <v>Feb</v>
      </c>
      <c r="T131" t="s">
        <v>2089</v>
      </c>
      <c r="U131">
        <v>1425103200</v>
      </c>
      <c r="V131" s="12">
        <f t="shared" ref="V131:V194" si="16">(((U131/60)/60)/24)+DATE(1970,1,1)</f>
        <v>42063.25</v>
      </c>
      <c r="W131" t="b">
        <v>0</v>
      </c>
      <c r="X131" t="b">
        <v>0</v>
      </c>
      <c r="Y131" t="s">
        <v>17</v>
      </c>
    </row>
    <row r="132" spans="1:2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E132/D132*100</f>
        <v>155.46875</v>
      </c>
      <c r="G132" t="s">
        <v>20</v>
      </c>
      <c r="H132" s="8">
        <f>E132/I132</f>
        <v>28.001876172607879</v>
      </c>
      <c r="I132">
        <v>533</v>
      </c>
      <c r="J132" t="str">
        <f t="shared" si="12"/>
        <v>film &amp; video</v>
      </c>
      <c r="K132" t="str">
        <f t="shared" si="13"/>
        <v>drama</v>
      </c>
      <c r="L132" t="s">
        <v>36</v>
      </c>
      <c r="M132" t="s">
        <v>37</v>
      </c>
      <c r="N132">
        <v>1319605200</v>
      </c>
      <c r="O132" s="14">
        <f t="shared" si="14"/>
        <v>40842.208333333336</v>
      </c>
      <c r="P132" s="14">
        <v>40842.208333333336</v>
      </c>
      <c r="Q132">
        <f t="shared" ref="Q132:Q195" si="17">YEAR(P132)</f>
        <v>2011</v>
      </c>
      <c r="R132">
        <v>2011</v>
      </c>
      <c r="S132" s="16" t="str">
        <f t="shared" si="15"/>
        <v>Oct</v>
      </c>
      <c r="T132" t="s">
        <v>2083</v>
      </c>
      <c r="U132">
        <v>1320991200</v>
      </c>
      <c r="V132" s="12">
        <f t="shared" si="16"/>
        <v>40858.25</v>
      </c>
      <c r="W132" t="b">
        <v>0</v>
      </c>
      <c r="X132" t="b">
        <v>0</v>
      </c>
      <c r="Y132" t="s">
        <v>53</v>
      </c>
    </row>
    <row r="133" spans="1:2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E133/D133*100</f>
        <v>100.85974499089254</v>
      </c>
      <c r="G133" t="s">
        <v>20</v>
      </c>
      <c r="H133" s="8">
        <f>E133/I133</f>
        <v>67.996725337699544</v>
      </c>
      <c r="I133">
        <v>2443</v>
      </c>
      <c r="J133" t="str">
        <f t="shared" si="12"/>
        <v>technology</v>
      </c>
      <c r="K133" t="str">
        <f t="shared" si="13"/>
        <v>web</v>
      </c>
      <c r="L133" t="s">
        <v>40</v>
      </c>
      <c r="M133" t="s">
        <v>41</v>
      </c>
      <c r="N133">
        <v>1385704800</v>
      </c>
      <c r="O133" s="14">
        <f t="shared" si="14"/>
        <v>41607.25</v>
      </c>
      <c r="P133" s="14">
        <v>41607.25</v>
      </c>
      <c r="Q133">
        <f t="shared" si="17"/>
        <v>2013</v>
      </c>
      <c r="R133">
        <v>2013</v>
      </c>
      <c r="S133" s="16" t="str">
        <f t="shared" si="15"/>
        <v>Nov</v>
      </c>
      <c r="T133" t="s">
        <v>2079</v>
      </c>
      <c r="U133">
        <v>1386828000</v>
      </c>
      <c r="V133" s="12">
        <f t="shared" si="16"/>
        <v>41620.25</v>
      </c>
      <c r="W133" t="b">
        <v>0</v>
      </c>
      <c r="X133" t="b">
        <v>0</v>
      </c>
      <c r="Y133" t="s">
        <v>28</v>
      </c>
    </row>
    <row r="134" spans="1:2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E134/D134*100</f>
        <v>116.18181818181819</v>
      </c>
      <c r="G134" t="s">
        <v>20</v>
      </c>
      <c r="H134" s="8">
        <f>E134/I134</f>
        <v>43.078651685393261</v>
      </c>
      <c r="I134">
        <v>89</v>
      </c>
      <c r="J134" t="str">
        <f t="shared" si="12"/>
        <v>theater</v>
      </c>
      <c r="K134" t="str">
        <f t="shared" si="13"/>
        <v>plays</v>
      </c>
      <c r="L134" t="s">
        <v>21</v>
      </c>
      <c r="M134" t="s">
        <v>22</v>
      </c>
      <c r="N134">
        <v>1515736800</v>
      </c>
      <c r="O134" s="14">
        <f t="shared" si="14"/>
        <v>43112.25</v>
      </c>
      <c r="P134" s="14">
        <v>43112.25</v>
      </c>
      <c r="Q134">
        <f t="shared" si="17"/>
        <v>2018</v>
      </c>
      <c r="R134">
        <v>2018</v>
      </c>
      <c r="S134" s="16" t="str">
        <f t="shared" si="15"/>
        <v>Jan</v>
      </c>
      <c r="T134" t="s">
        <v>2081</v>
      </c>
      <c r="U134">
        <v>1517119200</v>
      </c>
      <c r="V134" s="12">
        <f t="shared" si="16"/>
        <v>43128.25</v>
      </c>
      <c r="W134" t="b">
        <v>0</v>
      </c>
      <c r="X134" t="b">
        <v>1</v>
      </c>
      <c r="Y134" t="s">
        <v>33</v>
      </c>
    </row>
    <row r="135" spans="1:2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E135/D135*100</f>
        <v>310.77777777777777</v>
      </c>
      <c r="G135" t="s">
        <v>20</v>
      </c>
      <c r="H135" s="8">
        <f>E135/I135</f>
        <v>87.95597484276729</v>
      </c>
      <c r="I135">
        <v>159</v>
      </c>
      <c r="J135" t="str">
        <f t="shared" si="12"/>
        <v>music</v>
      </c>
      <c r="K135" t="str">
        <f t="shared" si="13"/>
        <v>world music</v>
      </c>
      <c r="L135" t="s">
        <v>21</v>
      </c>
      <c r="M135" t="s">
        <v>22</v>
      </c>
      <c r="N135">
        <v>1313125200</v>
      </c>
      <c r="O135" s="14">
        <f t="shared" si="14"/>
        <v>40767.208333333336</v>
      </c>
      <c r="P135" s="14">
        <v>40767.208333333336</v>
      </c>
      <c r="Q135">
        <f t="shared" si="17"/>
        <v>2011</v>
      </c>
      <c r="R135">
        <v>2011</v>
      </c>
      <c r="S135" s="16" t="str">
        <f t="shared" si="15"/>
        <v>Aug</v>
      </c>
      <c r="T135" t="s">
        <v>2080</v>
      </c>
      <c r="U135">
        <v>1315026000</v>
      </c>
      <c r="V135" s="12">
        <f t="shared" si="16"/>
        <v>40789.208333333336</v>
      </c>
      <c r="W135" t="b">
        <v>0</v>
      </c>
      <c r="X135" t="b">
        <v>0</v>
      </c>
      <c r="Y135" t="s">
        <v>319</v>
      </c>
    </row>
    <row r="136" spans="1:2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E136/D136*100</f>
        <v>89.73668341708543</v>
      </c>
      <c r="G136" t="s">
        <v>14</v>
      </c>
      <c r="H136" s="8">
        <f>E136/I136</f>
        <v>94.987234042553197</v>
      </c>
      <c r="I136">
        <v>940</v>
      </c>
      <c r="J136" t="str">
        <f t="shared" si="12"/>
        <v>film &amp; video</v>
      </c>
      <c r="K136" t="str">
        <f t="shared" si="13"/>
        <v>documentary</v>
      </c>
      <c r="L136" t="s">
        <v>98</v>
      </c>
      <c r="M136" t="s">
        <v>99</v>
      </c>
      <c r="N136">
        <v>1308459600</v>
      </c>
      <c r="O136" s="14">
        <f t="shared" si="14"/>
        <v>40713.208333333336</v>
      </c>
      <c r="P136" s="14">
        <v>40713.208333333336</v>
      </c>
      <c r="Q136">
        <f t="shared" si="17"/>
        <v>2011</v>
      </c>
      <c r="R136">
        <v>2011</v>
      </c>
      <c r="S136" s="16" t="str">
        <f t="shared" si="15"/>
        <v>Jun</v>
      </c>
      <c r="T136" t="s">
        <v>2084</v>
      </c>
      <c r="U136">
        <v>1312693200</v>
      </c>
      <c r="V136" s="12">
        <f t="shared" si="16"/>
        <v>40762.208333333336</v>
      </c>
      <c r="W136" t="b">
        <v>0</v>
      </c>
      <c r="X136" t="b">
        <v>1</v>
      </c>
      <c r="Y136" t="s">
        <v>42</v>
      </c>
    </row>
    <row r="137" spans="1:2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E137/D137*100</f>
        <v>71.27272727272728</v>
      </c>
      <c r="G137" t="s">
        <v>14</v>
      </c>
      <c r="H137" s="8">
        <f>E137/I137</f>
        <v>46.905982905982903</v>
      </c>
      <c r="I137">
        <v>117</v>
      </c>
      <c r="J137" t="str">
        <f t="shared" si="12"/>
        <v>theater</v>
      </c>
      <c r="K137" t="str">
        <f t="shared" si="13"/>
        <v>plays</v>
      </c>
      <c r="L137" t="s">
        <v>21</v>
      </c>
      <c r="M137" t="s">
        <v>22</v>
      </c>
      <c r="N137">
        <v>1362636000</v>
      </c>
      <c r="O137" s="14">
        <f t="shared" si="14"/>
        <v>41340.25</v>
      </c>
      <c r="P137" s="14">
        <v>41340.25</v>
      </c>
      <c r="Q137">
        <f t="shared" si="17"/>
        <v>2013</v>
      </c>
      <c r="R137">
        <v>2013</v>
      </c>
      <c r="S137" s="16" t="str">
        <f t="shared" si="15"/>
        <v>Mar</v>
      </c>
      <c r="T137" t="s">
        <v>2085</v>
      </c>
      <c r="U137">
        <v>1363064400</v>
      </c>
      <c r="V137" s="12">
        <f t="shared" si="16"/>
        <v>41345.208333333336</v>
      </c>
      <c r="W137" t="b">
        <v>0</v>
      </c>
      <c r="X137" t="b">
        <v>1</v>
      </c>
      <c r="Y137" t="s">
        <v>33</v>
      </c>
    </row>
    <row r="138" spans="1:2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E138/D138*100</f>
        <v>3.2862318840579712</v>
      </c>
      <c r="G138" t="s">
        <v>74</v>
      </c>
      <c r="H138" s="8">
        <f>E138/I138</f>
        <v>46.913793103448278</v>
      </c>
      <c r="I138">
        <v>58</v>
      </c>
      <c r="J138" t="str">
        <f t="shared" si="12"/>
        <v>film &amp; video</v>
      </c>
      <c r="K138" t="str">
        <f t="shared" si="13"/>
        <v>drama</v>
      </c>
      <c r="L138" t="s">
        <v>21</v>
      </c>
      <c r="M138" t="s">
        <v>22</v>
      </c>
      <c r="N138">
        <v>1402117200</v>
      </c>
      <c r="O138" s="14">
        <f t="shared" si="14"/>
        <v>41797.208333333336</v>
      </c>
      <c r="P138" s="14">
        <v>41797.208333333336</v>
      </c>
      <c r="Q138">
        <f t="shared" si="17"/>
        <v>2014</v>
      </c>
      <c r="R138">
        <v>2014</v>
      </c>
      <c r="S138" s="16" t="str">
        <f t="shared" si="15"/>
        <v>Jun</v>
      </c>
      <c r="T138" t="s">
        <v>2084</v>
      </c>
      <c r="U138">
        <v>1403154000</v>
      </c>
      <c r="V138" s="12">
        <f t="shared" si="16"/>
        <v>41809.208333333336</v>
      </c>
      <c r="W138" t="b">
        <v>0</v>
      </c>
      <c r="X138" t="b">
        <v>1</v>
      </c>
      <c r="Y138" t="s">
        <v>53</v>
      </c>
    </row>
    <row r="139" spans="1:2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E139/D139*100</f>
        <v>261.77777777777777</v>
      </c>
      <c r="G139" t="s">
        <v>20</v>
      </c>
      <c r="H139" s="8">
        <f>E139/I139</f>
        <v>94.24</v>
      </c>
      <c r="I139">
        <v>50</v>
      </c>
      <c r="J139" t="str">
        <f t="shared" si="12"/>
        <v>publishing</v>
      </c>
      <c r="K139" t="str">
        <f t="shared" si="13"/>
        <v>nonfiction</v>
      </c>
      <c r="L139" t="s">
        <v>21</v>
      </c>
      <c r="M139" t="s">
        <v>22</v>
      </c>
      <c r="N139">
        <v>1286341200</v>
      </c>
      <c r="O139" s="14">
        <f t="shared" si="14"/>
        <v>40457.208333333336</v>
      </c>
      <c r="P139" s="14">
        <v>40457.208333333336</v>
      </c>
      <c r="Q139">
        <f t="shared" si="17"/>
        <v>2010</v>
      </c>
      <c r="R139">
        <v>2010</v>
      </c>
      <c r="S139" s="16" t="str">
        <f t="shared" si="15"/>
        <v>Oct</v>
      </c>
      <c r="T139" t="s">
        <v>2083</v>
      </c>
      <c r="U139">
        <v>1286859600</v>
      </c>
      <c r="V139" s="12">
        <f t="shared" si="16"/>
        <v>40463.208333333336</v>
      </c>
      <c r="W139" t="b">
        <v>0</v>
      </c>
      <c r="X139" t="b">
        <v>0</v>
      </c>
      <c r="Y139" t="s">
        <v>68</v>
      </c>
    </row>
    <row r="140" spans="1:2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E140/D140*100</f>
        <v>96</v>
      </c>
      <c r="G140" t="s">
        <v>14</v>
      </c>
      <c r="H140" s="8">
        <f>E140/I140</f>
        <v>80.139130434782615</v>
      </c>
      <c r="I140">
        <v>115</v>
      </c>
      <c r="J140" t="str">
        <f t="shared" si="12"/>
        <v>games</v>
      </c>
      <c r="K140" t="str">
        <f t="shared" si="13"/>
        <v>mobile games</v>
      </c>
      <c r="L140" t="s">
        <v>21</v>
      </c>
      <c r="M140" t="s">
        <v>22</v>
      </c>
      <c r="N140">
        <v>1348808400</v>
      </c>
      <c r="O140" s="14">
        <f t="shared" si="14"/>
        <v>41180.208333333336</v>
      </c>
      <c r="P140" s="14">
        <v>41180.208333333336</v>
      </c>
      <c r="Q140">
        <f t="shared" si="17"/>
        <v>2012</v>
      </c>
      <c r="R140">
        <v>2012</v>
      </c>
      <c r="S140" s="16" t="str">
        <f t="shared" si="15"/>
        <v>Sep</v>
      </c>
      <c r="T140" t="s">
        <v>2082</v>
      </c>
      <c r="U140">
        <v>1349326800</v>
      </c>
      <c r="V140" s="12">
        <f t="shared" si="16"/>
        <v>41186.208333333336</v>
      </c>
      <c r="W140" t="b">
        <v>0</v>
      </c>
      <c r="X140" t="b">
        <v>0</v>
      </c>
      <c r="Y140" t="s">
        <v>292</v>
      </c>
    </row>
    <row r="141" spans="1:2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E141/D141*100</f>
        <v>20.896851248642779</v>
      </c>
      <c r="G141" t="s">
        <v>14</v>
      </c>
      <c r="H141" s="8">
        <f>E141/I141</f>
        <v>59.036809815950917</v>
      </c>
      <c r="I141">
        <v>326</v>
      </c>
      <c r="J141" t="str">
        <f t="shared" si="12"/>
        <v>technology</v>
      </c>
      <c r="K141" t="str">
        <f t="shared" si="13"/>
        <v>wearables</v>
      </c>
      <c r="L141" t="s">
        <v>21</v>
      </c>
      <c r="M141" t="s">
        <v>22</v>
      </c>
      <c r="N141">
        <v>1429592400</v>
      </c>
      <c r="O141" s="14">
        <f t="shared" si="14"/>
        <v>42115.208333333328</v>
      </c>
      <c r="P141" s="14">
        <v>42115.208333333328</v>
      </c>
      <c r="Q141">
        <f t="shared" si="17"/>
        <v>2015</v>
      </c>
      <c r="R141">
        <v>2015</v>
      </c>
      <c r="S141" s="16" t="str">
        <f t="shared" si="15"/>
        <v>Apr</v>
      </c>
      <c r="T141" t="s">
        <v>2088</v>
      </c>
      <c r="U141">
        <v>1430974800</v>
      </c>
      <c r="V141" s="12">
        <f t="shared" si="16"/>
        <v>42131.208333333328</v>
      </c>
      <c r="W141" t="b">
        <v>0</v>
      </c>
      <c r="X141" t="b">
        <v>1</v>
      </c>
      <c r="Y141" t="s">
        <v>65</v>
      </c>
    </row>
    <row r="142" spans="1:2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E142/D142*100</f>
        <v>223.16363636363636</v>
      </c>
      <c r="G142" t="s">
        <v>20</v>
      </c>
      <c r="H142" s="8">
        <f>E142/I142</f>
        <v>65.989247311827953</v>
      </c>
      <c r="I142">
        <v>186</v>
      </c>
      <c r="J142" t="str">
        <f t="shared" si="12"/>
        <v>film &amp; video</v>
      </c>
      <c r="K142" t="str">
        <f t="shared" si="13"/>
        <v>documentary</v>
      </c>
      <c r="L142" t="s">
        <v>21</v>
      </c>
      <c r="M142" t="s">
        <v>22</v>
      </c>
      <c r="N142">
        <v>1519538400</v>
      </c>
      <c r="O142" s="14">
        <f t="shared" si="14"/>
        <v>43156.25</v>
      </c>
      <c r="P142" s="14">
        <v>43156.25</v>
      </c>
      <c r="Q142">
        <f t="shared" si="17"/>
        <v>2018</v>
      </c>
      <c r="R142">
        <v>2018</v>
      </c>
      <c r="S142" s="16" t="str">
        <f t="shared" si="15"/>
        <v>Feb</v>
      </c>
      <c r="T142" t="s">
        <v>2089</v>
      </c>
      <c r="U142">
        <v>1519970400</v>
      </c>
      <c r="V142" s="12">
        <f t="shared" si="16"/>
        <v>43161.25</v>
      </c>
      <c r="W142" t="b">
        <v>0</v>
      </c>
      <c r="X142" t="b">
        <v>0</v>
      </c>
      <c r="Y142" t="s">
        <v>42</v>
      </c>
    </row>
    <row r="143" spans="1:2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E143/D143*100</f>
        <v>101.59097978227061</v>
      </c>
      <c r="G143" t="s">
        <v>20</v>
      </c>
      <c r="H143" s="8">
        <f>E143/I143</f>
        <v>60.992530345471522</v>
      </c>
      <c r="I143">
        <v>1071</v>
      </c>
      <c r="J143" t="str">
        <f t="shared" si="12"/>
        <v>technology</v>
      </c>
      <c r="K143" t="str">
        <f t="shared" si="13"/>
        <v>web</v>
      </c>
      <c r="L143" t="s">
        <v>21</v>
      </c>
      <c r="M143" t="s">
        <v>22</v>
      </c>
      <c r="N143">
        <v>1434085200</v>
      </c>
      <c r="O143" s="14">
        <f t="shared" si="14"/>
        <v>42167.208333333328</v>
      </c>
      <c r="P143" s="14">
        <v>42167.208333333328</v>
      </c>
      <c r="Q143">
        <f t="shared" si="17"/>
        <v>2015</v>
      </c>
      <c r="R143">
        <v>2015</v>
      </c>
      <c r="S143" s="16" t="str">
        <f t="shared" si="15"/>
        <v>Jun</v>
      </c>
      <c r="T143" t="s">
        <v>2084</v>
      </c>
      <c r="U143">
        <v>1434603600</v>
      </c>
      <c r="V143" s="12">
        <f t="shared" si="16"/>
        <v>42173.208333333328</v>
      </c>
      <c r="W143" t="b">
        <v>0</v>
      </c>
      <c r="X143" t="b">
        <v>0</v>
      </c>
      <c r="Y143" t="s">
        <v>28</v>
      </c>
    </row>
    <row r="144" spans="1:2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E144/D144*100</f>
        <v>230.03999999999996</v>
      </c>
      <c r="G144" t="s">
        <v>20</v>
      </c>
      <c r="H144" s="8">
        <f>E144/I144</f>
        <v>98.307692307692307</v>
      </c>
      <c r="I144">
        <v>117</v>
      </c>
      <c r="J144" t="str">
        <f t="shared" si="12"/>
        <v>technology</v>
      </c>
      <c r="K144" t="str">
        <f t="shared" si="13"/>
        <v>web</v>
      </c>
      <c r="L144" t="s">
        <v>21</v>
      </c>
      <c r="M144" t="s">
        <v>22</v>
      </c>
      <c r="N144">
        <v>1333688400</v>
      </c>
      <c r="O144" s="14">
        <f t="shared" si="14"/>
        <v>41005.208333333336</v>
      </c>
      <c r="P144" s="14">
        <v>41005.208333333336</v>
      </c>
      <c r="Q144">
        <f t="shared" si="17"/>
        <v>2012</v>
      </c>
      <c r="R144">
        <v>2012</v>
      </c>
      <c r="S144" s="16" t="str">
        <f t="shared" si="15"/>
        <v>Apr</v>
      </c>
      <c r="T144" t="s">
        <v>2088</v>
      </c>
      <c r="U144">
        <v>1337230800</v>
      </c>
      <c r="V144" s="12">
        <f t="shared" si="16"/>
        <v>41046.208333333336</v>
      </c>
      <c r="W144" t="b">
        <v>0</v>
      </c>
      <c r="X144" t="b">
        <v>0</v>
      </c>
      <c r="Y144" t="s">
        <v>28</v>
      </c>
    </row>
    <row r="145" spans="1:2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E145/D145*100</f>
        <v>135.59259259259261</v>
      </c>
      <c r="G145" t="s">
        <v>20</v>
      </c>
      <c r="H145" s="8">
        <f>E145/I145</f>
        <v>104.6</v>
      </c>
      <c r="I145">
        <v>70</v>
      </c>
      <c r="J145" t="str">
        <f t="shared" si="12"/>
        <v>music</v>
      </c>
      <c r="K145" t="str">
        <f t="shared" si="13"/>
        <v>indie rock</v>
      </c>
      <c r="L145" t="s">
        <v>21</v>
      </c>
      <c r="M145" t="s">
        <v>22</v>
      </c>
      <c r="N145">
        <v>1277701200</v>
      </c>
      <c r="O145" s="14">
        <f t="shared" si="14"/>
        <v>40357.208333333336</v>
      </c>
      <c r="P145" s="14">
        <v>40357.208333333336</v>
      </c>
      <c r="Q145">
        <f t="shared" si="17"/>
        <v>2010</v>
      </c>
      <c r="R145">
        <v>2010</v>
      </c>
      <c r="S145" s="16" t="str">
        <f t="shared" si="15"/>
        <v>Jun</v>
      </c>
      <c r="T145" t="s">
        <v>2084</v>
      </c>
      <c r="U145">
        <v>1279429200</v>
      </c>
      <c r="V145" s="12">
        <f t="shared" si="16"/>
        <v>40377.208333333336</v>
      </c>
      <c r="W145" t="b">
        <v>0</v>
      </c>
      <c r="X145" t="b">
        <v>0</v>
      </c>
      <c r="Y145" t="s">
        <v>60</v>
      </c>
    </row>
    <row r="146" spans="1:2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E146/D146*100</f>
        <v>129.1</v>
      </c>
      <c r="G146" t="s">
        <v>20</v>
      </c>
      <c r="H146" s="8">
        <f>E146/I146</f>
        <v>86.066666666666663</v>
      </c>
      <c r="I146">
        <v>135</v>
      </c>
      <c r="J146" t="str">
        <f t="shared" si="12"/>
        <v>theater</v>
      </c>
      <c r="K146" t="str">
        <f t="shared" si="13"/>
        <v>plays</v>
      </c>
      <c r="L146" t="s">
        <v>21</v>
      </c>
      <c r="M146" t="s">
        <v>22</v>
      </c>
      <c r="N146">
        <v>1560747600</v>
      </c>
      <c r="O146" s="14">
        <f t="shared" si="14"/>
        <v>43633.208333333328</v>
      </c>
      <c r="P146" s="14">
        <v>43633.208333333328</v>
      </c>
      <c r="Q146">
        <f t="shared" si="17"/>
        <v>2019</v>
      </c>
      <c r="R146">
        <v>2019</v>
      </c>
      <c r="S146" s="16" t="str">
        <f t="shared" si="15"/>
        <v>Jun</v>
      </c>
      <c r="T146" t="s">
        <v>2084</v>
      </c>
      <c r="U146">
        <v>1561438800</v>
      </c>
      <c r="V146" s="12">
        <f t="shared" si="16"/>
        <v>43641.208333333328</v>
      </c>
      <c r="W146" t="b">
        <v>0</v>
      </c>
      <c r="X146" t="b">
        <v>0</v>
      </c>
      <c r="Y146" t="s">
        <v>33</v>
      </c>
    </row>
    <row r="147" spans="1:2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E147/D147*100</f>
        <v>236.512</v>
      </c>
      <c r="G147" t="s">
        <v>20</v>
      </c>
      <c r="H147" s="8">
        <f>E147/I147</f>
        <v>76.989583333333329</v>
      </c>
      <c r="I147">
        <v>768</v>
      </c>
      <c r="J147" t="str">
        <f t="shared" si="12"/>
        <v>technology</v>
      </c>
      <c r="K147" t="str">
        <f t="shared" si="13"/>
        <v>wearables</v>
      </c>
      <c r="L147" t="s">
        <v>98</v>
      </c>
      <c r="M147" t="s">
        <v>99</v>
      </c>
      <c r="N147">
        <v>1410066000</v>
      </c>
      <c r="O147" s="14">
        <f t="shared" si="14"/>
        <v>41889.208333333336</v>
      </c>
      <c r="P147" s="14">
        <v>41889.208333333336</v>
      </c>
      <c r="Q147">
        <f t="shared" si="17"/>
        <v>2014</v>
      </c>
      <c r="R147">
        <v>2014</v>
      </c>
      <c r="S147" s="16" t="str">
        <f t="shared" si="15"/>
        <v>Sep</v>
      </c>
      <c r="T147" t="s">
        <v>2082</v>
      </c>
      <c r="U147">
        <v>1410498000</v>
      </c>
      <c r="V147" s="12">
        <f t="shared" si="16"/>
        <v>41894.208333333336</v>
      </c>
      <c r="W147" t="b">
        <v>0</v>
      </c>
      <c r="X147" t="b">
        <v>0</v>
      </c>
      <c r="Y147" t="s">
        <v>65</v>
      </c>
    </row>
    <row r="148" spans="1:2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E148/D148*100</f>
        <v>17.25</v>
      </c>
      <c r="G148" t="s">
        <v>74</v>
      </c>
      <c r="H148" s="8">
        <f>E148/I148</f>
        <v>29.764705882352942</v>
      </c>
      <c r="I148">
        <v>51</v>
      </c>
      <c r="J148" t="str">
        <f t="shared" si="12"/>
        <v>theater</v>
      </c>
      <c r="K148" t="str">
        <f t="shared" si="13"/>
        <v>plays</v>
      </c>
      <c r="L148" t="s">
        <v>21</v>
      </c>
      <c r="M148" t="s">
        <v>22</v>
      </c>
      <c r="N148">
        <v>1320732000</v>
      </c>
      <c r="O148" s="14">
        <f t="shared" si="14"/>
        <v>40855.25</v>
      </c>
      <c r="P148" s="14">
        <v>40855.25</v>
      </c>
      <c r="Q148">
        <f t="shared" si="17"/>
        <v>2011</v>
      </c>
      <c r="R148">
        <v>2011</v>
      </c>
      <c r="S148" s="16" t="str">
        <f t="shared" si="15"/>
        <v>Nov</v>
      </c>
      <c r="T148" t="s">
        <v>2079</v>
      </c>
      <c r="U148">
        <v>1322460000</v>
      </c>
      <c r="V148" s="12">
        <f t="shared" si="16"/>
        <v>40875.25</v>
      </c>
      <c r="W148" t="b">
        <v>0</v>
      </c>
      <c r="X148" t="b">
        <v>0</v>
      </c>
      <c r="Y148" t="s">
        <v>33</v>
      </c>
    </row>
    <row r="149" spans="1:2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E149/D149*100</f>
        <v>112.49397590361446</v>
      </c>
      <c r="G149" t="s">
        <v>20</v>
      </c>
      <c r="H149" s="8">
        <f>E149/I149</f>
        <v>46.91959798994975</v>
      </c>
      <c r="I149">
        <v>199</v>
      </c>
      <c r="J149" t="str">
        <f t="shared" si="12"/>
        <v>theater</v>
      </c>
      <c r="K149" t="str">
        <f t="shared" si="13"/>
        <v>plays</v>
      </c>
      <c r="L149" t="s">
        <v>21</v>
      </c>
      <c r="M149" t="s">
        <v>22</v>
      </c>
      <c r="N149">
        <v>1465794000</v>
      </c>
      <c r="O149" s="14">
        <f t="shared" si="14"/>
        <v>42534.208333333328</v>
      </c>
      <c r="P149" s="14">
        <v>42534.208333333328</v>
      </c>
      <c r="Q149">
        <f t="shared" si="17"/>
        <v>2016</v>
      </c>
      <c r="R149">
        <v>2016</v>
      </c>
      <c r="S149" s="16" t="str">
        <f t="shared" si="15"/>
        <v>Jun</v>
      </c>
      <c r="T149" t="s">
        <v>2084</v>
      </c>
      <c r="U149">
        <v>1466312400</v>
      </c>
      <c r="V149" s="12">
        <f t="shared" si="16"/>
        <v>42540.208333333328</v>
      </c>
      <c r="W149" t="b">
        <v>0</v>
      </c>
      <c r="X149" t="b">
        <v>1</v>
      </c>
      <c r="Y149" t="s">
        <v>33</v>
      </c>
    </row>
    <row r="150" spans="1:2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E150/D150*100</f>
        <v>121.02150537634408</v>
      </c>
      <c r="G150" t="s">
        <v>20</v>
      </c>
      <c r="H150" s="8">
        <f>E150/I150</f>
        <v>105.18691588785046</v>
      </c>
      <c r="I150">
        <v>107</v>
      </c>
      <c r="J150" t="str">
        <f t="shared" si="12"/>
        <v>technology</v>
      </c>
      <c r="K150" t="str">
        <f t="shared" si="13"/>
        <v>wearables</v>
      </c>
      <c r="L150" t="s">
        <v>21</v>
      </c>
      <c r="M150" t="s">
        <v>22</v>
      </c>
      <c r="N150">
        <v>1500958800</v>
      </c>
      <c r="O150" s="14">
        <f t="shared" si="14"/>
        <v>42941.208333333328</v>
      </c>
      <c r="P150" s="14">
        <v>42941.208333333328</v>
      </c>
      <c r="Q150">
        <f t="shared" si="17"/>
        <v>2017</v>
      </c>
      <c r="R150">
        <v>2017</v>
      </c>
      <c r="S150" s="16" t="str">
        <f t="shared" si="15"/>
        <v>Jul</v>
      </c>
      <c r="T150" t="s">
        <v>2087</v>
      </c>
      <c r="U150">
        <v>1501736400</v>
      </c>
      <c r="V150" s="12">
        <f t="shared" si="16"/>
        <v>42950.208333333328</v>
      </c>
      <c r="W150" t="b">
        <v>0</v>
      </c>
      <c r="X150" t="b">
        <v>0</v>
      </c>
      <c r="Y150" t="s">
        <v>65</v>
      </c>
    </row>
    <row r="151" spans="1:2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E151/D151*100</f>
        <v>219.87096774193549</v>
      </c>
      <c r="G151" t="s">
        <v>20</v>
      </c>
      <c r="H151" s="8">
        <f>E151/I151</f>
        <v>69.907692307692301</v>
      </c>
      <c r="I151">
        <v>195</v>
      </c>
      <c r="J151" t="str">
        <f t="shared" si="12"/>
        <v>music</v>
      </c>
      <c r="K151" t="str">
        <f t="shared" si="13"/>
        <v>indie rock</v>
      </c>
      <c r="L151" t="s">
        <v>21</v>
      </c>
      <c r="M151" t="s">
        <v>22</v>
      </c>
      <c r="N151">
        <v>1357020000</v>
      </c>
      <c r="O151" s="14">
        <f t="shared" si="14"/>
        <v>41275.25</v>
      </c>
      <c r="P151" s="14">
        <v>41275.25</v>
      </c>
      <c r="Q151">
        <f t="shared" si="17"/>
        <v>2013</v>
      </c>
      <c r="R151">
        <v>2013</v>
      </c>
      <c r="S151" s="16" t="str">
        <f t="shared" si="15"/>
        <v>Jan</v>
      </c>
      <c r="T151" t="s">
        <v>2081</v>
      </c>
      <c r="U151">
        <v>1361512800</v>
      </c>
      <c r="V151" s="12">
        <f t="shared" si="16"/>
        <v>41327.25</v>
      </c>
      <c r="W151" t="b">
        <v>0</v>
      </c>
      <c r="X151" t="b">
        <v>0</v>
      </c>
      <c r="Y151" t="s">
        <v>60</v>
      </c>
    </row>
    <row r="152" spans="1:2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E152/D152*100</f>
        <v>1</v>
      </c>
      <c r="G152" t="s">
        <v>14</v>
      </c>
      <c r="H152" s="8">
        <f>E152/I152</f>
        <v>1</v>
      </c>
      <c r="I152">
        <v>1</v>
      </c>
      <c r="J152" t="str">
        <f t="shared" si="12"/>
        <v>music</v>
      </c>
      <c r="K152" t="str">
        <f t="shared" si="13"/>
        <v>rock</v>
      </c>
      <c r="L152" t="s">
        <v>21</v>
      </c>
      <c r="M152" t="s">
        <v>22</v>
      </c>
      <c r="N152">
        <v>1544940000</v>
      </c>
      <c r="O152" s="14">
        <f t="shared" si="14"/>
        <v>43450.25</v>
      </c>
      <c r="P152" s="14">
        <v>43450.25</v>
      </c>
      <c r="Q152">
        <f t="shared" si="17"/>
        <v>2018</v>
      </c>
      <c r="R152">
        <v>2018</v>
      </c>
      <c r="S152" s="16" t="str">
        <f t="shared" si="15"/>
        <v>Dec</v>
      </c>
      <c r="T152" t="s">
        <v>2086</v>
      </c>
      <c r="U152">
        <v>1545026400</v>
      </c>
      <c r="V152" s="12">
        <f t="shared" si="16"/>
        <v>43451.25</v>
      </c>
      <c r="W152" t="b">
        <v>0</v>
      </c>
      <c r="X152" t="b">
        <v>0</v>
      </c>
      <c r="Y152" t="s">
        <v>23</v>
      </c>
    </row>
    <row r="153" spans="1:2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E153/D153*100</f>
        <v>64.166909620991248</v>
      </c>
      <c r="G153" t="s">
        <v>14</v>
      </c>
      <c r="H153" s="8">
        <f>E153/I153</f>
        <v>60.011588275391958</v>
      </c>
      <c r="I153">
        <v>1467</v>
      </c>
      <c r="J153" t="str">
        <f t="shared" si="12"/>
        <v>music</v>
      </c>
      <c r="K153" t="str">
        <f t="shared" si="13"/>
        <v>electric music</v>
      </c>
      <c r="L153" t="s">
        <v>21</v>
      </c>
      <c r="M153" t="s">
        <v>22</v>
      </c>
      <c r="N153">
        <v>1402290000</v>
      </c>
      <c r="O153" s="14">
        <f t="shared" si="14"/>
        <v>41799.208333333336</v>
      </c>
      <c r="P153" s="14">
        <v>41799.208333333336</v>
      </c>
      <c r="Q153">
        <f t="shared" si="17"/>
        <v>2014</v>
      </c>
      <c r="R153">
        <v>2014</v>
      </c>
      <c r="S153" s="16" t="str">
        <f t="shared" si="15"/>
        <v>Jun</v>
      </c>
      <c r="T153" t="s">
        <v>2084</v>
      </c>
      <c r="U153">
        <v>1406696400</v>
      </c>
      <c r="V153" s="12">
        <f t="shared" si="16"/>
        <v>41850.208333333336</v>
      </c>
      <c r="W153" t="b">
        <v>0</v>
      </c>
      <c r="X153" t="b">
        <v>0</v>
      </c>
      <c r="Y153" t="s">
        <v>50</v>
      </c>
    </row>
    <row r="154" spans="1:2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E154/D154*100</f>
        <v>423.06746987951806</v>
      </c>
      <c r="G154" t="s">
        <v>20</v>
      </c>
      <c r="H154" s="8">
        <f>E154/I154</f>
        <v>52.006220379146917</v>
      </c>
      <c r="I154">
        <v>3376</v>
      </c>
      <c r="J154" t="str">
        <f t="shared" si="12"/>
        <v>music</v>
      </c>
      <c r="K154" t="str">
        <f t="shared" si="13"/>
        <v>indie rock</v>
      </c>
      <c r="L154" t="s">
        <v>21</v>
      </c>
      <c r="M154" t="s">
        <v>22</v>
      </c>
      <c r="N154">
        <v>1487311200</v>
      </c>
      <c r="O154" s="14">
        <f t="shared" si="14"/>
        <v>42783.25</v>
      </c>
      <c r="P154" s="14">
        <v>42783.25</v>
      </c>
      <c r="Q154">
        <f t="shared" si="17"/>
        <v>2017</v>
      </c>
      <c r="R154">
        <v>2017</v>
      </c>
      <c r="S154" s="16" t="str">
        <f t="shared" si="15"/>
        <v>Feb</v>
      </c>
      <c r="T154" t="s">
        <v>2089</v>
      </c>
      <c r="U154">
        <v>1487916000</v>
      </c>
      <c r="V154" s="12">
        <f t="shared" si="16"/>
        <v>42790.25</v>
      </c>
      <c r="W154" t="b">
        <v>0</v>
      </c>
      <c r="X154" t="b">
        <v>0</v>
      </c>
      <c r="Y154" t="s">
        <v>60</v>
      </c>
    </row>
    <row r="155" spans="1:2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E155/D155*100</f>
        <v>92.984160506863773</v>
      </c>
      <c r="G155" t="s">
        <v>14</v>
      </c>
      <c r="H155" s="8">
        <f>E155/I155</f>
        <v>31.000176025347649</v>
      </c>
      <c r="I155">
        <v>5681</v>
      </c>
      <c r="J155" t="str">
        <f t="shared" si="12"/>
        <v>theater</v>
      </c>
      <c r="K155" t="str">
        <f t="shared" si="13"/>
        <v>plays</v>
      </c>
      <c r="L155" t="s">
        <v>21</v>
      </c>
      <c r="M155" t="s">
        <v>22</v>
      </c>
      <c r="N155">
        <v>1350622800</v>
      </c>
      <c r="O155" s="14">
        <f t="shared" si="14"/>
        <v>41201.208333333336</v>
      </c>
      <c r="P155" s="14">
        <v>41201.208333333336</v>
      </c>
      <c r="Q155">
        <f t="shared" si="17"/>
        <v>2012</v>
      </c>
      <c r="R155">
        <v>2012</v>
      </c>
      <c r="S155" s="16" t="str">
        <f t="shared" si="15"/>
        <v>Oct</v>
      </c>
      <c r="T155" t="s">
        <v>2083</v>
      </c>
      <c r="U155">
        <v>1351141200</v>
      </c>
      <c r="V155" s="12">
        <f t="shared" si="16"/>
        <v>41207.208333333336</v>
      </c>
      <c r="W155" t="b">
        <v>0</v>
      </c>
      <c r="X155" t="b">
        <v>0</v>
      </c>
      <c r="Y155" t="s">
        <v>33</v>
      </c>
    </row>
    <row r="156" spans="1:2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E156/D156*100</f>
        <v>58.756567425569173</v>
      </c>
      <c r="G156" t="s">
        <v>14</v>
      </c>
      <c r="H156" s="8">
        <f>E156/I156</f>
        <v>95.042492917847028</v>
      </c>
      <c r="I156">
        <v>1059</v>
      </c>
      <c r="J156" t="str">
        <f t="shared" si="12"/>
        <v>music</v>
      </c>
      <c r="K156" t="str">
        <f t="shared" si="13"/>
        <v>indie rock</v>
      </c>
      <c r="L156" t="s">
        <v>21</v>
      </c>
      <c r="M156" t="s">
        <v>22</v>
      </c>
      <c r="N156">
        <v>1463029200</v>
      </c>
      <c r="O156" s="14">
        <f t="shared" si="14"/>
        <v>42502.208333333328</v>
      </c>
      <c r="P156" s="14">
        <v>42502.208333333328</v>
      </c>
      <c r="Q156">
        <f t="shared" si="17"/>
        <v>2016</v>
      </c>
      <c r="R156">
        <v>2016</v>
      </c>
      <c r="S156" s="16" t="str">
        <f t="shared" si="15"/>
        <v>May</v>
      </c>
      <c r="T156" t="s">
        <v>2090</v>
      </c>
      <c r="U156">
        <v>1465016400</v>
      </c>
      <c r="V156" s="12">
        <f t="shared" si="16"/>
        <v>42525.208333333328</v>
      </c>
      <c r="W156" t="b">
        <v>0</v>
      </c>
      <c r="X156" t="b">
        <v>1</v>
      </c>
      <c r="Y156" t="s">
        <v>60</v>
      </c>
    </row>
    <row r="157" spans="1:2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E157/D157*100</f>
        <v>65.022222222222226</v>
      </c>
      <c r="G157" t="s">
        <v>14</v>
      </c>
      <c r="H157" s="8">
        <f>E157/I157</f>
        <v>75.968174204355108</v>
      </c>
      <c r="I157">
        <v>1194</v>
      </c>
      <c r="J157" t="str">
        <f t="shared" si="12"/>
        <v>theater</v>
      </c>
      <c r="K157" t="str">
        <f t="shared" si="13"/>
        <v>plays</v>
      </c>
      <c r="L157" t="s">
        <v>21</v>
      </c>
      <c r="M157" t="s">
        <v>22</v>
      </c>
      <c r="N157">
        <v>1269493200</v>
      </c>
      <c r="O157" s="14">
        <f t="shared" si="14"/>
        <v>40262.208333333336</v>
      </c>
      <c r="P157" s="14">
        <v>40262.208333333336</v>
      </c>
      <c r="Q157">
        <f t="shared" si="17"/>
        <v>2010</v>
      </c>
      <c r="R157">
        <v>2010</v>
      </c>
      <c r="S157" s="16" t="str">
        <f t="shared" si="15"/>
        <v>Mar</v>
      </c>
      <c r="T157" t="s">
        <v>2085</v>
      </c>
      <c r="U157">
        <v>1270789200</v>
      </c>
      <c r="V157" s="12">
        <f t="shared" si="16"/>
        <v>40277.208333333336</v>
      </c>
      <c r="W157" t="b">
        <v>0</v>
      </c>
      <c r="X157" t="b">
        <v>0</v>
      </c>
      <c r="Y157" t="s">
        <v>33</v>
      </c>
    </row>
    <row r="158" spans="1:2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E158/D158*100</f>
        <v>73.939560439560438</v>
      </c>
      <c r="G158" t="s">
        <v>74</v>
      </c>
      <c r="H158" s="8">
        <f>E158/I158</f>
        <v>71.013192612137203</v>
      </c>
      <c r="I158">
        <v>379</v>
      </c>
      <c r="J158" t="str">
        <f t="shared" si="12"/>
        <v>music</v>
      </c>
      <c r="K158" t="str">
        <f t="shared" si="13"/>
        <v>rock</v>
      </c>
      <c r="L158" t="s">
        <v>26</v>
      </c>
      <c r="M158" t="s">
        <v>27</v>
      </c>
      <c r="N158">
        <v>1570251600</v>
      </c>
      <c r="O158" s="14">
        <f t="shared" si="14"/>
        <v>43743.208333333328</v>
      </c>
      <c r="P158" s="14">
        <v>43743.208333333328</v>
      </c>
      <c r="Q158">
        <f t="shared" si="17"/>
        <v>2019</v>
      </c>
      <c r="R158">
        <v>2019</v>
      </c>
      <c r="S158" s="16" t="str">
        <f t="shared" si="15"/>
        <v>Oct</v>
      </c>
      <c r="T158" t="s">
        <v>2083</v>
      </c>
      <c r="U158">
        <v>1572325200</v>
      </c>
      <c r="V158" s="12">
        <f t="shared" si="16"/>
        <v>43767.208333333328</v>
      </c>
      <c r="W158" t="b">
        <v>0</v>
      </c>
      <c r="X158" t="b">
        <v>0</v>
      </c>
      <c r="Y158" t="s">
        <v>23</v>
      </c>
    </row>
    <row r="159" spans="1:2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E159/D159*100</f>
        <v>52.666666666666664</v>
      </c>
      <c r="G159" t="s">
        <v>14</v>
      </c>
      <c r="H159" s="8">
        <f>E159/I159</f>
        <v>73.733333333333334</v>
      </c>
      <c r="I159">
        <v>30</v>
      </c>
      <c r="J159" t="str">
        <f t="shared" si="12"/>
        <v>photography</v>
      </c>
      <c r="K159" t="str">
        <f t="shared" si="13"/>
        <v>photography books</v>
      </c>
      <c r="L159" t="s">
        <v>26</v>
      </c>
      <c r="M159" t="s">
        <v>27</v>
      </c>
      <c r="N159">
        <v>1388383200</v>
      </c>
      <c r="O159" s="14">
        <f t="shared" si="14"/>
        <v>41638.25</v>
      </c>
      <c r="P159" s="14">
        <v>41638.25</v>
      </c>
      <c r="Q159">
        <f t="shared" si="17"/>
        <v>2013</v>
      </c>
      <c r="R159">
        <v>2013</v>
      </c>
      <c r="S159" s="16" t="str">
        <f t="shared" si="15"/>
        <v>Dec</v>
      </c>
      <c r="T159" t="s">
        <v>2086</v>
      </c>
      <c r="U159">
        <v>1389420000</v>
      </c>
      <c r="V159" s="12">
        <f t="shared" si="16"/>
        <v>41650.25</v>
      </c>
      <c r="W159" t="b">
        <v>0</v>
      </c>
      <c r="X159" t="b">
        <v>0</v>
      </c>
      <c r="Y159" t="s">
        <v>122</v>
      </c>
    </row>
    <row r="160" spans="1:2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E160/D160*100</f>
        <v>220.95238095238096</v>
      </c>
      <c r="G160" t="s">
        <v>20</v>
      </c>
      <c r="H160" s="8">
        <f>E160/I160</f>
        <v>113.17073170731707</v>
      </c>
      <c r="I160">
        <v>41</v>
      </c>
      <c r="J160" t="str">
        <f t="shared" si="12"/>
        <v>music</v>
      </c>
      <c r="K160" t="str">
        <f t="shared" si="13"/>
        <v>rock</v>
      </c>
      <c r="L160" t="s">
        <v>21</v>
      </c>
      <c r="M160" t="s">
        <v>22</v>
      </c>
      <c r="N160">
        <v>1449554400</v>
      </c>
      <c r="O160" s="14">
        <f t="shared" si="14"/>
        <v>42346.25</v>
      </c>
      <c r="P160" s="14">
        <v>42346.25</v>
      </c>
      <c r="Q160">
        <f t="shared" si="17"/>
        <v>2015</v>
      </c>
      <c r="R160">
        <v>2015</v>
      </c>
      <c r="S160" s="16" t="str">
        <f t="shared" si="15"/>
        <v>Dec</v>
      </c>
      <c r="T160" t="s">
        <v>2086</v>
      </c>
      <c r="U160">
        <v>1449640800</v>
      </c>
      <c r="V160" s="12">
        <f t="shared" si="16"/>
        <v>42347.25</v>
      </c>
      <c r="W160" t="b">
        <v>0</v>
      </c>
      <c r="X160" t="b">
        <v>0</v>
      </c>
      <c r="Y160" t="s">
        <v>23</v>
      </c>
    </row>
    <row r="161" spans="1:2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E161/D161*100</f>
        <v>100.01150627615063</v>
      </c>
      <c r="G161" t="s">
        <v>20</v>
      </c>
      <c r="H161" s="8">
        <f>E161/I161</f>
        <v>105.00933552992861</v>
      </c>
      <c r="I161">
        <v>1821</v>
      </c>
      <c r="J161" t="str">
        <f t="shared" si="12"/>
        <v>theater</v>
      </c>
      <c r="K161" t="str">
        <f t="shared" si="13"/>
        <v>plays</v>
      </c>
      <c r="L161" t="s">
        <v>21</v>
      </c>
      <c r="M161" t="s">
        <v>22</v>
      </c>
      <c r="N161">
        <v>1553662800</v>
      </c>
      <c r="O161" s="14">
        <f t="shared" si="14"/>
        <v>43551.208333333328</v>
      </c>
      <c r="P161" s="14">
        <v>43551.208333333328</v>
      </c>
      <c r="Q161">
        <f t="shared" si="17"/>
        <v>2019</v>
      </c>
      <c r="R161">
        <v>2019</v>
      </c>
      <c r="S161" s="16" t="str">
        <f t="shared" si="15"/>
        <v>Mar</v>
      </c>
      <c r="T161" t="s">
        <v>2085</v>
      </c>
      <c r="U161">
        <v>1555218000</v>
      </c>
      <c r="V161" s="12">
        <f t="shared" si="16"/>
        <v>43569.208333333328</v>
      </c>
      <c r="W161" t="b">
        <v>0</v>
      </c>
      <c r="X161" t="b">
        <v>1</v>
      </c>
      <c r="Y161" t="s">
        <v>33</v>
      </c>
    </row>
    <row r="162" spans="1:2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E162/D162*100</f>
        <v>162.3125</v>
      </c>
      <c r="G162" t="s">
        <v>20</v>
      </c>
      <c r="H162" s="8">
        <f>E162/I162</f>
        <v>79.176829268292678</v>
      </c>
      <c r="I162">
        <v>164</v>
      </c>
      <c r="J162" t="str">
        <f t="shared" si="12"/>
        <v>technology</v>
      </c>
      <c r="K162" t="str">
        <f t="shared" si="13"/>
        <v>wearables</v>
      </c>
      <c r="L162" t="s">
        <v>21</v>
      </c>
      <c r="M162" t="s">
        <v>22</v>
      </c>
      <c r="N162">
        <v>1556341200</v>
      </c>
      <c r="O162" s="14">
        <f t="shared" si="14"/>
        <v>43582.208333333328</v>
      </c>
      <c r="P162" s="14">
        <v>43582.208333333328</v>
      </c>
      <c r="Q162">
        <f t="shared" si="17"/>
        <v>2019</v>
      </c>
      <c r="R162">
        <v>2019</v>
      </c>
      <c r="S162" s="16" t="str">
        <f t="shared" si="15"/>
        <v>Apr</v>
      </c>
      <c r="T162" t="s">
        <v>2088</v>
      </c>
      <c r="U162">
        <v>1557723600</v>
      </c>
      <c r="V162" s="12">
        <f t="shared" si="16"/>
        <v>43598.208333333328</v>
      </c>
      <c r="W162" t="b">
        <v>0</v>
      </c>
      <c r="X162" t="b">
        <v>0</v>
      </c>
      <c r="Y162" t="s">
        <v>65</v>
      </c>
    </row>
    <row r="163" spans="1:2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E163/D163*100</f>
        <v>78.181818181818187</v>
      </c>
      <c r="G163" t="s">
        <v>14</v>
      </c>
      <c r="H163" s="8">
        <f>E163/I163</f>
        <v>57.333333333333336</v>
      </c>
      <c r="I163">
        <v>75</v>
      </c>
      <c r="J163" t="str">
        <f t="shared" si="12"/>
        <v>technology</v>
      </c>
      <c r="K163" t="str">
        <f t="shared" si="13"/>
        <v>web</v>
      </c>
      <c r="L163" t="s">
        <v>21</v>
      </c>
      <c r="M163" t="s">
        <v>22</v>
      </c>
      <c r="N163">
        <v>1442984400</v>
      </c>
      <c r="O163" s="14">
        <f t="shared" si="14"/>
        <v>42270.208333333328</v>
      </c>
      <c r="P163" s="14">
        <v>42270.208333333328</v>
      </c>
      <c r="Q163">
        <f t="shared" si="17"/>
        <v>2015</v>
      </c>
      <c r="R163">
        <v>2015</v>
      </c>
      <c r="S163" s="16" t="str">
        <f t="shared" si="15"/>
        <v>Sep</v>
      </c>
      <c r="T163" t="s">
        <v>2082</v>
      </c>
      <c r="U163">
        <v>1443502800</v>
      </c>
      <c r="V163" s="12">
        <f t="shared" si="16"/>
        <v>42276.208333333328</v>
      </c>
      <c r="W163" t="b">
        <v>0</v>
      </c>
      <c r="X163" t="b">
        <v>1</v>
      </c>
      <c r="Y163" t="s">
        <v>28</v>
      </c>
    </row>
    <row r="164" spans="1:2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E164/D164*100</f>
        <v>149.73770491803279</v>
      </c>
      <c r="G164" t="s">
        <v>20</v>
      </c>
      <c r="H164" s="8">
        <f>E164/I164</f>
        <v>58.178343949044589</v>
      </c>
      <c r="I164">
        <v>157</v>
      </c>
      <c r="J164" t="str">
        <f t="shared" si="12"/>
        <v>music</v>
      </c>
      <c r="K164" t="str">
        <f t="shared" si="13"/>
        <v>rock</v>
      </c>
      <c r="L164" t="s">
        <v>98</v>
      </c>
      <c r="M164" t="s">
        <v>99</v>
      </c>
      <c r="N164">
        <v>1544248800</v>
      </c>
      <c r="O164" s="14">
        <f t="shared" si="14"/>
        <v>43442.25</v>
      </c>
      <c r="P164" s="14">
        <v>43442.25</v>
      </c>
      <c r="Q164">
        <f t="shared" si="17"/>
        <v>2018</v>
      </c>
      <c r="R164">
        <v>2018</v>
      </c>
      <c r="S164" s="16" t="str">
        <f t="shared" si="15"/>
        <v>Dec</v>
      </c>
      <c r="T164" t="s">
        <v>2086</v>
      </c>
      <c r="U164">
        <v>1546840800</v>
      </c>
      <c r="V164" s="12">
        <f t="shared" si="16"/>
        <v>43472.25</v>
      </c>
      <c r="W164" t="b">
        <v>0</v>
      </c>
      <c r="X164" t="b">
        <v>0</v>
      </c>
      <c r="Y164" t="s">
        <v>23</v>
      </c>
    </row>
    <row r="165" spans="1:2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E165/D165*100</f>
        <v>253.25714285714284</v>
      </c>
      <c r="G165" t="s">
        <v>20</v>
      </c>
      <c r="H165" s="8">
        <f>E165/I165</f>
        <v>36.032520325203251</v>
      </c>
      <c r="I165">
        <v>246</v>
      </c>
      <c r="J165" t="str">
        <f t="shared" si="12"/>
        <v>photography</v>
      </c>
      <c r="K165" t="str">
        <f t="shared" si="13"/>
        <v>photography books</v>
      </c>
      <c r="L165" t="s">
        <v>21</v>
      </c>
      <c r="M165" t="s">
        <v>22</v>
      </c>
      <c r="N165">
        <v>1508475600</v>
      </c>
      <c r="O165" s="14">
        <f t="shared" si="14"/>
        <v>43028.208333333328</v>
      </c>
      <c r="P165" s="14">
        <v>43028.208333333328</v>
      </c>
      <c r="Q165">
        <f t="shared" si="17"/>
        <v>2017</v>
      </c>
      <c r="R165">
        <v>2017</v>
      </c>
      <c r="S165" s="16" t="str">
        <f t="shared" si="15"/>
        <v>Oct</v>
      </c>
      <c r="T165" t="s">
        <v>2083</v>
      </c>
      <c r="U165">
        <v>1512712800</v>
      </c>
      <c r="V165" s="12">
        <f t="shared" si="16"/>
        <v>43077.25</v>
      </c>
      <c r="W165" t="b">
        <v>0</v>
      </c>
      <c r="X165" t="b">
        <v>1</v>
      </c>
      <c r="Y165" t="s">
        <v>122</v>
      </c>
    </row>
    <row r="166" spans="1:2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E166/D166*100</f>
        <v>100.16943521594683</v>
      </c>
      <c r="G166" t="s">
        <v>20</v>
      </c>
      <c r="H166" s="8">
        <f>E166/I166</f>
        <v>107.99068767908309</v>
      </c>
      <c r="I166">
        <v>1396</v>
      </c>
      <c r="J166" t="str">
        <f t="shared" si="12"/>
        <v>theater</v>
      </c>
      <c r="K166" t="str">
        <f t="shared" si="13"/>
        <v>plays</v>
      </c>
      <c r="L166" t="s">
        <v>21</v>
      </c>
      <c r="M166" t="s">
        <v>22</v>
      </c>
      <c r="N166">
        <v>1507438800</v>
      </c>
      <c r="O166" s="14">
        <f t="shared" si="14"/>
        <v>43016.208333333328</v>
      </c>
      <c r="P166" s="14">
        <v>43016.208333333328</v>
      </c>
      <c r="Q166">
        <f t="shared" si="17"/>
        <v>2017</v>
      </c>
      <c r="R166">
        <v>2017</v>
      </c>
      <c r="S166" s="16" t="str">
        <f t="shared" si="15"/>
        <v>Oct</v>
      </c>
      <c r="T166" t="s">
        <v>2083</v>
      </c>
      <c r="U166">
        <v>1507525200</v>
      </c>
      <c r="V166" s="12">
        <f t="shared" si="16"/>
        <v>43017.208333333328</v>
      </c>
      <c r="W166" t="b">
        <v>0</v>
      </c>
      <c r="X166" t="b">
        <v>0</v>
      </c>
      <c r="Y166" t="s">
        <v>33</v>
      </c>
    </row>
    <row r="167" spans="1:2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E167/D167*100</f>
        <v>121.99004424778761</v>
      </c>
      <c r="G167" t="s">
        <v>20</v>
      </c>
      <c r="H167" s="8">
        <f>E167/I167</f>
        <v>44.005985634477256</v>
      </c>
      <c r="I167">
        <v>2506</v>
      </c>
      <c r="J167" t="str">
        <f t="shared" si="12"/>
        <v>technology</v>
      </c>
      <c r="K167" t="str">
        <f t="shared" si="13"/>
        <v>web</v>
      </c>
      <c r="L167" t="s">
        <v>21</v>
      </c>
      <c r="M167" t="s">
        <v>22</v>
      </c>
      <c r="N167">
        <v>1501563600</v>
      </c>
      <c r="O167" s="14">
        <f t="shared" si="14"/>
        <v>42948.208333333328</v>
      </c>
      <c r="P167" s="14">
        <v>42948.208333333328</v>
      </c>
      <c r="Q167">
        <f t="shared" si="17"/>
        <v>2017</v>
      </c>
      <c r="R167">
        <v>2017</v>
      </c>
      <c r="S167" s="16" t="str">
        <f t="shared" si="15"/>
        <v>Aug</v>
      </c>
      <c r="T167" t="s">
        <v>2080</v>
      </c>
      <c r="U167">
        <v>1504328400</v>
      </c>
      <c r="V167" s="12">
        <f t="shared" si="16"/>
        <v>42980.208333333328</v>
      </c>
      <c r="W167" t="b">
        <v>0</v>
      </c>
      <c r="X167" t="b">
        <v>0</v>
      </c>
      <c r="Y167" t="s">
        <v>28</v>
      </c>
    </row>
    <row r="168" spans="1:2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E168/D168*100</f>
        <v>137.13265306122449</v>
      </c>
      <c r="G168" t="s">
        <v>20</v>
      </c>
      <c r="H168" s="8">
        <f>E168/I168</f>
        <v>55.077868852459019</v>
      </c>
      <c r="I168">
        <v>244</v>
      </c>
      <c r="J168" t="str">
        <f t="shared" si="12"/>
        <v>photography</v>
      </c>
      <c r="K168" t="str">
        <f t="shared" si="13"/>
        <v>photography books</v>
      </c>
      <c r="L168" t="s">
        <v>21</v>
      </c>
      <c r="M168" t="s">
        <v>22</v>
      </c>
      <c r="N168">
        <v>1292997600</v>
      </c>
      <c r="O168" s="14">
        <f t="shared" si="14"/>
        <v>40534.25</v>
      </c>
      <c r="P168" s="14">
        <v>40534.25</v>
      </c>
      <c r="Q168">
        <f t="shared" si="17"/>
        <v>2010</v>
      </c>
      <c r="R168">
        <v>2010</v>
      </c>
      <c r="S168" s="16" t="str">
        <f t="shared" si="15"/>
        <v>Dec</v>
      </c>
      <c r="T168" t="s">
        <v>2086</v>
      </c>
      <c r="U168">
        <v>1293343200</v>
      </c>
      <c r="V168" s="12">
        <f t="shared" si="16"/>
        <v>40538.25</v>
      </c>
      <c r="W168" t="b">
        <v>0</v>
      </c>
      <c r="X168" t="b">
        <v>0</v>
      </c>
      <c r="Y168" t="s">
        <v>122</v>
      </c>
    </row>
    <row r="169" spans="1:2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E169/D169*100</f>
        <v>415.53846153846149</v>
      </c>
      <c r="G169" t="s">
        <v>20</v>
      </c>
      <c r="H169" s="8">
        <f>E169/I169</f>
        <v>74</v>
      </c>
      <c r="I169">
        <v>146</v>
      </c>
      <c r="J169" t="str">
        <f t="shared" si="12"/>
        <v>theater</v>
      </c>
      <c r="K169" t="str">
        <f t="shared" si="13"/>
        <v>plays</v>
      </c>
      <c r="L169" t="s">
        <v>26</v>
      </c>
      <c r="M169" t="s">
        <v>27</v>
      </c>
      <c r="N169">
        <v>1370840400</v>
      </c>
      <c r="O169" s="14">
        <f t="shared" si="14"/>
        <v>41435.208333333336</v>
      </c>
      <c r="P169" s="14">
        <v>41435.208333333336</v>
      </c>
      <c r="Q169">
        <f t="shared" si="17"/>
        <v>2013</v>
      </c>
      <c r="R169">
        <v>2013</v>
      </c>
      <c r="S169" s="16" t="str">
        <f t="shared" si="15"/>
        <v>Jun</v>
      </c>
      <c r="T169" t="s">
        <v>2084</v>
      </c>
      <c r="U169">
        <v>1371704400</v>
      </c>
      <c r="V169" s="12">
        <f t="shared" si="16"/>
        <v>41445.208333333336</v>
      </c>
      <c r="W169" t="b">
        <v>0</v>
      </c>
      <c r="X169" t="b">
        <v>0</v>
      </c>
      <c r="Y169" t="s">
        <v>33</v>
      </c>
    </row>
    <row r="170" spans="1:2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E170/D170*100</f>
        <v>31.30913348946136</v>
      </c>
      <c r="G170" t="s">
        <v>14</v>
      </c>
      <c r="H170" s="8">
        <f>E170/I170</f>
        <v>41.996858638743454</v>
      </c>
      <c r="I170">
        <v>955</v>
      </c>
      <c r="J170" t="str">
        <f t="shared" si="12"/>
        <v>music</v>
      </c>
      <c r="K170" t="str">
        <f t="shared" si="13"/>
        <v>indie rock</v>
      </c>
      <c r="L170" t="s">
        <v>36</v>
      </c>
      <c r="M170" t="s">
        <v>37</v>
      </c>
      <c r="N170">
        <v>1550815200</v>
      </c>
      <c r="O170" s="14">
        <f t="shared" si="14"/>
        <v>43518.25</v>
      </c>
      <c r="P170" s="14">
        <v>43518.25</v>
      </c>
      <c r="Q170">
        <f t="shared" si="17"/>
        <v>2019</v>
      </c>
      <c r="R170">
        <v>2019</v>
      </c>
      <c r="S170" s="16" t="str">
        <f t="shared" si="15"/>
        <v>Feb</v>
      </c>
      <c r="T170" t="s">
        <v>2089</v>
      </c>
      <c r="U170">
        <v>1552798800</v>
      </c>
      <c r="V170" s="12">
        <f t="shared" si="16"/>
        <v>43541.208333333328</v>
      </c>
      <c r="W170" t="b">
        <v>0</v>
      </c>
      <c r="X170" t="b">
        <v>1</v>
      </c>
      <c r="Y170" t="s">
        <v>60</v>
      </c>
    </row>
    <row r="171" spans="1:2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E171/D171*100</f>
        <v>424.08154506437768</v>
      </c>
      <c r="G171" t="s">
        <v>20</v>
      </c>
      <c r="H171" s="8">
        <f>E171/I171</f>
        <v>77.988161010260455</v>
      </c>
      <c r="I171">
        <v>1267</v>
      </c>
      <c r="J171" t="str">
        <f t="shared" si="12"/>
        <v>film &amp; video</v>
      </c>
      <c r="K171" t="str">
        <f t="shared" si="13"/>
        <v>shorts</v>
      </c>
      <c r="L171" t="s">
        <v>21</v>
      </c>
      <c r="M171" t="s">
        <v>22</v>
      </c>
      <c r="N171">
        <v>1339909200</v>
      </c>
      <c r="O171" s="14">
        <f t="shared" si="14"/>
        <v>41077.208333333336</v>
      </c>
      <c r="P171" s="14">
        <v>41077.208333333336</v>
      </c>
      <c r="Q171">
        <f t="shared" si="17"/>
        <v>2012</v>
      </c>
      <c r="R171">
        <v>2012</v>
      </c>
      <c r="S171" s="16" t="str">
        <f t="shared" si="15"/>
        <v>Jun</v>
      </c>
      <c r="T171" t="s">
        <v>2084</v>
      </c>
      <c r="U171">
        <v>1342328400</v>
      </c>
      <c r="V171" s="12">
        <f t="shared" si="16"/>
        <v>41105.208333333336</v>
      </c>
      <c r="W171" t="b">
        <v>0</v>
      </c>
      <c r="X171" t="b">
        <v>1</v>
      </c>
      <c r="Y171" t="s">
        <v>100</v>
      </c>
    </row>
    <row r="172" spans="1:2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E172/D172*100</f>
        <v>2.93886230728336</v>
      </c>
      <c r="G172" t="s">
        <v>14</v>
      </c>
      <c r="H172" s="8">
        <f>E172/I172</f>
        <v>82.507462686567166</v>
      </c>
      <c r="I172">
        <v>67</v>
      </c>
      <c r="J172" t="str">
        <f t="shared" si="12"/>
        <v>music</v>
      </c>
      <c r="K172" t="str">
        <f t="shared" si="13"/>
        <v>indie rock</v>
      </c>
      <c r="L172" t="s">
        <v>21</v>
      </c>
      <c r="M172" t="s">
        <v>22</v>
      </c>
      <c r="N172">
        <v>1501736400</v>
      </c>
      <c r="O172" s="14">
        <f t="shared" si="14"/>
        <v>42950.208333333328</v>
      </c>
      <c r="P172" s="14">
        <v>42950.208333333328</v>
      </c>
      <c r="Q172">
        <f t="shared" si="17"/>
        <v>2017</v>
      </c>
      <c r="R172">
        <v>2017</v>
      </c>
      <c r="S172" s="16" t="str">
        <f t="shared" si="15"/>
        <v>Aug</v>
      </c>
      <c r="T172" t="s">
        <v>2080</v>
      </c>
      <c r="U172">
        <v>1502341200</v>
      </c>
      <c r="V172" s="12">
        <f t="shared" si="16"/>
        <v>42957.208333333328</v>
      </c>
      <c r="W172" t="b">
        <v>0</v>
      </c>
      <c r="X172" t="b">
        <v>0</v>
      </c>
      <c r="Y172" t="s">
        <v>60</v>
      </c>
    </row>
    <row r="173" spans="1:2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E173/D173*100</f>
        <v>10.63265306122449</v>
      </c>
      <c r="G173" t="s">
        <v>14</v>
      </c>
      <c r="H173" s="8">
        <f>E173/I173</f>
        <v>104.2</v>
      </c>
      <c r="I173">
        <v>5</v>
      </c>
      <c r="J173" t="str">
        <f t="shared" si="12"/>
        <v>publishing</v>
      </c>
      <c r="K173" t="str">
        <f t="shared" si="13"/>
        <v>translations</v>
      </c>
      <c r="L173" t="s">
        <v>21</v>
      </c>
      <c r="M173" t="s">
        <v>22</v>
      </c>
      <c r="N173">
        <v>1395291600</v>
      </c>
      <c r="O173" s="14">
        <f t="shared" si="14"/>
        <v>41718.208333333336</v>
      </c>
      <c r="P173" s="14">
        <v>41718.208333333336</v>
      </c>
      <c r="Q173">
        <f t="shared" si="17"/>
        <v>2014</v>
      </c>
      <c r="R173">
        <v>2014</v>
      </c>
      <c r="S173" s="16" t="str">
        <f t="shared" si="15"/>
        <v>Mar</v>
      </c>
      <c r="T173" t="s">
        <v>2085</v>
      </c>
      <c r="U173">
        <v>1397192400</v>
      </c>
      <c r="V173" s="12">
        <f t="shared" si="16"/>
        <v>41740.208333333336</v>
      </c>
      <c r="W173" t="b">
        <v>0</v>
      </c>
      <c r="X173" t="b">
        <v>0</v>
      </c>
      <c r="Y173" t="s">
        <v>206</v>
      </c>
    </row>
    <row r="174" spans="1:2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E174/D174*100</f>
        <v>82.875</v>
      </c>
      <c r="G174" t="s">
        <v>14</v>
      </c>
      <c r="H174" s="8">
        <f>E174/I174</f>
        <v>25.5</v>
      </c>
      <c r="I174">
        <v>26</v>
      </c>
      <c r="J174" t="str">
        <f t="shared" si="12"/>
        <v>film &amp; video</v>
      </c>
      <c r="K174" t="str">
        <f t="shared" si="13"/>
        <v>documentary</v>
      </c>
      <c r="L174" t="s">
        <v>21</v>
      </c>
      <c r="M174" t="s">
        <v>22</v>
      </c>
      <c r="N174">
        <v>1405746000</v>
      </c>
      <c r="O174" s="14">
        <f t="shared" si="14"/>
        <v>41839.208333333336</v>
      </c>
      <c r="P174" s="14">
        <v>41839.208333333336</v>
      </c>
      <c r="Q174">
        <f t="shared" si="17"/>
        <v>2014</v>
      </c>
      <c r="R174">
        <v>2014</v>
      </c>
      <c r="S174" s="16" t="str">
        <f t="shared" si="15"/>
        <v>Jul</v>
      </c>
      <c r="T174" t="s">
        <v>2087</v>
      </c>
      <c r="U174">
        <v>1407042000</v>
      </c>
      <c r="V174" s="12">
        <f t="shared" si="16"/>
        <v>41854.208333333336</v>
      </c>
      <c r="W174" t="b">
        <v>0</v>
      </c>
      <c r="X174" t="b">
        <v>1</v>
      </c>
      <c r="Y174" t="s">
        <v>42</v>
      </c>
    </row>
    <row r="175" spans="1:2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E175/D175*100</f>
        <v>163.01447776628748</v>
      </c>
      <c r="G175" t="s">
        <v>20</v>
      </c>
      <c r="H175" s="8">
        <f>E175/I175</f>
        <v>100.98334401024984</v>
      </c>
      <c r="I175">
        <v>1561</v>
      </c>
      <c r="J175" t="str">
        <f t="shared" si="12"/>
        <v>theater</v>
      </c>
      <c r="K175" t="str">
        <f t="shared" si="13"/>
        <v>plays</v>
      </c>
      <c r="L175" t="s">
        <v>21</v>
      </c>
      <c r="M175" t="s">
        <v>22</v>
      </c>
      <c r="N175">
        <v>1368853200</v>
      </c>
      <c r="O175" s="14">
        <f t="shared" si="14"/>
        <v>41412.208333333336</v>
      </c>
      <c r="P175" s="14">
        <v>41412.208333333336</v>
      </c>
      <c r="Q175">
        <f t="shared" si="17"/>
        <v>2013</v>
      </c>
      <c r="R175">
        <v>2013</v>
      </c>
      <c r="S175" s="16" t="str">
        <f t="shared" si="15"/>
        <v>May</v>
      </c>
      <c r="T175" t="s">
        <v>2090</v>
      </c>
      <c r="U175">
        <v>1369371600</v>
      </c>
      <c r="V175" s="12">
        <f t="shared" si="16"/>
        <v>41418.208333333336</v>
      </c>
      <c r="W175" t="b">
        <v>0</v>
      </c>
      <c r="X175" t="b">
        <v>0</v>
      </c>
      <c r="Y175" t="s">
        <v>33</v>
      </c>
    </row>
    <row r="176" spans="1:2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E176/D176*100</f>
        <v>894.66666666666674</v>
      </c>
      <c r="G176" t="s">
        <v>20</v>
      </c>
      <c r="H176" s="8">
        <f>E176/I176</f>
        <v>111.83333333333333</v>
      </c>
      <c r="I176">
        <v>48</v>
      </c>
      <c r="J176" t="str">
        <f t="shared" si="12"/>
        <v>technology</v>
      </c>
      <c r="K176" t="str">
        <f t="shared" si="13"/>
        <v>wearables</v>
      </c>
      <c r="L176" t="s">
        <v>21</v>
      </c>
      <c r="M176" t="s">
        <v>22</v>
      </c>
      <c r="N176">
        <v>1444021200</v>
      </c>
      <c r="O176" s="14">
        <f t="shared" si="14"/>
        <v>42282.208333333328</v>
      </c>
      <c r="P176" s="14">
        <v>42282.208333333328</v>
      </c>
      <c r="Q176">
        <f t="shared" si="17"/>
        <v>2015</v>
      </c>
      <c r="R176">
        <v>2015</v>
      </c>
      <c r="S176" s="16" t="str">
        <f t="shared" si="15"/>
        <v>Oct</v>
      </c>
      <c r="T176" t="s">
        <v>2083</v>
      </c>
      <c r="U176">
        <v>1444107600</v>
      </c>
      <c r="V176" s="12">
        <f t="shared" si="16"/>
        <v>42283.208333333328</v>
      </c>
      <c r="W176" t="b">
        <v>0</v>
      </c>
      <c r="X176" t="b">
        <v>1</v>
      </c>
      <c r="Y176" t="s">
        <v>65</v>
      </c>
    </row>
    <row r="177" spans="1:2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E177/D177*100</f>
        <v>26.191501103752756</v>
      </c>
      <c r="G177" t="s">
        <v>14</v>
      </c>
      <c r="H177" s="8">
        <f>E177/I177</f>
        <v>41.999115044247787</v>
      </c>
      <c r="I177">
        <v>1130</v>
      </c>
      <c r="J177" t="str">
        <f t="shared" si="12"/>
        <v>theater</v>
      </c>
      <c r="K177" t="str">
        <f t="shared" si="13"/>
        <v>plays</v>
      </c>
      <c r="L177" t="s">
        <v>21</v>
      </c>
      <c r="M177" t="s">
        <v>22</v>
      </c>
      <c r="N177">
        <v>1472619600</v>
      </c>
      <c r="O177" s="14">
        <f t="shared" si="14"/>
        <v>42613.208333333328</v>
      </c>
      <c r="P177" s="14">
        <v>42613.208333333328</v>
      </c>
      <c r="Q177">
        <f t="shared" si="17"/>
        <v>2016</v>
      </c>
      <c r="R177">
        <v>2016</v>
      </c>
      <c r="S177" s="16" t="str">
        <f t="shared" si="15"/>
        <v>Aug</v>
      </c>
      <c r="T177" t="s">
        <v>2080</v>
      </c>
      <c r="U177">
        <v>1474261200</v>
      </c>
      <c r="V177" s="12">
        <f t="shared" si="16"/>
        <v>42632.208333333328</v>
      </c>
      <c r="W177" t="b">
        <v>0</v>
      </c>
      <c r="X177" t="b">
        <v>0</v>
      </c>
      <c r="Y177" t="s">
        <v>33</v>
      </c>
    </row>
    <row r="178" spans="1:2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E178/D178*100</f>
        <v>74.834782608695647</v>
      </c>
      <c r="G178" t="s">
        <v>14</v>
      </c>
      <c r="H178" s="8">
        <f>E178/I178</f>
        <v>110.05115089514067</v>
      </c>
      <c r="I178">
        <v>782</v>
      </c>
      <c r="J178" t="str">
        <f t="shared" si="12"/>
        <v>theater</v>
      </c>
      <c r="K178" t="str">
        <f t="shared" si="13"/>
        <v>plays</v>
      </c>
      <c r="L178" t="s">
        <v>21</v>
      </c>
      <c r="M178" t="s">
        <v>22</v>
      </c>
      <c r="N178">
        <v>1472878800</v>
      </c>
      <c r="O178" s="14">
        <f t="shared" si="14"/>
        <v>42616.208333333328</v>
      </c>
      <c r="P178" s="14">
        <v>42616.208333333328</v>
      </c>
      <c r="Q178">
        <f t="shared" si="17"/>
        <v>2016</v>
      </c>
      <c r="R178">
        <v>2016</v>
      </c>
      <c r="S178" s="16" t="str">
        <f t="shared" si="15"/>
        <v>Sep</v>
      </c>
      <c r="T178" t="s">
        <v>2082</v>
      </c>
      <c r="U178">
        <v>1473656400</v>
      </c>
      <c r="V178" s="12">
        <f t="shared" si="16"/>
        <v>42625.208333333328</v>
      </c>
      <c r="W178" t="b">
        <v>0</v>
      </c>
      <c r="X178" t="b">
        <v>0</v>
      </c>
      <c r="Y178" t="s">
        <v>33</v>
      </c>
    </row>
    <row r="179" spans="1:2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E179/D179*100</f>
        <v>416.47680412371136</v>
      </c>
      <c r="G179" t="s">
        <v>20</v>
      </c>
      <c r="H179" s="8">
        <f>E179/I179</f>
        <v>58.997079225994888</v>
      </c>
      <c r="I179">
        <v>2739</v>
      </c>
      <c r="J179" t="str">
        <f t="shared" si="12"/>
        <v>theater</v>
      </c>
      <c r="K179" t="str">
        <f t="shared" si="13"/>
        <v>plays</v>
      </c>
      <c r="L179" t="s">
        <v>21</v>
      </c>
      <c r="M179" t="s">
        <v>22</v>
      </c>
      <c r="N179">
        <v>1289800800</v>
      </c>
      <c r="O179" s="14">
        <f t="shared" si="14"/>
        <v>40497.25</v>
      </c>
      <c r="P179" s="14">
        <v>40497.25</v>
      </c>
      <c r="Q179">
        <f t="shared" si="17"/>
        <v>2010</v>
      </c>
      <c r="R179">
        <v>2010</v>
      </c>
      <c r="S179" s="16" t="str">
        <f t="shared" si="15"/>
        <v>Nov</v>
      </c>
      <c r="T179" t="s">
        <v>2079</v>
      </c>
      <c r="U179">
        <v>1291960800</v>
      </c>
      <c r="V179" s="12">
        <f t="shared" si="16"/>
        <v>40522.25</v>
      </c>
      <c r="W179" t="b">
        <v>0</v>
      </c>
      <c r="X179" t="b">
        <v>0</v>
      </c>
      <c r="Y179" t="s">
        <v>33</v>
      </c>
    </row>
    <row r="180" spans="1:2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E180/D180*100</f>
        <v>96.208333333333329</v>
      </c>
      <c r="G180" t="s">
        <v>14</v>
      </c>
      <c r="H180" s="8">
        <f>E180/I180</f>
        <v>32.985714285714288</v>
      </c>
      <c r="I180">
        <v>210</v>
      </c>
      <c r="J180" t="str">
        <f t="shared" si="12"/>
        <v>food</v>
      </c>
      <c r="K180" t="str">
        <f t="shared" si="13"/>
        <v>food trucks</v>
      </c>
      <c r="L180" t="s">
        <v>21</v>
      </c>
      <c r="M180" t="s">
        <v>22</v>
      </c>
      <c r="N180">
        <v>1505970000</v>
      </c>
      <c r="O180" s="14">
        <f t="shared" si="14"/>
        <v>42999.208333333328</v>
      </c>
      <c r="P180" s="14">
        <v>42999.208333333328</v>
      </c>
      <c r="Q180">
        <f t="shared" si="17"/>
        <v>2017</v>
      </c>
      <c r="R180">
        <v>2017</v>
      </c>
      <c r="S180" s="16" t="str">
        <f t="shared" si="15"/>
        <v>Sep</v>
      </c>
      <c r="T180" t="s">
        <v>2082</v>
      </c>
      <c r="U180">
        <v>1506747600</v>
      </c>
      <c r="V180" s="12">
        <f t="shared" si="16"/>
        <v>43008.208333333328</v>
      </c>
      <c r="W180" t="b">
        <v>0</v>
      </c>
      <c r="X180" t="b">
        <v>0</v>
      </c>
      <c r="Y180" t="s">
        <v>17</v>
      </c>
    </row>
    <row r="181" spans="1:2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E181/D181*100</f>
        <v>357.71910112359546</v>
      </c>
      <c r="G181" t="s">
        <v>20</v>
      </c>
      <c r="H181" s="8">
        <f>E181/I181</f>
        <v>45.005654509471306</v>
      </c>
      <c r="I181">
        <v>3537</v>
      </c>
      <c r="J181" t="str">
        <f t="shared" si="12"/>
        <v>theater</v>
      </c>
      <c r="K181" t="str">
        <f t="shared" si="13"/>
        <v>plays</v>
      </c>
      <c r="L181" t="s">
        <v>15</v>
      </c>
      <c r="M181" t="s">
        <v>16</v>
      </c>
      <c r="N181">
        <v>1363496400</v>
      </c>
      <c r="O181" s="14">
        <f t="shared" si="14"/>
        <v>41350.208333333336</v>
      </c>
      <c r="P181" s="14">
        <v>41350.208333333336</v>
      </c>
      <c r="Q181">
        <f t="shared" si="17"/>
        <v>2013</v>
      </c>
      <c r="R181">
        <v>2013</v>
      </c>
      <c r="S181" s="16" t="str">
        <f t="shared" si="15"/>
        <v>Mar</v>
      </c>
      <c r="T181" t="s">
        <v>2085</v>
      </c>
      <c r="U181">
        <v>1363582800</v>
      </c>
      <c r="V181" s="12">
        <f t="shared" si="16"/>
        <v>41351.208333333336</v>
      </c>
      <c r="W181" t="b">
        <v>0</v>
      </c>
      <c r="X181" t="b">
        <v>1</v>
      </c>
      <c r="Y181" t="s">
        <v>33</v>
      </c>
    </row>
    <row r="182" spans="1:2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E182/D182*100</f>
        <v>308.45714285714286</v>
      </c>
      <c r="G182" t="s">
        <v>20</v>
      </c>
      <c r="H182" s="8">
        <f>E182/I182</f>
        <v>81.98196487897485</v>
      </c>
      <c r="I182">
        <v>2107</v>
      </c>
      <c r="J182" t="str">
        <f t="shared" si="12"/>
        <v>technology</v>
      </c>
      <c r="K182" t="str">
        <f t="shared" si="13"/>
        <v>wearables</v>
      </c>
      <c r="L182" t="s">
        <v>26</v>
      </c>
      <c r="M182" t="s">
        <v>27</v>
      </c>
      <c r="N182">
        <v>1269234000</v>
      </c>
      <c r="O182" s="14">
        <f t="shared" si="14"/>
        <v>40259.208333333336</v>
      </c>
      <c r="P182" s="14">
        <v>40259.208333333336</v>
      </c>
      <c r="Q182">
        <f t="shared" si="17"/>
        <v>2010</v>
      </c>
      <c r="R182">
        <v>2010</v>
      </c>
      <c r="S182" s="16" t="str">
        <f t="shared" si="15"/>
        <v>Mar</v>
      </c>
      <c r="T182" t="s">
        <v>2085</v>
      </c>
      <c r="U182">
        <v>1269666000</v>
      </c>
      <c r="V182" s="12">
        <f t="shared" si="16"/>
        <v>40264.208333333336</v>
      </c>
      <c r="W182" t="b">
        <v>0</v>
      </c>
      <c r="X182" t="b">
        <v>0</v>
      </c>
      <c r="Y182" t="s">
        <v>65</v>
      </c>
    </row>
    <row r="183" spans="1:2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E183/D183*100</f>
        <v>61.802325581395344</v>
      </c>
      <c r="G183" t="s">
        <v>14</v>
      </c>
      <c r="H183" s="8">
        <f>E183/I183</f>
        <v>39.080882352941174</v>
      </c>
      <c r="I183">
        <v>136</v>
      </c>
      <c r="J183" t="str">
        <f t="shared" si="12"/>
        <v>technology</v>
      </c>
      <c r="K183" t="str">
        <f t="shared" si="13"/>
        <v>web</v>
      </c>
      <c r="L183" t="s">
        <v>21</v>
      </c>
      <c r="M183" t="s">
        <v>22</v>
      </c>
      <c r="N183">
        <v>1507093200</v>
      </c>
      <c r="O183" s="14">
        <f t="shared" si="14"/>
        <v>43012.208333333328</v>
      </c>
      <c r="P183" s="14">
        <v>43012.208333333328</v>
      </c>
      <c r="Q183">
        <f t="shared" si="17"/>
        <v>2017</v>
      </c>
      <c r="R183">
        <v>2017</v>
      </c>
      <c r="S183" s="16" t="str">
        <f t="shared" si="15"/>
        <v>Oct</v>
      </c>
      <c r="T183" t="s">
        <v>2083</v>
      </c>
      <c r="U183">
        <v>1508648400</v>
      </c>
      <c r="V183" s="12">
        <f t="shared" si="16"/>
        <v>43030.208333333328</v>
      </c>
      <c r="W183" t="b">
        <v>0</v>
      </c>
      <c r="X183" t="b">
        <v>0</v>
      </c>
      <c r="Y183" t="s">
        <v>28</v>
      </c>
    </row>
    <row r="184" spans="1:2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E184/D184*100</f>
        <v>722.32472324723244</v>
      </c>
      <c r="G184" t="s">
        <v>20</v>
      </c>
      <c r="H184" s="8">
        <f>E184/I184</f>
        <v>58.996383363471971</v>
      </c>
      <c r="I184">
        <v>3318</v>
      </c>
      <c r="J184" t="str">
        <f t="shared" si="12"/>
        <v>theater</v>
      </c>
      <c r="K184" t="str">
        <f t="shared" si="13"/>
        <v>plays</v>
      </c>
      <c r="L184" t="s">
        <v>36</v>
      </c>
      <c r="M184" t="s">
        <v>37</v>
      </c>
      <c r="N184">
        <v>1560574800</v>
      </c>
      <c r="O184" s="14">
        <f t="shared" si="14"/>
        <v>43631.208333333328</v>
      </c>
      <c r="P184" s="14">
        <v>43631.208333333328</v>
      </c>
      <c r="Q184">
        <f t="shared" si="17"/>
        <v>2019</v>
      </c>
      <c r="R184">
        <v>2019</v>
      </c>
      <c r="S184" s="16" t="str">
        <f t="shared" si="15"/>
        <v>Jun</v>
      </c>
      <c r="T184" t="s">
        <v>2084</v>
      </c>
      <c r="U184">
        <v>1561957200</v>
      </c>
      <c r="V184" s="12">
        <f t="shared" si="16"/>
        <v>43647.208333333328</v>
      </c>
      <c r="W184" t="b">
        <v>0</v>
      </c>
      <c r="X184" t="b">
        <v>0</v>
      </c>
      <c r="Y184" t="s">
        <v>33</v>
      </c>
    </row>
    <row r="185" spans="1:2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E185/D185*100</f>
        <v>69.117647058823522</v>
      </c>
      <c r="G185" t="s">
        <v>14</v>
      </c>
      <c r="H185" s="8">
        <f>E185/I185</f>
        <v>40.988372093023258</v>
      </c>
      <c r="I185">
        <v>86</v>
      </c>
      <c r="J185" t="str">
        <f t="shared" si="12"/>
        <v>music</v>
      </c>
      <c r="K185" t="str">
        <f t="shared" si="13"/>
        <v>rock</v>
      </c>
      <c r="L185" t="s">
        <v>15</v>
      </c>
      <c r="M185" t="s">
        <v>16</v>
      </c>
      <c r="N185">
        <v>1284008400</v>
      </c>
      <c r="O185" s="14">
        <f t="shared" si="14"/>
        <v>40430.208333333336</v>
      </c>
      <c r="P185" s="14">
        <v>40430.208333333336</v>
      </c>
      <c r="Q185">
        <f t="shared" si="17"/>
        <v>2010</v>
      </c>
      <c r="R185">
        <v>2010</v>
      </c>
      <c r="S185" s="16" t="str">
        <f t="shared" si="15"/>
        <v>Sep</v>
      </c>
      <c r="T185" t="s">
        <v>2082</v>
      </c>
      <c r="U185">
        <v>1285131600</v>
      </c>
      <c r="V185" s="12">
        <f t="shared" si="16"/>
        <v>40443.208333333336</v>
      </c>
      <c r="W185" t="b">
        <v>0</v>
      </c>
      <c r="X185" t="b">
        <v>0</v>
      </c>
      <c r="Y185" t="s">
        <v>23</v>
      </c>
    </row>
    <row r="186" spans="1:2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E186/D186*100</f>
        <v>293.05555555555554</v>
      </c>
      <c r="G186" t="s">
        <v>20</v>
      </c>
      <c r="H186" s="8">
        <f>E186/I186</f>
        <v>31.029411764705884</v>
      </c>
      <c r="I186">
        <v>340</v>
      </c>
      <c r="J186" t="str">
        <f t="shared" si="12"/>
        <v>theater</v>
      </c>
      <c r="K186" t="str">
        <f t="shared" si="13"/>
        <v>plays</v>
      </c>
      <c r="L186" t="s">
        <v>21</v>
      </c>
      <c r="M186" t="s">
        <v>22</v>
      </c>
      <c r="N186">
        <v>1556859600</v>
      </c>
      <c r="O186" s="14">
        <f t="shared" si="14"/>
        <v>43588.208333333328</v>
      </c>
      <c r="P186" s="14">
        <v>43588.208333333328</v>
      </c>
      <c r="Q186">
        <f t="shared" si="17"/>
        <v>2019</v>
      </c>
      <c r="R186">
        <v>2019</v>
      </c>
      <c r="S186" s="16" t="str">
        <f t="shared" si="15"/>
        <v>May</v>
      </c>
      <c r="T186" t="s">
        <v>2090</v>
      </c>
      <c r="U186">
        <v>1556946000</v>
      </c>
      <c r="V186" s="12">
        <f t="shared" si="16"/>
        <v>43589.208333333328</v>
      </c>
      <c r="W186" t="b">
        <v>0</v>
      </c>
      <c r="X186" t="b">
        <v>0</v>
      </c>
      <c r="Y186" t="s">
        <v>33</v>
      </c>
    </row>
    <row r="187" spans="1:2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E187/D187*100</f>
        <v>71.8</v>
      </c>
      <c r="G187" t="s">
        <v>14</v>
      </c>
      <c r="H187" s="8">
        <f>E187/I187</f>
        <v>37.789473684210527</v>
      </c>
      <c r="I187">
        <v>19</v>
      </c>
      <c r="J187" t="str">
        <f t="shared" si="12"/>
        <v>film &amp; video</v>
      </c>
      <c r="K187" t="str">
        <f t="shared" si="13"/>
        <v>television</v>
      </c>
      <c r="L187" t="s">
        <v>21</v>
      </c>
      <c r="M187" t="s">
        <v>22</v>
      </c>
      <c r="N187">
        <v>1526187600</v>
      </c>
      <c r="O187" s="14">
        <f t="shared" si="14"/>
        <v>43233.208333333328</v>
      </c>
      <c r="P187" s="14">
        <v>43233.208333333328</v>
      </c>
      <c r="Q187">
        <f t="shared" si="17"/>
        <v>2018</v>
      </c>
      <c r="R187">
        <v>2018</v>
      </c>
      <c r="S187" s="16" t="str">
        <f t="shared" si="15"/>
        <v>May</v>
      </c>
      <c r="T187" t="s">
        <v>2090</v>
      </c>
      <c r="U187">
        <v>1527138000</v>
      </c>
      <c r="V187" s="12">
        <f t="shared" si="16"/>
        <v>43244.208333333328</v>
      </c>
      <c r="W187" t="b">
        <v>0</v>
      </c>
      <c r="X187" t="b">
        <v>0</v>
      </c>
      <c r="Y187" t="s">
        <v>269</v>
      </c>
    </row>
    <row r="188" spans="1:2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E188/D188*100</f>
        <v>31.934684684684683</v>
      </c>
      <c r="G188" t="s">
        <v>14</v>
      </c>
      <c r="H188" s="8">
        <f>E188/I188</f>
        <v>32.006772009029348</v>
      </c>
      <c r="I188">
        <v>886</v>
      </c>
      <c r="J188" t="str">
        <f t="shared" si="12"/>
        <v>theater</v>
      </c>
      <c r="K188" t="str">
        <f t="shared" si="13"/>
        <v>plays</v>
      </c>
      <c r="L188" t="s">
        <v>21</v>
      </c>
      <c r="M188" t="s">
        <v>22</v>
      </c>
      <c r="N188">
        <v>1400821200</v>
      </c>
      <c r="O188" s="14">
        <f t="shared" si="14"/>
        <v>41782.208333333336</v>
      </c>
      <c r="P188" s="14">
        <v>41782.208333333336</v>
      </c>
      <c r="Q188">
        <f t="shared" si="17"/>
        <v>2014</v>
      </c>
      <c r="R188">
        <v>2014</v>
      </c>
      <c r="S188" s="16" t="str">
        <f t="shared" si="15"/>
        <v>May</v>
      </c>
      <c r="T188" t="s">
        <v>2090</v>
      </c>
      <c r="U188">
        <v>1402117200</v>
      </c>
      <c r="V188" s="12">
        <f t="shared" si="16"/>
        <v>41797.208333333336</v>
      </c>
      <c r="W188" t="b">
        <v>0</v>
      </c>
      <c r="X188" t="b">
        <v>0</v>
      </c>
      <c r="Y188" t="s">
        <v>33</v>
      </c>
    </row>
    <row r="189" spans="1:2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E189/D189*100</f>
        <v>229.87375415282392</v>
      </c>
      <c r="G189" t="s">
        <v>20</v>
      </c>
      <c r="H189" s="8">
        <f>E189/I189</f>
        <v>95.966712898751737</v>
      </c>
      <c r="I189">
        <v>1442</v>
      </c>
      <c r="J189" t="str">
        <f t="shared" si="12"/>
        <v>film &amp; video</v>
      </c>
      <c r="K189" t="str">
        <f t="shared" si="13"/>
        <v>shorts</v>
      </c>
      <c r="L189" t="s">
        <v>15</v>
      </c>
      <c r="M189" t="s">
        <v>16</v>
      </c>
      <c r="N189">
        <v>1361599200</v>
      </c>
      <c r="O189" s="14">
        <f t="shared" si="14"/>
        <v>41328.25</v>
      </c>
      <c r="P189" s="14">
        <v>41328.25</v>
      </c>
      <c r="Q189">
        <f t="shared" si="17"/>
        <v>2013</v>
      </c>
      <c r="R189">
        <v>2013</v>
      </c>
      <c r="S189" s="16" t="str">
        <f t="shared" si="15"/>
        <v>Feb</v>
      </c>
      <c r="T189" t="s">
        <v>2089</v>
      </c>
      <c r="U189">
        <v>1364014800</v>
      </c>
      <c r="V189" s="12">
        <f t="shared" si="16"/>
        <v>41356.208333333336</v>
      </c>
      <c r="W189" t="b">
        <v>0</v>
      </c>
      <c r="X189" t="b">
        <v>1</v>
      </c>
      <c r="Y189" t="s">
        <v>100</v>
      </c>
    </row>
    <row r="190" spans="1:2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E190/D190*100</f>
        <v>32.012195121951223</v>
      </c>
      <c r="G190" t="s">
        <v>14</v>
      </c>
      <c r="H190" s="8">
        <f>E190/I190</f>
        <v>75</v>
      </c>
      <c r="I190">
        <v>35</v>
      </c>
      <c r="J190" t="str">
        <f t="shared" si="12"/>
        <v>theater</v>
      </c>
      <c r="K190" t="str">
        <f t="shared" si="13"/>
        <v>plays</v>
      </c>
      <c r="L190" t="s">
        <v>107</v>
      </c>
      <c r="M190" t="s">
        <v>108</v>
      </c>
      <c r="N190">
        <v>1417500000</v>
      </c>
      <c r="O190" s="14">
        <f t="shared" si="14"/>
        <v>41975.25</v>
      </c>
      <c r="P190" s="14">
        <v>41975.25</v>
      </c>
      <c r="Q190">
        <f t="shared" si="17"/>
        <v>2014</v>
      </c>
      <c r="R190">
        <v>2014</v>
      </c>
      <c r="S190" s="16" t="str">
        <f t="shared" si="15"/>
        <v>Dec</v>
      </c>
      <c r="T190" t="s">
        <v>2086</v>
      </c>
      <c r="U190">
        <v>1417586400</v>
      </c>
      <c r="V190" s="12">
        <f t="shared" si="16"/>
        <v>41976.25</v>
      </c>
      <c r="W190" t="b">
        <v>0</v>
      </c>
      <c r="X190" t="b">
        <v>0</v>
      </c>
      <c r="Y190" t="s">
        <v>33</v>
      </c>
    </row>
    <row r="191" spans="1:2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E191/D191*100</f>
        <v>23.525352848928385</v>
      </c>
      <c r="G191" t="s">
        <v>74</v>
      </c>
      <c r="H191" s="8">
        <f>E191/I191</f>
        <v>102.0498866213152</v>
      </c>
      <c r="I191">
        <v>441</v>
      </c>
      <c r="J191" t="str">
        <f t="shared" si="12"/>
        <v>theater</v>
      </c>
      <c r="K191" t="str">
        <f t="shared" si="13"/>
        <v>plays</v>
      </c>
      <c r="L191" t="s">
        <v>21</v>
      </c>
      <c r="M191" t="s">
        <v>22</v>
      </c>
      <c r="N191">
        <v>1457071200</v>
      </c>
      <c r="O191" s="14">
        <f t="shared" si="14"/>
        <v>42433.25</v>
      </c>
      <c r="P191" s="14">
        <v>42433.25</v>
      </c>
      <c r="Q191">
        <f t="shared" si="17"/>
        <v>2016</v>
      </c>
      <c r="R191">
        <v>2016</v>
      </c>
      <c r="S191" s="16" t="str">
        <f t="shared" si="15"/>
        <v>Mar</v>
      </c>
      <c r="T191" t="s">
        <v>2085</v>
      </c>
      <c r="U191">
        <v>1457071200</v>
      </c>
      <c r="V191" s="12">
        <f t="shared" si="16"/>
        <v>42433.25</v>
      </c>
      <c r="W191" t="b">
        <v>0</v>
      </c>
      <c r="X191" t="b">
        <v>0</v>
      </c>
      <c r="Y191" t="s">
        <v>33</v>
      </c>
    </row>
    <row r="192" spans="1:2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E192/D192*100</f>
        <v>68.594594594594597</v>
      </c>
      <c r="G192" t="s">
        <v>14</v>
      </c>
      <c r="H192" s="8">
        <f>E192/I192</f>
        <v>105.75</v>
      </c>
      <c r="I192">
        <v>24</v>
      </c>
      <c r="J192" t="str">
        <f t="shared" si="12"/>
        <v>theater</v>
      </c>
      <c r="K192" t="str">
        <f t="shared" si="13"/>
        <v>plays</v>
      </c>
      <c r="L192" t="s">
        <v>21</v>
      </c>
      <c r="M192" t="s">
        <v>22</v>
      </c>
      <c r="N192">
        <v>1370322000</v>
      </c>
      <c r="O192" s="14">
        <f t="shared" si="14"/>
        <v>41429.208333333336</v>
      </c>
      <c r="P192" s="14">
        <v>41429.208333333336</v>
      </c>
      <c r="Q192">
        <f t="shared" si="17"/>
        <v>2013</v>
      </c>
      <c r="R192">
        <v>2013</v>
      </c>
      <c r="S192" s="16" t="str">
        <f t="shared" si="15"/>
        <v>Jun</v>
      </c>
      <c r="T192" t="s">
        <v>2084</v>
      </c>
      <c r="U192">
        <v>1370408400</v>
      </c>
      <c r="V192" s="12">
        <f t="shared" si="16"/>
        <v>41430.208333333336</v>
      </c>
      <c r="W192" t="b">
        <v>0</v>
      </c>
      <c r="X192" t="b">
        <v>1</v>
      </c>
      <c r="Y192" t="s">
        <v>33</v>
      </c>
    </row>
    <row r="193" spans="1:2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E193/D193*100</f>
        <v>37.952380952380956</v>
      </c>
      <c r="G193" t="s">
        <v>14</v>
      </c>
      <c r="H193" s="8">
        <f>E193/I193</f>
        <v>37.069767441860463</v>
      </c>
      <c r="I193">
        <v>86</v>
      </c>
      <c r="J193" t="str">
        <f t="shared" si="12"/>
        <v>theater</v>
      </c>
      <c r="K193" t="str">
        <f t="shared" si="13"/>
        <v>plays</v>
      </c>
      <c r="L193" t="s">
        <v>107</v>
      </c>
      <c r="M193" t="s">
        <v>108</v>
      </c>
      <c r="N193">
        <v>1552366800</v>
      </c>
      <c r="O193" s="14">
        <f t="shared" si="14"/>
        <v>43536.208333333328</v>
      </c>
      <c r="P193" s="14">
        <v>43536.208333333328</v>
      </c>
      <c r="Q193">
        <f t="shared" si="17"/>
        <v>2019</v>
      </c>
      <c r="R193">
        <v>2019</v>
      </c>
      <c r="S193" s="16" t="str">
        <f t="shared" si="15"/>
        <v>Mar</v>
      </c>
      <c r="T193" t="s">
        <v>2085</v>
      </c>
      <c r="U193">
        <v>1552626000</v>
      </c>
      <c r="V193" s="12">
        <f t="shared" si="16"/>
        <v>43539.208333333328</v>
      </c>
      <c r="W193" t="b">
        <v>0</v>
      </c>
      <c r="X193" t="b">
        <v>0</v>
      </c>
      <c r="Y193" t="s">
        <v>33</v>
      </c>
    </row>
    <row r="194" spans="1:2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E194/D194*100</f>
        <v>19.992957746478872</v>
      </c>
      <c r="G194" t="s">
        <v>14</v>
      </c>
      <c r="H194" s="8">
        <f>E194/I194</f>
        <v>35.049382716049379</v>
      </c>
      <c r="I194">
        <v>243</v>
      </c>
      <c r="J194" t="str">
        <f t="shared" si="12"/>
        <v>music</v>
      </c>
      <c r="K194" t="str">
        <f t="shared" si="13"/>
        <v>rock</v>
      </c>
      <c r="L194" t="s">
        <v>21</v>
      </c>
      <c r="M194" t="s">
        <v>22</v>
      </c>
      <c r="N194">
        <v>1403845200</v>
      </c>
      <c r="O194" s="14">
        <f t="shared" si="14"/>
        <v>41817.208333333336</v>
      </c>
      <c r="P194" s="14">
        <v>41817.208333333336</v>
      </c>
      <c r="Q194">
        <f t="shared" si="17"/>
        <v>2014</v>
      </c>
      <c r="R194">
        <v>2014</v>
      </c>
      <c r="S194" s="16" t="str">
        <f t="shared" si="15"/>
        <v>Jun</v>
      </c>
      <c r="T194" t="s">
        <v>2084</v>
      </c>
      <c r="U194">
        <v>1404190800</v>
      </c>
      <c r="V194" s="12">
        <f t="shared" si="16"/>
        <v>41821.208333333336</v>
      </c>
      <c r="W194" t="b">
        <v>0</v>
      </c>
      <c r="X194" t="b">
        <v>0</v>
      </c>
      <c r="Y194" t="s">
        <v>23</v>
      </c>
    </row>
    <row r="195" spans="1:2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E195/D195*100</f>
        <v>45.636363636363633</v>
      </c>
      <c r="G195" t="s">
        <v>14</v>
      </c>
      <c r="H195" s="8">
        <f>E195/I195</f>
        <v>46.338461538461537</v>
      </c>
      <c r="I195">
        <v>65</v>
      </c>
      <c r="J195" t="str">
        <f t="shared" ref="J195:J258" si="18">_xlfn.TEXTBEFORE(Y195, "/")</f>
        <v>music</v>
      </c>
      <c r="K195" t="str">
        <f t="shared" ref="K195:K258" si="19">_xlfn.TEXTAFTER(Y195, "/")</f>
        <v>indie rock</v>
      </c>
      <c r="L195" t="s">
        <v>21</v>
      </c>
      <c r="M195" t="s">
        <v>22</v>
      </c>
      <c r="N195">
        <v>1523163600</v>
      </c>
      <c r="O195" s="14">
        <f t="shared" ref="O195:O258" si="20">(((N195/60)/60)/24)+DATE(1970,1,1)</f>
        <v>43198.208333333328</v>
      </c>
      <c r="P195" s="14">
        <v>43198.208333333328</v>
      </c>
      <c r="Q195">
        <f t="shared" si="17"/>
        <v>2018</v>
      </c>
      <c r="R195">
        <v>2018</v>
      </c>
      <c r="S195" s="16" t="str">
        <f t="shared" ref="S195:S258" si="21">TEXT(P195, "mmm")</f>
        <v>Apr</v>
      </c>
      <c r="T195" t="s">
        <v>2088</v>
      </c>
      <c r="U195">
        <v>1523509200</v>
      </c>
      <c r="V195" s="12">
        <f t="shared" ref="V195:V258" si="22">(((U195/60)/60)/24)+DATE(1970,1,1)</f>
        <v>43202.208333333328</v>
      </c>
      <c r="W195" t="b">
        <v>1</v>
      </c>
      <c r="X195" t="b">
        <v>0</v>
      </c>
      <c r="Y195" t="s">
        <v>60</v>
      </c>
    </row>
    <row r="196" spans="1:2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E196/D196*100</f>
        <v>122.7605633802817</v>
      </c>
      <c r="G196" t="s">
        <v>20</v>
      </c>
      <c r="H196" s="8">
        <f>E196/I196</f>
        <v>69.174603174603178</v>
      </c>
      <c r="I196">
        <v>126</v>
      </c>
      <c r="J196" t="str">
        <f t="shared" si="18"/>
        <v>music</v>
      </c>
      <c r="K196" t="str">
        <f t="shared" si="19"/>
        <v>metal</v>
      </c>
      <c r="L196" t="s">
        <v>21</v>
      </c>
      <c r="M196" t="s">
        <v>22</v>
      </c>
      <c r="N196">
        <v>1442206800</v>
      </c>
      <c r="O196" s="14">
        <f t="shared" si="20"/>
        <v>42261.208333333328</v>
      </c>
      <c r="P196" s="14">
        <v>42261.208333333328</v>
      </c>
      <c r="Q196">
        <f t="shared" ref="Q196:Q259" si="23">YEAR(P196)</f>
        <v>2015</v>
      </c>
      <c r="R196">
        <v>2015</v>
      </c>
      <c r="S196" s="16" t="str">
        <f t="shared" si="21"/>
        <v>Sep</v>
      </c>
      <c r="T196" t="s">
        <v>2082</v>
      </c>
      <c r="U196">
        <v>1443589200</v>
      </c>
      <c r="V196" s="12">
        <f t="shared" si="22"/>
        <v>42277.208333333328</v>
      </c>
      <c r="W196" t="b">
        <v>0</v>
      </c>
      <c r="X196" t="b">
        <v>0</v>
      </c>
      <c r="Y196" t="s">
        <v>148</v>
      </c>
    </row>
    <row r="197" spans="1:2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E197/D197*100</f>
        <v>361.75316455696202</v>
      </c>
      <c r="G197" t="s">
        <v>20</v>
      </c>
      <c r="H197" s="8">
        <f>E197/I197</f>
        <v>109.07824427480917</v>
      </c>
      <c r="I197">
        <v>524</v>
      </c>
      <c r="J197" t="str">
        <f t="shared" si="18"/>
        <v>music</v>
      </c>
      <c r="K197" t="str">
        <f t="shared" si="19"/>
        <v>electric music</v>
      </c>
      <c r="L197" t="s">
        <v>21</v>
      </c>
      <c r="M197" t="s">
        <v>22</v>
      </c>
      <c r="N197">
        <v>1532840400</v>
      </c>
      <c r="O197" s="14">
        <f t="shared" si="20"/>
        <v>43310.208333333328</v>
      </c>
      <c r="P197" s="14">
        <v>43310.208333333328</v>
      </c>
      <c r="Q197">
        <f t="shared" si="23"/>
        <v>2018</v>
      </c>
      <c r="R197">
        <v>2018</v>
      </c>
      <c r="S197" s="16" t="str">
        <f t="shared" si="21"/>
        <v>Jul</v>
      </c>
      <c r="T197" t="s">
        <v>2087</v>
      </c>
      <c r="U197">
        <v>1533445200</v>
      </c>
      <c r="V197" s="12">
        <f t="shared" si="22"/>
        <v>43317.208333333328</v>
      </c>
      <c r="W197" t="b">
        <v>0</v>
      </c>
      <c r="X197" t="b">
        <v>0</v>
      </c>
      <c r="Y197" t="s">
        <v>50</v>
      </c>
    </row>
    <row r="198" spans="1:2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E198/D198*100</f>
        <v>63.146341463414636</v>
      </c>
      <c r="G198" t="s">
        <v>14</v>
      </c>
      <c r="H198" s="8">
        <f>E198/I198</f>
        <v>51.78</v>
      </c>
      <c r="I198">
        <v>100</v>
      </c>
      <c r="J198" t="str">
        <f t="shared" si="18"/>
        <v>technology</v>
      </c>
      <c r="K198" t="str">
        <f t="shared" si="19"/>
        <v>wearables</v>
      </c>
      <c r="L198" t="s">
        <v>36</v>
      </c>
      <c r="M198" t="s">
        <v>37</v>
      </c>
      <c r="N198">
        <v>1472878800</v>
      </c>
      <c r="O198" s="14">
        <f t="shared" si="20"/>
        <v>42616.208333333328</v>
      </c>
      <c r="P198" s="14">
        <v>42616.208333333328</v>
      </c>
      <c r="Q198">
        <f t="shared" si="23"/>
        <v>2016</v>
      </c>
      <c r="R198">
        <v>2016</v>
      </c>
      <c r="S198" s="16" t="str">
        <f t="shared" si="21"/>
        <v>Sep</v>
      </c>
      <c r="T198" t="s">
        <v>2082</v>
      </c>
      <c r="U198">
        <v>1474520400</v>
      </c>
      <c r="V198" s="12">
        <f t="shared" si="22"/>
        <v>42635.208333333328</v>
      </c>
      <c r="W198" t="b">
        <v>0</v>
      </c>
      <c r="X198" t="b">
        <v>0</v>
      </c>
      <c r="Y198" t="s">
        <v>65</v>
      </c>
    </row>
    <row r="199" spans="1:2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E199/D199*100</f>
        <v>298.20475319926874</v>
      </c>
      <c r="G199" t="s">
        <v>20</v>
      </c>
      <c r="H199" s="8">
        <f>E199/I199</f>
        <v>82.010055304172951</v>
      </c>
      <c r="I199">
        <v>1989</v>
      </c>
      <c r="J199" t="str">
        <f t="shared" si="18"/>
        <v>film &amp; video</v>
      </c>
      <c r="K199" t="str">
        <f t="shared" si="19"/>
        <v>drama</v>
      </c>
      <c r="L199" t="s">
        <v>21</v>
      </c>
      <c r="M199" t="s">
        <v>22</v>
      </c>
      <c r="N199">
        <v>1498194000</v>
      </c>
      <c r="O199" s="14">
        <f t="shared" si="20"/>
        <v>42909.208333333328</v>
      </c>
      <c r="P199" s="14">
        <v>42909.208333333328</v>
      </c>
      <c r="Q199">
        <f t="shared" si="23"/>
        <v>2017</v>
      </c>
      <c r="R199">
        <v>2017</v>
      </c>
      <c r="S199" s="16" t="str">
        <f t="shared" si="21"/>
        <v>Jun</v>
      </c>
      <c r="T199" t="s">
        <v>2084</v>
      </c>
      <c r="U199">
        <v>1499403600</v>
      </c>
      <c r="V199" s="12">
        <f t="shared" si="22"/>
        <v>42923.208333333328</v>
      </c>
      <c r="W199" t="b">
        <v>0</v>
      </c>
      <c r="X199" t="b">
        <v>0</v>
      </c>
      <c r="Y199" t="s">
        <v>53</v>
      </c>
    </row>
    <row r="200" spans="1:2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E200/D200*100</f>
        <v>9.5585443037974684</v>
      </c>
      <c r="G200" t="s">
        <v>14</v>
      </c>
      <c r="H200" s="8">
        <f>E200/I200</f>
        <v>35.958333333333336</v>
      </c>
      <c r="I200">
        <v>168</v>
      </c>
      <c r="J200" t="str">
        <f t="shared" si="18"/>
        <v>music</v>
      </c>
      <c r="K200" t="str">
        <f t="shared" si="19"/>
        <v>electric music</v>
      </c>
      <c r="L200" t="s">
        <v>21</v>
      </c>
      <c r="M200" t="s">
        <v>22</v>
      </c>
      <c r="N200">
        <v>1281070800</v>
      </c>
      <c r="O200" s="14">
        <f t="shared" si="20"/>
        <v>40396.208333333336</v>
      </c>
      <c r="P200" s="14">
        <v>40396.208333333336</v>
      </c>
      <c r="Q200">
        <f t="shared" si="23"/>
        <v>2010</v>
      </c>
      <c r="R200">
        <v>2010</v>
      </c>
      <c r="S200" s="16" t="str">
        <f t="shared" si="21"/>
        <v>Aug</v>
      </c>
      <c r="T200" t="s">
        <v>2080</v>
      </c>
      <c r="U200">
        <v>1283576400</v>
      </c>
      <c r="V200" s="12">
        <f t="shared" si="22"/>
        <v>40425.208333333336</v>
      </c>
      <c r="W200" t="b">
        <v>0</v>
      </c>
      <c r="X200" t="b">
        <v>0</v>
      </c>
      <c r="Y200" t="s">
        <v>50</v>
      </c>
    </row>
    <row r="201" spans="1:2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E201/D201*100</f>
        <v>53.777777777777779</v>
      </c>
      <c r="G201" t="s">
        <v>14</v>
      </c>
      <c r="H201" s="8">
        <f>E201/I201</f>
        <v>74.461538461538467</v>
      </c>
      <c r="I201">
        <v>13</v>
      </c>
      <c r="J201" t="str">
        <f t="shared" si="18"/>
        <v>music</v>
      </c>
      <c r="K201" t="str">
        <f t="shared" si="19"/>
        <v>rock</v>
      </c>
      <c r="L201" t="s">
        <v>21</v>
      </c>
      <c r="M201" t="s">
        <v>22</v>
      </c>
      <c r="N201">
        <v>1436245200</v>
      </c>
      <c r="O201" s="14">
        <f t="shared" si="20"/>
        <v>42192.208333333328</v>
      </c>
      <c r="P201" s="14">
        <v>42192.208333333328</v>
      </c>
      <c r="Q201">
        <f t="shared" si="23"/>
        <v>2015</v>
      </c>
      <c r="R201">
        <v>2015</v>
      </c>
      <c r="S201" s="16" t="str">
        <f t="shared" si="21"/>
        <v>Jul</v>
      </c>
      <c r="T201" t="s">
        <v>2087</v>
      </c>
      <c r="U201">
        <v>1436590800</v>
      </c>
      <c r="V201" s="12">
        <f t="shared" si="22"/>
        <v>42196.208333333328</v>
      </c>
      <c r="W201" t="b">
        <v>0</v>
      </c>
      <c r="X201" t="b">
        <v>0</v>
      </c>
      <c r="Y201" t="s">
        <v>23</v>
      </c>
    </row>
    <row r="202" spans="1:2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E202/D202*100</f>
        <v>2</v>
      </c>
      <c r="G202" t="s">
        <v>14</v>
      </c>
      <c r="H202" s="8">
        <f>E202/I202</f>
        <v>2</v>
      </c>
      <c r="I202">
        <v>1</v>
      </c>
      <c r="J202" t="str">
        <f t="shared" si="18"/>
        <v>theater</v>
      </c>
      <c r="K202" t="str">
        <f t="shared" si="19"/>
        <v>plays</v>
      </c>
      <c r="L202" t="s">
        <v>15</v>
      </c>
      <c r="M202" t="s">
        <v>16</v>
      </c>
      <c r="N202">
        <v>1269493200</v>
      </c>
      <c r="O202" s="14">
        <f t="shared" si="20"/>
        <v>40262.208333333336</v>
      </c>
      <c r="P202" s="14">
        <v>40262.208333333336</v>
      </c>
      <c r="Q202">
        <f t="shared" si="23"/>
        <v>2010</v>
      </c>
      <c r="R202">
        <v>2010</v>
      </c>
      <c r="S202" s="16" t="str">
        <f t="shared" si="21"/>
        <v>Mar</v>
      </c>
      <c r="T202" t="s">
        <v>2085</v>
      </c>
      <c r="U202">
        <v>1270443600</v>
      </c>
      <c r="V202" s="12">
        <f t="shared" si="22"/>
        <v>40273.208333333336</v>
      </c>
      <c r="W202" t="b">
        <v>0</v>
      </c>
      <c r="X202" t="b">
        <v>0</v>
      </c>
      <c r="Y202" t="s">
        <v>33</v>
      </c>
    </row>
    <row r="203" spans="1:2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E203/D203*100</f>
        <v>681.19047619047615</v>
      </c>
      <c r="G203" t="s">
        <v>20</v>
      </c>
      <c r="H203" s="8">
        <f>E203/I203</f>
        <v>91.114649681528661</v>
      </c>
      <c r="I203">
        <v>157</v>
      </c>
      <c r="J203" t="str">
        <f t="shared" si="18"/>
        <v>technology</v>
      </c>
      <c r="K203" t="str">
        <f t="shared" si="19"/>
        <v>web</v>
      </c>
      <c r="L203" t="s">
        <v>21</v>
      </c>
      <c r="M203" t="s">
        <v>22</v>
      </c>
      <c r="N203">
        <v>1406264400</v>
      </c>
      <c r="O203" s="14">
        <f t="shared" si="20"/>
        <v>41845.208333333336</v>
      </c>
      <c r="P203" s="14">
        <v>41845.208333333336</v>
      </c>
      <c r="Q203">
        <f t="shared" si="23"/>
        <v>2014</v>
      </c>
      <c r="R203">
        <v>2014</v>
      </c>
      <c r="S203" s="16" t="str">
        <f t="shared" si="21"/>
        <v>Jul</v>
      </c>
      <c r="T203" t="s">
        <v>2087</v>
      </c>
      <c r="U203">
        <v>1407819600</v>
      </c>
      <c r="V203" s="12">
        <f t="shared" si="22"/>
        <v>41863.208333333336</v>
      </c>
      <c r="W203" t="b">
        <v>0</v>
      </c>
      <c r="X203" t="b">
        <v>0</v>
      </c>
      <c r="Y203" t="s">
        <v>28</v>
      </c>
    </row>
    <row r="204" spans="1:2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E204/D204*100</f>
        <v>78.831325301204828</v>
      </c>
      <c r="G204" t="s">
        <v>74</v>
      </c>
      <c r="H204" s="8">
        <f>E204/I204</f>
        <v>79.792682926829272</v>
      </c>
      <c r="I204">
        <v>82</v>
      </c>
      <c r="J204" t="str">
        <f t="shared" si="18"/>
        <v>food</v>
      </c>
      <c r="K204" t="str">
        <f t="shared" si="19"/>
        <v>food trucks</v>
      </c>
      <c r="L204" t="s">
        <v>21</v>
      </c>
      <c r="M204" t="s">
        <v>22</v>
      </c>
      <c r="N204">
        <v>1317531600</v>
      </c>
      <c r="O204" s="14">
        <f t="shared" si="20"/>
        <v>40818.208333333336</v>
      </c>
      <c r="P204" s="14">
        <v>40818.208333333336</v>
      </c>
      <c r="Q204">
        <f t="shared" si="23"/>
        <v>2011</v>
      </c>
      <c r="R204">
        <v>2011</v>
      </c>
      <c r="S204" s="16" t="str">
        <f t="shared" si="21"/>
        <v>Oct</v>
      </c>
      <c r="T204" t="s">
        <v>2083</v>
      </c>
      <c r="U204">
        <v>1317877200</v>
      </c>
      <c r="V204" s="12">
        <f t="shared" si="22"/>
        <v>40822.208333333336</v>
      </c>
      <c r="W204" t="b">
        <v>0</v>
      </c>
      <c r="X204" t="b">
        <v>0</v>
      </c>
      <c r="Y204" t="s">
        <v>17</v>
      </c>
    </row>
    <row r="205" spans="1:2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E205/D205*100</f>
        <v>134.40792216817235</v>
      </c>
      <c r="G205" t="s">
        <v>20</v>
      </c>
      <c r="H205" s="8">
        <f>E205/I205</f>
        <v>42.999777678968428</v>
      </c>
      <c r="I205">
        <v>4498</v>
      </c>
      <c r="J205" t="str">
        <f t="shared" si="18"/>
        <v>theater</v>
      </c>
      <c r="K205" t="str">
        <f t="shared" si="19"/>
        <v>plays</v>
      </c>
      <c r="L205" t="s">
        <v>26</v>
      </c>
      <c r="M205" t="s">
        <v>27</v>
      </c>
      <c r="N205">
        <v>1484632800</v>
      </c>
      <c r="O205" s="14">
        <f t="shared" si="20"/>
        <v>42752.25</v>
      </c>
      <c r="P205" s="14">
        <v>42752.25</v>
      </c>
      <c r="Q205">
        <f t="shared" si="23"/>
        <v>2017</v>
      </c>
      <c r="R205">
        <v>2017</v>
      </c>
      <c r="S205" s="16" t="str">
        <f t="shared" si="21"/>
        <v>Jan</v>
      </c>
      <c r="T205" t="s">
        <v>2081</v>
      </c>
      <c r="U205">
        <v>1484805600</v>
      </c>
      <c r="V205" s="12">
        <f t="shared" si="22"/>
        <v>42754.25</v>
      </c>
      <c r="W205" t="b">
        <v>0</v>
      </c>
      <c r="X205" t="b">
        <v>0</v>
      </c>
      <c r="Y205" t="s">
        <v>33</v>
      </c>
    </row>
    <row r="206" spans="1:2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E206/D206*100</f>
        <v>3.3719999999999999</v>
      </c>
      <c r="G206" t="s">
        <v>14</v>
      </c>
      <c r="H206" s="8">
        <f>E206/I206</f>
        <v>63.225000000000001</v>
      </c>
      <c r="I206">
        <v>40</v>
      </c>
      <c r="J206" t="str">
        <f t="shared" si="18"/>
        <v>music</v>
      </c>
      <c r="K206" t="str">
        <f t="shared" si="19"/>
        <v>jazz</v>
      </c>
      <c r="L206" t="s">
        <v>21</v>
      </c>
      <c r="M206" t="s">
        <v>22</v>
      </c>
      <c r="N206">
        <v>1301806800</v>
      </c>
      <c r="O206" s="14">
        <f t="shared" si="20"/>
        <v>40636.208333333336</v>
      </c>
      <c r="P206" s="14">
        <v>40636.208333333336</v>
      </c>
      <c r="Q206">
        <f t="shared" si="23"/>
        <v>2011</v>
      </c>
      <c r="R206">
        <v>2011</v>
      </c>
      <c r="S206" s="16" t="str">
        <f t="shared" si="21"/>
        <v>Apr</v>
      </c>
      <c r="T206" t="s">
        <v>2088</v>
      </c>
      <c r="U206">
        <v>1302670800</v>
      </c>
      <c r="V206" s="12">
        <f t="shared" si="22"/>
        <v>40646.208333333336</v>
      </c>
      <c r="W206" t="b">
        <v>0</v>
      </c>
      <c r="X206" t="b">
        <v>0</v>
      </c>
      <c r="Y206" t="s">
        <v>159</v>
      </c>
    </row>
    <row r="207" spans="1:2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E207/D207*100</f>
        <v>431.84615384615387</v>
      </c>
      <c r="G207" t="s">
        <v>20</v>
      </c>
      <c r="H207" s="8">
        <f>E207/I207</f>
        <v>70.174999999999997</v>
      </c>
      <c r="I207">
        <v>80</v>
      </c>
      <c r="J207" t="str">
        <f t="shared" si="18"/>
        <v>theater</v>
      </c>
      <c r="K207" t="str">
        <f t="shared" si="19"/>
        <v>plays</v>
      </c>
      <c r="L207" t="s">
        <v>21</v>
      </c>
      <c r="M207" t="s">
        <v>22</v>
      </c>
      <c r="N207">
        <v>1539752400</v>
      </c>
      <c r="O207" s="14">
        <f t="shared" si="20"/>
        <v>43390.208333333328</v>
      </c>
      <c r="P207" s="14">
        <v>43390.208333333328</v>
      </c>
      <c r="Q207">
        <f t="shared" si="23"/>
        <v>2018</v>
      </c>
      <c r="R207">
        <v>2018</v>
      </c>
      <c r="S207" s="16" t="str">
        <f t="shared" si="21"/>
        <v>Oct</v>
      </c>
      <c r="T207" t="s">
        <v>2083</v>
      </c>
      <c r="U207">
        <v>1540789200</v>
      </c>
      <c r="V207" s="12">
        <f t="shared" si="22"/>
        <v>43402.208333333328</v>
      </c>
      <c r="W207" t="b">
        <v>1</v>
      </c>
      <c r="X207" t="b">
        <v>0</v>
      </c>
      <c r="Y207" t="s">
        <v>33</v>
      </c>
    </row>
    <row r="208" spans="1:2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E208/D208*100</f>
        <v>38.844444444444441</v>
      </c>
      <c r="G208" t="s">
        <v>74</v>
      </c>
      <c r="H208" s="8">
        <f>E208/I208</f>
        <v>61.333333333333336</v>
      </c>
      <c r="I208">
        <v>57</v>
      </c>
      <c r="J208" t="str">
        <f t="shared" si="18"/>
        <v>publishing</v>
      </c>
      <c r="K208" t="str">
        <f t="shared" si="19"/>
        <v>fiction</v>
      </c>
      <c r="L208" t="s">
        <v>21</v>
      </c>
      <c r="M208" t="s">
        <v>22</v>
      </c>
      <c r="N208">
        <v>1267250400</v>
      </c>
      <c r="O208" s="14">
        <f t="shared" si="20"/>
        <v>40236.25</v>
      </c>
      <c r="P208" s="14">
        <v>40236.25</v>
      </c>
      <c r="Q208">
        <f t="shared" si="23"/>
        <v>2010</v>
      </c>
      <c r="R208">
        <v>2010</v>
      </c>
      <c r="S208" s="16" t="str">
        <f t="shared" si="21"/>
        <v>Feb</v>
      </c>
      <c r="T208" t="s">
        <v>2089</v>
      </c>
      <c r="U208">
        <v>1268028000</v>
      </c>
      <c r="V208" s="12">
        <f t="shared" si="22"/>
        <v>40245.25</v>
      </c>
      <c r="W208" t="b">
        <v>0</v>
      </c>
      <c r="X208" t="b">
        <v>0</v>
      </c>
      <c r="Y208" t="s">
        <v>119</v>
      </c>
    </row>
    <row r="209" spans="1:2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E209/D209*100</f>
        <v>425.7</v>
      </c>
      <c r="G209" t="s">
        <v>20</v>
      </c>
      <c r="H209" s="8">
        <f>E209/I209</f>
        <v>99</v>
      </c>
      <c r="I209">
        <v>43</v>
      </c>
      <c r="J209" t="str">
        <f t="shared" si="18"/>
        <v>music</v>
      </c>
      <c r="K209" t="str">
        <f t="shared" si="19"/>
        <v>rock</v>
      </c>
      <c r="L209" t="s">
        <v>21</v>
      </c>
      <c r="M209" t="s">
        <v>22</v>
      </c>
      <c r="N209">
        <v>1535432400</v>
      </c>
      <c r="O209" s="14">
        <f t="shared" si="20"/>
        <v>43340.208333333328</v>
      </c>
      <c r="P209" s="14">
        <v>43340.208333333328</v>
      </c>
      <c r="Q209">
        <f t="shared" si="23"/>
        <v>2018</v>
      </c>
      <c r="R209">
        <v>2018</v>
      </c>
      <c r="S209" s="16" t="str">
        <f t="shared" si="21"/>
        <v>Aug</v>
      </c>
      <c r="T209" t="s">
        <v>2080</v>
      </c>
      <c r="U209">
        <v>1537160400</v>
      </c>
      <c r="V209" s="12">
        <f t="shared" si="22"/>
        <v>43360.208333333328</v>
      </c>
      <c r="W209" t="b">
        <v>0</v>
      </c>
      <c r="X209" t="b">
        <v>1</v>
      </c>
      <c r="Y209" t="s">
        <v>23</v>
      </c>
    </row>
    <row r="210" spans="1:2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E210/D210*100</f>
        <v>101.12239715591672</v>
      </c>
      <c r="G210" t="s">
        <v>20</v>
      </c>
      <c r="H210" s="8">
        <f>E210/I210</f>
        <v>96.984900146127615</v>
      </c>
      <c r="I210">
        <v>2053</v>
      </c>
      <c r="J210" t="str">
        <f t="shared" si="18"/>
        <v>film &amp; video</v>
      </c>
      <c r="K210" t="str">
        <f t="shared" si="19"/>
        <v>documentary</v>
      </c>
      <c r="L210" t="s">
        <v>21</v>
      </c>
      <c r="M210" t="s">
        <v>22</v>
      </c>
      <c r="N210">
        <v>1510207200</v>
      </c>
      <c r="O210" s="14">
        <f t="shared" si="20"/>
        <v>43048.25</v>
      </c>
      <c r="P210" s="14">
        <v>43048.25</v>
      </c>
      <c r="Q210">
        <f t="shared" si="23"/>
        <v>2017</v>
      </c>
      <c r="R210">
        <v>2017</v>
      </c>
      <c r="S210" s="16" t="str">
        <f t="shared" si="21"/>
        <v>Nov</v>
      </c>
      <c r="T210" t="s">
        <v>2079</v>
      </c>
      <c r="U210">
        <v>1512280800</v>
      </c>
      <c r="V210" s="12">
        <f t="shared" si="22"/>
        <v>43072.25</v>
      </c>
      <c r="W210" t="b">
        <v>0</v>
      </c>
      <c r="X210" t="b">
        <v>0</v>
      </c>
      <c r="Y210" t="s">
        <v>42</v>
      </c>
    </row>
    <row r="211" spans="1:2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E211/D211*100</f>
        <v>21.188688946015425</v>
      </c>
      <c r="G211" t="s">
        <v>47</v>
      </c>
      <c r="H211" s="8">
        <f>E211/I211</f>
        <v>51.004950495049506</v>
      </c>
      <c r="I211">
        <v>808</v>
      </c>
      <c r="J211" t="str">
        <f t="shared" si="18"/>
        <v>film &amp; video</v>
      </c>
      <c r="K211" t="str">
        <f t="shared" si="19"/>
        <v>documentary</v>
      </c>
      <c r="L211" t="s">
        <v>26</v>
      </c>
      <c r="M211" t="s">
        <v>27</v>
      </c>
      <c r="N211">
        <v>1462510800</v>
      </c>
      <c r="O211" s="14">
        <f t="shared" si="20"/>
        <v>42496.208333333328</v>
      </c>
      <c r="P211" s="14">
        <v>42496.208333333328</v>
      </c>
      <c r="Q211">
        <f t="shared" si="23"/>
        <v>2016</v>
      </c>
      <c r="R211">
        <v>2016</v>
      </c>
      <c r="S211" s="16" t="str">
        <f t="shared" si="21"/>
        <v>May</v>
      </c>
      <c r="T211" t="s">
        <v>2090</v>
      </c>
      <c r="U211">
        <v>1463115600</v>
      </c>
      <c r="V211" s="12">
        <f t="shared" si="22"/>
        <v>42503.208333333328</v>
      </c>
      <c r="W211" t="b">
        <v>0</v>
      </c>
      <c r="X211" t="b">
        <v>0</v>
      </c>
      <c r="Y211" t="s">
        <v>42</v>
      </c>
    </row>
    <row r="212" spans="1:2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E212/D212*100</f>
        <v>67.425531914893625</v>
      </c>
      <c r="G212" t="s">
        <v>14</v>
      </c>
      <c r="H212" s="8">
        <f>E212/I212</f>
        <v>28.044247787610619</v>
      </c>
      <c r="I212">
        <v>226</v>
      </c>
      <c r="J212" t="str">
        <f t="shared" si="18"/>
        <v>film &amp; video</v>
      </c>
      <c r="K212" t="str">
        <f t="shared" si="19"/>
        <v>science fiction</v>
      </c>
      <c r="L212" t="s">
        <v>36</v>
      </c>
      <c r="M212" t="s">
        <v>37</v>
      </c>
      <c r="N212">
        <v>1488520800</v>
      </c>
      <c r="O212" s="14">
        <f t="shared" si="20"/>
        <v>42797.25</v>
      </c>
      <c r="P212" s="14">
        <v>42797.25</v>
      </c>
      <c r="Q212">
        <f t="shared" si="23"/>
        <v>2017</v>
      </c>
      <c r="R212">
        <v>2017</v>
      </c>
      <c r="S212" s="16" t="str">
        <f t="shared" si="21"/>
        <v>Mar</v>
      </c>
      <c r="T212" t="s">
        <v>2085</v>
      </c>
      <c r="U212">
        <v>1490850000</v>
      </c>
      <c r="V212" s="12">
        <f t="shared" si="22"/>
        <v>42824.208333333328</v>
      </c>
      <c r="W212" t="b">
        <v>0</v>
      </c>
      <c r="X212" t="b">
        <v>0</v>
      </c>
      <c r="Y212" t="s">
        <v>474</v>
      </c>
    </row>
    <row r="213" spans="1:2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E213/D213*100</f>
        <v>94.923371647509583</v>
      </c>
      <c r="G213" t="s">
        <v>14</v>
      </c>
      <c r="H213" s="8">
        <f>E213/I213</f>
        <v>60.984615384615381</v>
      </c>
      <c r="I213">
        <v>1625</v>
      </c>
      <c r="J213" t="str">
        <f t="shared" si="18"/>
        <v>theater</v>
      </c>
      <c r="K213" t="str">
        <f t="shared" si="19"/>
        <v>plays</v>
      </c>
      <c r="L213" t="s">
        <v>21</v>
      </c>
      <c r="M213" t="s">
        <v>22</v>
      </c>
      <c r="N213">
        <v>1377579600</v>
      </c>
      <c r="O213" s="14">
        <f t="shared" si="20"/>
        <v>41513.208333333336</v>
      </c>
      <c r="P213" s="14">
        <v>41513.208333333336</v>
      </c>
      <c r="Q213">
        <f t="shared" si="23"/>
        <v>2013</v>
      </c>
      <c r="R213">
        <v>2013</v>
      </c>
      <c r="S213" s="16" t="str">
        <f t="shared" si="21"/>
        <v>Aug</v>
      </c>
      <c r="T213" t="s">
        <v>2080</v>
      </c>
      <c r="U213">
        <v>1379653200</v>
      </c>
      <c r="V213" s="12">
        <f t="shared" si="22"/>
        <v>41537.208333333336</v>
      </c>
      <c r="W213" t="b">
        <v>0</v>
      </c>
      <c r="X213" t="b">
        <v>0</v>
      </c>
      <c r="Y213" t="s">
        <v>33</v>
      </c>
    </row>
    <row r="214" spans="1:2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E214/D214*100</f>
        <v>151.85185185185185</v>
      </c>
      <c r="G214" t="s">
        <v>20</v>
      </c>
      <c r="H214" s="8">
        <f>E214/I214</f>
        <v>73.214285714285708</v>
      </c>
      <c r="I214">
        <v>168</v>
      </c>
      <c r="J214" t="str">
        <f t="shared" si="18"/>
        <v>theater</v>
      </c>
      <c r="K214" t="str">
        <f t="shared" si="19"/>
        <v>plays</v>
      </c>
      <c r="L214" t="s">
        <v>21</v>
      </c>
      <c r="M214" t="s">
        <v>22</v>
      </c>
      <c r="N214">
        <v>1576389600</v>
      </c>
      <c r="O214" s="14">
        <f t="shared" si="20"/>
        <v>43814.25</v>
      </c>
      <c r="P214" s="14">
        <v>43814.25</v>
      </c>
      <c r="Q214">
        <f t="shared" si="23"/>
        <v>2019</v>
      </c>
      <c r="R214">
        <v>2019</v>
      </c>
      <c r="S214" s="16" t="str">
        <f t="shared" si="21"/>
        <v>Dec</v>
      </c>
      <c r="T214" t="s">
        <v>2086</v>
      </c>
      <c r="U214">
        <v>1580364000</v>
      </c>
      <c r="V214" s="12">
        <f t="shared" si="22"/>
        <v>43860.25</v>
      </c>
      <c r="W214" t="b">
        <v>0</v>
      </c>
      <c r="X214" t="b">
        <v>0</v>
      </c>
      <c r="Y214" t="s">
        <v>33</v>
      </c>
    </row>
    <row r="215" spans="1:2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E215/D215*100</f>
        <v>195.16382252559728</v>
      </c>
      <c r="G215" t="s">
        <v>20</v>
      </c>
      <c r="H215" s="8">
        <f>E215/I215</f>
        <v>39.997435299603637</v>
      </c>
      <c r="I215">
        <v>4289</v>
      </c>
      <c r="J215" t="str">
        <f t="shared" si="18"/>
        <v>music</v>
      </c>
      <c r="K215" t="str">
        <f t="shared" si="19"/>
        <v>indie rock</v>
      </c>
      <c r="L215" t="s">
        <v>21</v>
      </c>
      <c r="M215" t="s">
        <v>22</v>
      </c>
      <c r="N215">
        <v>1289019600</v>
      </c>
      <c r="O215" s="14">
        <f t="shared" si="20"/>
        <v>40488.208333333336</v>
      </c>
      <c r="P215" s="14">
        <v>40488.208333333336</v>
      </c>
      <c r="Q215">
        <f t="shared" si="23"/>
        <v>2010</v>
      </c>
      <c r="R215">
        <v>2010</v>
      </c>
      <c r="S215" s="16" t="str">
        <f t="shared" si="21"/>
        <v>Nov</v>
      </c>
      <c r="T215" t="s">
        <v>2079</v>
      </c>
      <c r="U215">
        <v>1289714400</v>
      </c>
      <c r="V215" s="12">
        <f t="shared" si="22"/>
        <v>40496.25</v>
      </c>
      <c r="W215" t="b">
        <v>0</v>
      </c>
      <c r="X215" t="b">
        <v>1</v>
      </c>
      <c r="Y215" t="s">
        <v>60</v>
      </c>
    </row>
    <row r="216" spans="1:2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E216/D216*100</f>
        <v>1023.1428571428571</v>
      </c>
      <c r="G216" t="s">
        <v>20</v>
      </c>
      <c r="H216" s="8">
        <f>E216/I216</f>
        <v>86.812121212121212</v>
      </c>
      <c r="I216">
        <v>165</v>
      </c>
      <c r="J216" t="str">
        <f t="shared" si="18"/>
        <v>music</v>
      </c>
      <c r="K216" t="str">
        <f t="shared" si="19"/>
        <v>rock</v>
      </c>
      <c r="L216" t="s">
        <v>21</v>
      </c>
      <c r="M216" t="s">
        <v>22</v>
      </c>
      <c r="N216">
        <v>1282194000</v>
      </c>
      <c r="O216" s="14">
        <f t="shared" si="20"/>
        <v>40409.208333333336</v>
      </c>
      <c r="P216" s="14">
        <v>40409.208333333336</v>
      </c>
      <c r="Q216">
        <f t="shared" si="23"/>
        <v>2010</v>
      </c>
      <c r="R216">
        <v>2010</v>
      </c>
      <c r="S216" s="16" t="str">
        <f t="shared" si="21"/>
        <v>Aug</v>
      </c>
      <c r="T216" t="s">
        <v>2080</v>
      </c>
      <c r="U216">
        <v>1282712400</v>
      </c>
      <c r="V216" s="12">
        <f t="shared" si="22"/>
        <v>40415.208333333336</v>
      </c>
      <c r="W216" t="b">
        <v>0</v>
      </c>
      <c r="X216" t="b">
        <v>0</v>
      </c>
      <c r="Y216" t="s">
        <v>23</v>
      </c>
    </row>
    <row r="217" spans="1:2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E217/D217*100</f>
        <v>3.841836734693878</v>
      </c>
      <c r="G217" t="s">
        <v>14</v>
      </c>
      <c r="H217" s="8">
        <f>E217/I217</f>
        <v>42.125874125874127</v>
      </c>
      <c r="I217">
        <v>143</v>
      </c>
      <c r="J217" t="str">
        <f t="shared" si="18"/>
        <v>theater</v>
      </c>
      <c r="K217" t="str">
        <f t="shared" si="19"/>
        <v>plays</v>
      </c>
      <c r="L217" t="s">
        <v>21</v>
      </c>
      <c r="M217" t="s">
        <v>22</v>
      </c>
      <c r="N217">
        <v>1550037600</v>
      </c>
      <c r="O217" s="14">
        <f t="shared" si="20"/>
        <v>43509.25</v>
      </c>
      <c r="P217" s="14">
        <v>43509.25</v>
      </c>
      <c r="Q217">
        <f t="shared" si="23"/>
        <v>2019</v>
      </c>
      <c r="R217">
        <v>2019</v>
      </c>
      <c r="S217" s="16" t="str">
        <f t="shared" si="21"/>
        <v>Feb</v>
      </c>
      <c r="T217" t="s">
        <v>2089</v>
      </c>
      <c r="U217">
        <v>1550210400</v>
      </c>
      <c r="V217" s="12">
        <f t="shared" si="22"/>
        <v>43511.25</v>
      </c>
      <c r="W217" t="b">
        <v>0</v>
      </c>
      <c r="X217" t="b">
        <v>0</v>
      </c>
      <c r="Y217" t="s">
        <v>33</v>
      </c>
    </row>
    <row r="218" spans="1:2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E218/D218*100</f>
        <v>155.07066557107643</v>
      </c>
      <c r="G218" t="s">
        <v>20</v>
      </c>
      <c r="H218" s="8">
        <f>E218/I218</f>
        <v>103.97851239669421</v>
      </c>
      <c r="I218">
        <v>1815</v>
      </c>
      <c r="J218" t="str">
        <f t="shared" si="18"/>
        <v>theater</v>
      </c>
      <c r="K218" t="str">
        <f t="shared" si="19"/>
        <v>plays</v>
      </c>
      <c r="L218" t="s">
        <v>21</v>
      </c>
      <c r="M218" t="s">
        <v>22</v>
      </c>
      <c r="N218">
        <v>1321941600</v>
      </c>
      <c r="O218" s="14">
        <f t="shared" si="20"/>
        <v>40869.25</v>
      </c>
      <c r="P218" s="14">
        <v>40869.25</v>
      </c>
      <c r="Q218">
        <f t="shared" si="23"/>
        <v>2011</v>
      </c>
      <c r="R218">
        <v>2011</v>
      </c>
      <c r="S218" s="16" t="str">
        <f t="shared" si="21"/>
        <v>Nov</v>
      </c>
      <c r="T218" t="s">
        <v>2079</v>
      </c>
      <c r="U218">
        <v>1322114400</v>
      </c>
      <c r="V218" s="12">
        <f t="shared" si="22"/>
        <v>40871.25</v>
      </c>
      <c r="W218" t="b">
        <v>0</v>
      </c>
      <c r="X218" t="b">
        <v>0</v>
      </c>
      <c r="Y218" t="s">
        <v>33</v>
      </c>
    </row>
    <row r="219" spans="1:2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E219/D219*100</f>
        <v>44.753477588871718</v>
      </c>
      <c r="G219" t="s">
        <v>14</v>
      </c>
      <c r="H219" s="8">
        <f>E219/I219</f>
        <v>62.003211991434689</v>
      </c>
      <c r="I219">
        <v>934</v>
      </c>
      <c r="J219" t="str">
        <f t="shared" si="18"/>
        <v>film &amp; video</v>
      </c>
      <c r="K219" t="str">
        <f t="shared" si="19"/>
        <v>science fiction</v>
      </c>
      <c r="L219" t="s">
        <v>21</v>
      </c>
      <c r="M219" t="s">
        <v>22</v>
      </c>
      <c r="N219">
        <v>1556427600</v>
      </c>
      <c r="O219" s="14">
        <f t="shared" si="20"/>
        <v>43583.208333333328</v>
      </c>
      <c r="P219" s="14">
        <v>43583.208333333328</v>
      </c>
      <c r="Q219">
        <f t="shared" si="23"/>
        <v>2019</v>
      </c>
      <c r="R219">
        <v>2019</v>
      </c>
      <c r="S219" s="16" t="str">
        <f t="shared" si="21"/>
        <v>Apr</v>
      </c>
      <c r="T219" t="s">
        <v>2088</v>
      </c>
      <c r="U219">
        <v>1557205200</v>
      </c>
      <c r="V219" s="12">
        <f t="shared" si="22"/>
        <v>43592.208333333328</v>
      </c>
      <c r="W219" t="b">
        <v>0</v>
      </c>
      <c r="X219" t="b">
        <v>0</v>
      </c>
      <c r="Y219" t="s">
        <v>474</v>
      </c>
    </row>
    <row r="220" spans="1:2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E220/D220*100</f>
        <v>215.94736842105263</v>
      </c>
      <c r="G220" t="s">
        <v>20</v>
      </c>
      <c r="H220" s="8">
        <f>E220/I220</f>
        <v>31.005037783375315</v>
      </c>
      <c r="I220">
        <v>397</v>
      </c>
      <c r="J220" t="str">
        <f t="shared" si="18"/>
        <v>film &amp; video</v>
      </c>
      <c r="K220" t="str">
        <f t="shared" si="19"/>
        <v>shorts</v>
      </c>
      <c r="L220" t="s">
        <v>40</v>
      </c>
      <c r="M220" t="s">
        <v>41</v>
      </c>
      <c r="N220">
        <v>1320991200</v>
      </c>
      <c r="O220" s="14">
        <f t="shared" si="20"/>
        <v>40858.25</v>
      </c>
      <c r="P220" s="14">
        <v>40858.25</v>
      </c>
      <c r="Q220">
        <f t="shared" si="23"/>
        <v>2011</v>
      </c>
      <c r="R220">
        <v>2011</v>
      </c>
      <c r="S220" s="16" t="str">
        <f t="shared" si="21"/>
        <v>Nov</v>
      </c>
      <c r="T220" t="s">
        <v>2079</v>
      </c>
      <c r="U220">
        <v>1323928800</v>
      </c>
      <c r="V220" s="12">
        <f t="shared" si="22"/>
        <v>40892.25</v>
      </c>
      <c r="W220" t="b">
        <v>0</v>
      </c>
      <c r="X220" t="b">
        <v>1</v>
      </c>
      <c r="Y220" t="s">
        <v>100</v>
      </c>
    </row>
    <row r="221" spans="1:2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E221/D221*100</f>
        <v>332.12709832134288</v>
      </c>
      <c r="G221" t="s">
        <v>20</v>
      </c>
      <c r="H221" s="8">
        <f>E221/I221</f>
        <v>89.991552956465242</v>
      </c>
      <c r="I221">
        <v>1539</v>
      </c>
      <c r="J221" t="str">
        <f t="shared" si="18"/>
        <v>film &amp; video</v>
      </c>
      <c r="K221" t="str">
        <f t="shared" si="19"/>
        <v>animation</v>
      </c>
      <c r="L221" t="s">
        <v>21</v>
      </c>
      <c r="M221" t="s">
        <v>22</v>
      </c>
      <c r="N221">
        <v>1345093200</v>
      </c>
      <c r="O221" s="14">
        <f t="shared" si="20"/>
        <v>41137.208333333336</v>
      </c>
      <c r="P221" s="14">
        <v>41137.208333333336</v>
      </c>
      <c r="Q221">
        <f t="shared" si="23"/>
        <v>2012</v>
      </c>
      <c r="R221">
        <v>2012</v>
      </c>
      <c r="S221" s="16" t="str">
        <f t="shared" si="21"/>
        <v>Aug</v>
      </c>
      <c r="T221" t="s">
        <v>2080</v>
      </c>
      <c r="U221">
        <v>1346130000</v>
      </c>
      <c r="V221" s="12">
        <f t="shared" si="22"/>
        <v>41149.208333333336</v>
      </c>
      <c r="W221" t="b">
        <v>0</v>
      </c>
      <c r="X221" t="b">
        <v>0</v>
      </c>
      <c r="Y221" t="s">
        <v>71</v>
      </c>
    </row>
    <row r="222" spans="1:2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E222/D222*100</f>
        <v>8.4430379746835449</v>
      </c>
      <c r="G222" t="s">
        <v>14</v>
      </c>
      <c r="H222" s="8">
        <f>E222/I222</f>
        <v>39.235294117647058</v>
      </c>
      <c r="I222">
        <v>17</v>
      </c>
      <c r="J222" t="str">
        <f t="shared" si="18"/>
        <v>theater</v>
      </c>
      <c r="K222" t="str">
        <f t="shared" si="19"/>
        <v>plays</v>
      </c>
      <c r="L222" t="s">
        <v>21</v>
      </c>
      <c r="M222" t="s">
        <v>22</v>
      </c>
      <c r="N222">
        <v>1309496400</v>
      </c>
      <c r="O222" s="14">
        <f t="shared" si="20"/>
        <v>40725.208333333336</v>
      </c>
      <c r="P222" s="14">
        <v>40725.208333333336</v>
      </c>
      <c r="Q222">
        <f t="shared" si="23"/>
        <v>2011</v>
      </c>
      <c r="R222">
        <v>2011</v>
      </c>
      <c r="S222" s="16" t="str">
        <f t="shared" si="21"/>
        <v>Jul</v>
      </c>
      <c r="T222" t="s">
        <v>2087</v>
      </c>
      <c r="U222">
        <v>1311051600</v>
      </c>
      <c r="V222" s="12">
        <f t="shared" si="22"/>
        <v>40743.208333333336</v>
      </c>
      <c r="W222" t="b">
        <v>1</v>
      </c>
      <c r="X222" t="b">
        <v>0</v>
      </c>
      <c r="Y222" t="s">
        <v>33</v>
      </c>
    </row>
    <row r="223" spans="1:2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E223/D223*100</f>
        <v>98.625514403292186</v>
      </c>
      <c r="G223" t="s">
        <v>14</v>
      </c>
      <c r="H223" s="8">
        <f>E223/I223</f>
        <v>54.993116108306566</v>
      </c>
      <c r="I223">
        <v>2179</v>
      </c>
      <c r="J223" t="str">
        <f t="shared" si="18"/>
        <v>food</v>
      </c>
      <c r="K223" t="str">
        <f t="shared" si="19"/>
        <v>food trucks</v>
      </c>
      <c r="L223" t="s">
        <v>21</v>
      </c>
      <c r="M223" t="s">
        <v>22</v>
      </c>
      <c r="N223">
        <v>1340254800</v>
      </c>
      <c r="O223" s="14">
        <f t="shared" si="20"/>
        <v>41081.208333333336</v>
      </c>
      <c r="P223" s="14">
        <v>41081.208333333336</v>
      </c>
      <c r="Q223">
        <f t="shared" si="23"/>
        <v>2012</v>
      </c>
      <c r="R223">
        <v>2012</v>
      </c>
      <c r="S223" s="16" t="str">
        <f t="shared" si="21"/>
        <v>Jun</v>
      </c>
      <c r="T223" t="s">
        <v>2084</v>
      </c>
      <c r="U223">
        <v>1340427600</v>
      </c>
      <c r="V223" s="12">
        <f t="shared" si="22"/>
        <v>41083.208333333336</v>
      </c>
      <c r="W223" t="b">
        <v>1</v>
      </c>
      <c r="X223" t="b">
        <v>0</v>
      </c>
      <c r="Y223" t="s">
        <v>17</v>
      </c>
    </row>
    <row r="224" spans="1:2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E224/D224*100</f>
        <v>137.97916666666669</v>
      </c>
      <c r="G224" t="s">
        <v>20</v>
      </c>
      <c r="H224" s="8">
        <f>E224/I224</f>
        <v>47.992753623188406</v>
      </c>
      <c r="I224">
        <v>138</v>
      </c>
      <c r="J224" t="str">
        <f t="shared" si="18"/>
        <v>photography</v>
      </c>
      <c r="K224" t="str">
        <f t="shared" si="19"/>
        <v>photography books</v>
      </c>
      <c r="L224" t="s">
        <v>21</v>
      </c>
      <c r="M224" t="s">
        <v>22</v>
      </c>
      <c r="N224">
        <v>1412226000</v>
      </c>
      <c r="O224" s="14">
        <f t="shared" si="20"/>
        <v>41914.208333333336</v>
      </c>
      <c r="P224" s="14">
        <v>41914.208333333336</v>
      </c>
      <c r="Q224">
        <f t="shared" si="23"/>
        <v>2014</v>
      </c>
      <c r="R224">
        <v>2014</v>
      </c>
      <c r="S224" s="16" t="str">
        <f t="shared" si="21"/>
        <v>Oct</v>
      </c>
      <c r="T224" t="s">
        <v>2083</v>
      </c>
      <c r="U224">
        <v>1412312400</v>
      </c>
      <c r="V224" s="12">
        <f t="shared" si="22"/>
        <v>41915.208333333336</v>
      </c>
      <c r="W224" t="b">
        <v>0</v>
      </c>
      <c r="X224" t="b">
        <v>0</v>
      </c>
      <c r="Y224" t="s">
        <v>122</v>
      </c>
    </row>
    <row r="225" spans="1:2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E225/D225*100</f>
        <v>93.81099656357388</v>
      </c>
      <c r="G225" t="s">
        <v>14</v>
      </c>
      <c r="H225" s="8">
        <f>E225/I225</f>
        <v>87.966702470461868</v>
      </c>
      <c r="I225">
        <v>931</v>
      </c>
      <c r="J225" t="str">
        <f t="shared" si="18"/>
        <v>theater</v>
      </c>
      <c r="K225" t="str">
        <f t="shared" si="19"/>
        <v>plays</v>
      </c>
      <c r="L225" t="s">
        <v>21</v>
      </c>
      <c r="M225" t="s">
        <v>22</v>
      </c>
      <c r="N225">
        <v>1458104400</v>
      </c>
      <c r="O225" s="14">
        <f t="shared" si="20"/>
        <v>42445.208333333328</v>
      </c>
      <c r="P225" s="14">
        <v>42445.208333333328</v>
      </c>
      <c r="Q225">
        <f t="shared" si="23"/>
        <v>2016</v>
      </c>
      <c r="R225">
        <v>2016</v>
      </c>
      <c r="S225" s="16" t="str">
        <f t="shared" si="21"/>
        <v>Mar</v>
      </c>
      <c r="T225" t="s">
        <v>2085</v>
      </c>
      <c r="U225">
        <v>1459314000</v>
      </c>
      <c r="V225" s="12">
        <f t="shared" si="22"/>
        <v>42459.208333333328</v>
      </c>
      <c r="W225" t="b">
        <v>0</v>
      </c>
      <c r="X225" t="b">
        <v>0</v>
      </c>
      <c r="Y225" t="s">
        <v>33</v>
      </c>
    </row>
    <row r="226" spans="1:2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E226/D226*100</f>
        <v>403.63930885529157</v>
      </c>
      <c r="G226" t="s">
        <v>20</v>
      </c>
      <c r="H226" s="8">
        <f>E226/I226</f>
        <v>51.999165275459099</v>
      </c>
      <c r="I226">
        <v>3594</v>
      </c>
      <c r="J226" t="str">
        <f t="shared" si="18"/>
        <v>film &amp; video</v>
      </c>
      <c r="K226" t="str">
        <f t="shared" si="19"/>
        <v>science fiction</v>
      </c>
      <c r="L226" t="s">
        <v>21</v>
      </c>
      <c r="M226" t="s">
        <v>22</v>
      </c>
      <c r="N226">
        <v>1411534800</v>
      </c>
      <c r="O226" s="14">
        <f t="shared" si="20"/>
        <v>41906.208333333336</v>
      </c>
      <c r="P226" s="14">
        <v>41906.208333333336</v>
      </c>
      <c r="Q226">
        <f t="shared" si="23"/>
        <v>2014</v>
      </c>
      <c r="R226">
        <v>2014</v>
      </c>
      <c r="S226" s="16" t="str">
        <f t="shared" si="21"/>
        <v>Sep</v>
      </c>
      <c r="T226" t="s">
        <v>2082</v>
      </c>
      <c r="U226">
        <v>1415426400</v>
      </c>
      <c r="V226" s="12">
        <f t="shared" si="22"/>
        <v>41951.25</v>
      </c>
      <c r="W226" t="b">
        <v>0</v>
      </c>
      <c r="X226" t="b">
        <v>0</v>
      </c>
      <c r="Y226" t="s">
        <v>474</v>
      </c>
    </row>
    <row r="227" spans="1:2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E227/D227*100</f>
        <v>260.1740412979351</v>
      </c>
      <c r="G227" t="s">
        <v>20</v>
      </c>
      <c r="H227" s="8">
        <f>E227/I227</f>
        <v>29.999659863945578</v>
      </c>
      <c r="I227">
        <v>5880</v>
      </c>
      <c r="J227" t="str">
        <f t="shared" si="18"/>
        <v>music</v>
      </c>
      <c r="K227" t="str">
        <f t="shared" si="19"/>
        <v>rock</v>
      </c>
      <c r="L227" t="s">
        <v>21</v>
      </c>
      <c r="M227" t="s">
        <v>22</v>
      </c>
      <c r="N227">
        <v>1399093200</v>
      </c>
      <c r="O227" s="14">
        <f t="shared" si="20"/>
        <v>41762.208333333336</v>
      </c>
      <c r="P227" s="14">
        <v>41762.208333333336</v>
      </c>
      <c r="Q227">
        <f t="shared" si="23"/>
        <v>2014</v>
      </c>
      <c r="R227">
        <v>2014</v>
      </c>
      <c r="S227" s="16" t="str">
        <f t="shared" si="21"/>
        <v>May</v>
      </c>
      <c r="T227" t="s">
        <v>2090</v>
      </c>
      <c r="U227">
        <v>1399093200</v>
      </c>
      <c r="V227" s="12">
        <f t="shared" si="22"/>
        <v>41762.208333333336</v>
      </c>
      <c r="W227" t="b">
        <v>1</v>
      </c>
      <c r="X227" t="b">
        <v>0</v>
      </c>
      <c r="Y227" t="s">
        <v>23</v>
      </c>
    </row>
    <row r="228" spans="1:2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E228/D228*100</f>
        <v>366.63333333333333</v>
      </c>
      <c r="G228" t="s">
        <v>20</v>
      </c>
      <c r="H228" s="8">
        <f>E228/I228</f>
        <v>98.205357142857139</v>
      </c>
      <c r="I228">
        <v>112</v>
      </c>
      <c r="J228" t="str">
        <f t="shared" si="18"/>
        <v>photography</v>
      </c>
      <c r="K228" t="str">
        <f t="shared" si="19"/>
        <v>photography books</v>
      </c>
      <c r="L228" t="s">
        <v>21</v>
      </c>
      <c r="M228" t="s">
        <v>22</v>
      </c>
      <c r="N228">
        <v>1270702800</v>
      </c>
      <c r="O228" s="14">
        <f t="shared" si="20"/>
        <v>40276.208333333336</v>
      </c>
      <c r="P228" s="14">
        <v>40276.208333333336</v>
      </c>
      <c r="Q228">
        <f t="shared" si="23"/>
        <v>2010</v>
      </c>
      <c r="R228">
        <v>2010</v>
      </c>
      <c r="S228" s="16" t="str">
        <f t="shared" si="21"/>
        <v>Apr</v>
      </c>
      <c r="T228" t="s">
        <v>2088</v>
      </c>
      <c r="U228">
        <v>1273899600</v>
      </c>
      <c r="V228" s="12">
        <f t="shared" si="22"/>
        <v>40313.208333333336</v>
      </c>
      <c r="W228" t="b">
        <v>0</v>
      </c>
      <c r="X228" t="b">
        <v>0</v>
      </c>
      <c r="Y228" t="s">
        <v>122</v>
      </c>
    </row>
    <row r="229" spans="1:2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E229/D229*100</f>
        <v>168.72085385878489</v>
      </c>
      <c r="G229" t="s">
        <v>20</v>
      </c>
      <c r="H229" s="8">
        <f>E229/I229</f>
        <v>108.96182396606575</v>
      </c>
      <c r="I229">
        <v>943</v>
      </c>
      <c r="J229" t="str">
        <f t="shared" si="18"/>
        <v>games</v>
      </c>
      <c r="K229" t="str">
        <f t="shared" si="19"/>
        <v>mobile games</v>
      </c>
      <c r="L229" t="s">
        <v>21</v>
      </c>
      <c r="M229" t="s">
        <v>22</v>
      </c>
      <c r="N229">
        <v>1431666000</v>
      </c>
      <c r="O229" s="14">
        <f t="shared" si="20"/>
        <v>42139.208333333328</v>
      </c>
      <c r="P229" s="14">
        <v>42139.208333333328</v>
      </c>
      <c r="Q229">
        <f t="shared" si="23"/>
        <v>2015</v>
      </c>
      <c r="R229">
        <v>2015</v>
      </c>
      <c r="S229" s="16" t="str">
        <f t="shared" si="21"/>
        <v>May</v>
      </c>
      <c r="T229" t="s">
        <v>2090</v>
      </c>
      <c r="U229">
        <v>1432184400</v>
      </c>
      <c r="V229" s="12">
        <f t="shared" si="22"/>
        <v>42145.208333333328</v>
      </c>
      <c r="W229" t="b">
        <v>0</v>
      </c>
      <c r="X229" t="b">
        <v>0</v>
      </c>
      <c r="Y229" t="s">
        <v>292</v>
      </c>
    </row>
    <row r="230" spans="1:2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E230/D230*100</f>
        <v>119.90717911530093</v>
      </c>
      <c r="G230" t="s">
        <v>20</v>
      </c>
      <c r="H230" s="8">
        <f>E230/I230</f>
        <v>66.998379254457049</v>
      </c>
      <c r="I230">
        <v>2468</v>
      </c>
      <c r="J230" t="str">
        <f t="shared" si="18"/>
        <v>film &amp; video</v>
      </c>
      <c r="K230" t="str">
        <f t="shared" si="19"/>
        <v>animation</v>
      </c>
      <c r="L230" t="s">
        <v>21</v>
      </c>
      <c r="M230" t="s">
        <v>22</v>
      </c>
      <c r="N230">
        <v>1472619600</v>
      </c>
      <c r="O230" s="14">
        <f t="shared" si="20"/>
        <v>42613.208333333328</v>
      </c>
      <c r="P230" s="14">
        <v>42613.208333333328</v>
      </c>
      <c r="Q230">
        <f t="shared" si="23"/>
        <v>2016</v>
      </c>
      <c r="R230">
        <v>2016</v>
      </c>
      <c r="S230" s="16" t="str">
        <f t="shared" si="21"/>
        <v>Aug</v>
      </c>
      <c r="T230" t="s">
        <v>2080</v>
      </c>
      <c r="U230">
        <v>1474779600</v>
      </c>
      <c r="V230" s="12">
        <f t="shared" si="22"/>
        <v>42638.208333333328</v>
      </c>
      <c r="W230" t="b">
        <v>0</v>
      </c>
      <c r="X230" t="b">
        <v>0</v>
      </c>
      <c r="Y230" t="s">
        <v>71</v>
      </c>
    </row>
    <row r="231" spans="1:2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E231/D231*100</f>
        <v>193.68925233644859</v>
      </c>
      <c r="G231" t="s">
        <v>20</v>
      </c>
      <c r="H231" s="8">
        <f>E231/I231</f>
        <v>64.99333594668758</v>
      </c>
      <c r="I231">
        <v>2551</v>
      </c>
      <c r="J231" t="str">
        <f t="shared" si="18"/>
        <v>games</v>
      </c>
      <c r="K231" t="str">
        <f t="shared" si="19"/>
        <v>mobile games</v>
      </c>
      <c r="L231" t="s">
        <v>21</v>
      </c>
      <c r="M231" t="s">
        <v>22</v>
      </c>
      <c r="N231">
        <v>1496293200</v>
      </c>
      <c r="O231" s="14">
        <f t="shared" si="20"/>
        <v>42887.208333333328</v>
      </c>
      <c r="P231" s="14">
        <v>42887.208333333328</v>
      </c>
      <c r="Q231">
        <f t="shared" si="23"/>
        <v>2017</v>
      </c>
      <c r="R231">
        <v>2017</v>
      </c>
      <c r="S231" s="16" t="str">
        <f t="shared" si="21"/>
        <v>Jun</v>
      </c>
      <c r="T231" t="s">
        <v>2084</v>
      </c>
      <c r="U231">
        <v>1500440400</v>
      </c>
      <c r="V231" s="12">
        <f t="shared" si="22"/>
        <v>42935.208333333328</v>
      </c>
      <c r="W231" t="b">
        <v>0</v>
      </c>
      <c r="X231" t="b">
        <v>1</v>
      </c>
      <c r="Y231" t="s">
        <v>292</v>
      </c>
    </row>
    <row r="232" spans="1:2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E232/D232*100</f>
        <v>420.16666666666669</v>
      </c>
      <c r="G232" t="s">
        <v>20</v>
      </c>
      <c r="H232" s="8">
        <f>E232/I232</f>
        <v>99.841584158415841</v>
      </c>
      <c r="I232">
        <v>101</v>
      </c>
      <c r="J232" t="str">
        <f t="shared" si="18"/>
        <v>games</v>
      </c>
      <c r="K232" t="str">
        <f t="shared" si="19"/>
        <v>video games</v>
      </c>
      <c r="L232" t="s">
        <v>21</v>
      </c>
      <c r="M232" t="s">
        <v>22</v>
      </c>
      <c r="N232">
        <v>1575612000</v>
      </c>
      <c r="O232" s="14">
        <f t="shared" si="20"/>
        <v>43805.25</v>
      </c>
      <c r="P232" s="14">
        <v>43805.25</v>
      </c>
      <c r="Q232">
        <f t="shared" si="23"/>
        <v>2019</v>
      </c>
      <c r="R232">
        <v>2019</v>
      </c>
      <c r="S232" s="16" t="str">
        <f t="shared" si="21"/>
        <v>Dec</v>
      </c>
      <c r="T232" t="s">
        <v>2086</v>
      </c>
      <c r="U232">
        <v>1575612000</v>
      </c>
      <c r="V232" s="12">
        <f t="shared" si="22"/>
        <v>43805.25</v>
      </c>
      <c r="W232" t="b">
        <v>0</v>
      </c>
      <c r="X232" t="b">
        <v>0</v>
      </c>
      <c r="Y232" t="s">
        <v>89</v>
      </c>
    </row>
    <row r="233" spans="1:2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E233/D233*100</f>
        <v>76.708333333333329</v>
      </c>
      <c r="G233" t="s">
        <v>74</v>
      </c>
      <c r="H233" s="8">
        <f>E233/I233</f>
        <v>82.432835820895519</v>
      </c>
      <c r="I233">
        <v>67</v>
      </c>
      <c r="J233" t="str">
        <f t="shared" si="18"/>
        <v>theater</v>
      </c>
      <c r="K233" t="str">
        <f t="shared" si="19"/>
        <v>plays</v>
      </c>
      <c r="L233" t="s">
        <v>21</v>
      </c>
      <c r="M233" t="s">
        <v>22</v>
      </c>
      <c r="N233">
        <v>1369112400</v>
      </c>
      <c r="O233" s="14">
        <f t="shared" si="20"/>
        <v>41415.208333333336</v>
      </c>
      <c r="P233" s="14">
        <v>41415.208333333336</v>
      </c>
      <c r="Q233">
        <f t="shared" si="23"/>
        <v>2013</v>
      </c>
      <c r="R233">
        <v>2013</v>
      </c>
      <c r="S233" s="16" t="str">
        <f t="shared" si="21"/>
        <v>May</v>
      </c>
      <c r="T233" t="s">
        <v>2090</v>
      </c>
      <c r="U233">
        <v>1374123600</v>
      </c>
      <c r="V233" s="12">
        <f t="shared" si="22"/>
        <v>41473.208333333336</v>
      </c>
      <c r="W233" t="b">
        <v>0</v>
      </c>
      <c r="X233" t="b">
        <v>0</v>
      </c>
      <c r="Y233" t="s">
        <v>33</v>
      </c>
    </row>
    <row r="234" spans="1:2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E234/D234*100</f>
        <v>171.26470588235293</v>
      </c>
      <c r="G234" t="s">
        <v>20</v>
      </c>
      <c r="H234" s="8">
        <f>E234/I234</f>
        <v>63.293478260869563</v>
      </c>
      <c r="I234">
        <v>92</v>
      </c>
      <c r="J234" t="str">
        <f t="shared" si="18"/>
        <v>theater</v>
      </c>
      <c r="K234" t="str">
        <f t="shared" si="19"/>
        <v>plays</v>
      </c>
      <c r="L234" t="s">
        <v>21</v>
      </c>
      <c r="M234" t="s">
        <v>22</v>
      </c>
      <c r="N234">
        <v>1469422800</v>
      </c>
      <c r="O234" s="14">
        <f t="shared" si="20"/>
        <v>42576.208333333328</v>
      </c>
      <c r="P234" s="14">
        <v>42576.208333333328</v>
      </c>
      <c r="Q234">
        <f t="shared" si="23"/>
        <v>2016</v>
      </c>
      <c r="R234">
        <v>2016</v>
      </c>
      <c r="S234" s="16" t="str">
        <f t="shared" si="21"/>
        <v>Jul</v>
      </c>
      <c r="T234" t="s">
        <v>2087</v>
      </c>
      <c r="U234">
        <v>1469509200</v>
      </c>
      <c r="V234" s="12">
        <f t="shared" si="22"/>
        <v>42577.208333333328</v>
      </c>
      <c r="W234" t="b">
        <v>0</v>
      </c>
      <c r="X234" t="b">
        <v>0</v>
      </c>
      <c r="Y234" t="s">
        <v>33</v>
      </c>
    </row>
    <row r="235" spans="1:2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E235/D235*100</f>
        <v>157.89473684210526</v>
      </c>
      <c r="G235" t="s">
        <v>20</v>
      </c>
      <c r="H235" s="8">
        <f>E235/I235</f>
        <v>96.774193548387103</v>
      </c>
      <c r="I235">
        <v>62</v>
      </c>
      <c r="J235" t="str">
        <f t="shared" si="18"/>
        <v>film &amp; video</v>
      </c>
      <c r="K235" t="str">
        <f t="shared" si="19"/>
        <v>animation</v>
      </c>
      <c r="L235" t="s">
        <v>21</v>
      </c>
      <c r="M235" t="s">
        <v>22</v>
      </c>
      <c r="N235">
        <v>1307854800</v>
      </c>
      <c r="O235" s="14">
        <f t="shared" si="20"/>
        <v>40706.208333333336</v>
      </c>
      <c r="P235" s="14">
        <v>40706.208333333336</v>
      </c>
      <c r="Q235">
        <f t="shared" si="23"/>
        <v>2011</v>
      </c>
      <c r="R235">
        <v>2011</v>
      </c>
      <c r="S235" s="16" t="str">
        <f t="shared" si="21"/>
        <v>Jun</v>
      </c>
      <c r="T235" t="s">
        <v>2084</v>
      </c>
      <c r="U235">
        <v>1309237200</v>
      </c>
      <c r="V235" s="12">
        <f t="shared" si="22"/>
        <v>40722.208333333336</v>
      </c>
      <c r="W235" t="b">
        <v>0</v>
      </c>
      <c r="X235" t="b">
        <v>0</v>
      </c>
      <c r="Y235" t="s">
        <v>71</v>
      </c>
    </row>
    <row r="236" spans="1:2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E236/D236*100</f>
        <v>109.08</v>
      </c>
      <c r="G236" t="s">
        <v>20</v>
      </c>
      <c r="H236" s="8">
        <f>E236/I236</f>
        <v>54.906040268456373</v>
      </c>
      <c r="I236">
        <v>149</v>
      </c>
      <c r="J236" t="str">
        <f t="shared" si="18"/>
        <v>games</v>
      </c>
      <c r="K236" t="str">
        <f t="shared" si="19"/>
        <v>video games</v>
      </c>
      <c r="L236" t="s">
        <v>107</v>
      </c>
      <c r="M236" t="s">
        <v>108</v>
      </c>
      <c r="N236">
        <v>1503378000</v>
      </c>
      <c r="O236" s="14">
        <f t="shared" si="20"/>
        <v>42969.208333333328</v>
      </c>
      <c r="P236" s="14">
        <v>42969.208333333328</v>
      </c>
      <c r="Q236">
        <f t="shared" si="23"/>
        <v>2017</v>
      </c>
      <c r="R236">
        <v>2017</v>
      </c>
      <c r="S236" s="16" t="str">
        <f t="shared" si="21"/>
        <v>Aug</v>
      </c>
      <c r="T236" t="s">
        <v>2080</v>
      </c>
      <c r="U236">
        <v>1503982800</v>
      </c>
      <c r="V236" s="12">
        <f t="shared" si="22"/>
        <v>42976.208333333328</v>
      </c>
      <c r="W236" t="b">
        <v>0</v>
      </c>
      <c r="X236" t="b">
        <v>1</v>
      </c>
      <c r="Y236" t="s">
        <v>89</v>
      </c>
    </row>
    <row r="237" spans="1:2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E237/D237*100</f>
        <v>41.732558139534881</v>
      </c>
      <c r="G237" t="s">
        <v>14</v>
      </c>
      <c r="H237" s="8">
        <f>E237/I237</f>
        <v>39.010869565217391</v>
      </c>
      <c r="I237">
        <v>92</v>
      </c>
      <c r="J237" t="str">
        <f t="shared" si="18"/>
        <v>film &amp; video</v>
      </c>
      <c r="K237" t="str">
        <f t="shared" si="19"/>
        <v>animation</v>
      </c>
      <c r="L237" t="s">
        <v>21</v>
      </c>
      <c r="M237" t="s">
        <v>22</v>
      </c>
      <c r="N237">
        <v>1486965600</v>
      </c>
      <c r="O237" s="14">
        <f t="shared" si="20"/>
        <v>42779.25</v>
      </c>
      <c r="P237" s="14">
        <v>42779.25</v>
      </c>
      <c r="Q237">
        <f t="shared" si="23"/>
        <v>2017</v>
      </c>
      <c r="R237">
        <v>2017</v>
      </c>
      <c r="S237" s="16" t="str">
        <f t="shared" si="21"/>
        <v>Feb</v>
      </c>
      <c r="T237" t="s">
        <v>2089</v>
      </c>
      <c r="U237">
        <v>1487397600</v>
      </c>
      <c r="V237" s="12">
        <f t="shared" si="22"/>
        <v>42784.25</v>
      </c>
      <c r="W237" t="b">
        <v>0</v>
      </c>
      <c r="X237" t="b">
        <v>0</v>
      </c>
      <c r="Y237" t="s">
        <v>71</v>
      </c>
    </row>
    <row r="238" spans="1:2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E238/D238*100</f>
        <v>10.944303797468354</v>
      </c>
      <c r="G238" t="s">
        <v>14</v>
      </c>
      <c r="H238" s="8">
        <f>E238/I238</f>
        <v>75.84210526315789</v>
      </c>
      <c r="I238">
        <v>57</v>
      </c>
      <c r="J238" t="str">
        <f t="shared" si="18"/>
        <v>music</v>
      </c>
      <c r="K238" t="str">
        <f t="shared" si="19"/>
        <v>rock</v>
      </c>
      <c r="L238" t="s">
        <v>26</v>
      </c>
      <c r="M238" t="s">
        <v>27</v>
      </c>
      <c r="N238">
        <v>1561438800</v>
      </c>
      <c r="O238" s="14">
        <f t="shared" si="20"/>
        <v>43641.208333333328</v>
      </c>
      <c r="P238" s="14">
        <v>43641.208333333328</v>
      </c>
      <c r="Q238">
        <f t="shared" si="23"/>
        <v>2019</v>
      </c>
      <c r="R238">
        <v>2019</v>
      </c>
      <c r="S238" s="16" t="str">
        <f t="shared" si="21"/>
        <v>Jun</v>
      </c>
      <c r="T238" t="s">
        <v>2084</v>
      </c>
      <c r="U238">
        <v>1562043600</v>
      </c>
      <c r="V238" s="12">
        <f t="shared" si="22"/>
        <v>43648.208333333328</v>
      </c>
      <c r="W238" t="b">
        <v>0</v>
      </c>
      <c r="X238" t="b">
        <v>1</v>
      </c>
      <c r="Y238" t="s">
        <v>23</v>
      </c>
    </row>
    <row r="239" spans="1:2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E239/D239*100</f>
        <v>159.3763440860215</v>
      </c>
      <c r="G239" t="s">
        <v>20</v>
      </c>
      <c r="H239" s="8">
        <f>E239/I239</f>
        <v>45.051671732522799</v>
      </c>
      <c r="I239">
        <v>329</v>
      </c>
      <c r="J239" t="str">
        <f t="shared" si="18"/>
        <v>film &amp; video</v>
      </c>
      <c r="K239" t="str">
        <f t="shared" si="19"/>
        <v>animation</v>
      </c>
      <c r="L239" t="s">
        <v>21</v>
      </c>
      <c r="M239" t="s">
        <v>22</v>
      </c>
      <c r="N239">
        <v>1398402000</v>
      </c>
      <c r="O239" s="14">
        <f t="shared" si="20"/>
        <v>41754.208333333336</v>
      </c>
      <c r="P239" s="14">
        <v>41754.208333333336</v>
      </c>
      <c r="Q239">
        <f t="shared" si="23"/>
        <v>2014</v>
      </c>
      <c r="R239">
        <v>2014</v>
      </c>
      <c r="S239" s="16" t="str">
        <f t="shared" si="21"/>
        <v>Apr</v>
      </c>
      <c r="T239" t="s">
        <v>2088</v>
      </c>
      <c r="U239">
        <v>1398574800</v>
      </c>
      <c r="V239" s="12">
        <f t="shared" si="22"/>
        <v>41756.208333333336</v>
      </c>
      <c r="W239" t="b">
        <v>0</v>
      </c>
      <c r="X239" t="b">
        <v>0</v>
      </c>
      <c r="Y239" t="s">
        <v>71</v>
      </c>
    </row>
    <row r="240" spans="1:2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E240/D240*100</f>
        <v>422.41666666666669</v>
      </c>
      <c r="G240" t="s">
        <v>20</v>
      </c>
      <c r="H240" s="8">
        <f>E240/I240</f>
        <v>104.51546391752578</v>
      </c>
      <c r="I240">
        <v>97</v>
      </c>
      <c r="J240" t="str">
        <f t="shared" si="18"/>
        <v>theater</v>
      </c>
      <c r="K240" t="str">
        <f t="shared" si="19"/>
        <v>plays</v>
      </c>
      <c r="L240" t="s">
        <v>36</v>
      </c>
      <c r="M240" t="s">
        <v>37</v>
      </c>
      <c r="N240">
        <v>1513231200</v>
      </c>
      <c r="O240" s="14">
        <f t="shared" si="20"/>
        <v>43083.25</v>
      </c>
      <c r="P240" s="14">
        <v>43083.25</v>
      </c>
      <c r="Q240">
        <f t="shared" si="23"/>
        <v>2017</v>
      </c>
      <c r="R240">
        <v>2017</v>
      </c>
      <c r="S240" s="16" t="str">
        <f t="shared" si="21"/>
        <v>Dec</v>
      </c>
      <c r="T240" t="s">
        <v>2086</v>
      </c>
      <c r="U240">
        <v>1515391200</v>
      </c>
      <c r="V240" s="12">
        <f t="shared" si="22"/>
        <v>43108.25</v>
      </c>
      <c r="W240" t="b">
        <v>0</v>
      </c>
      <c r="X240" t="b">
        <v>1</v>
      </c>
      <c r="Y240" t="s">
        <v>33</v>
      </c>
    </row>
    <row r="241" spans="1:2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E241/D241*100</f>
        <v>97.71875</v>
      </c>
      <c r="G241" t="s">
        <v>14</v>
      </c>
      <c r="H241" s="8">
        <f>E241/I241</f>
        <v>76.268292682926827</v>
      </c>
      <c r="I241">
        <v>41</v>
      </c>
      <c r="J241" t="str">
        <f t="shared" si="18"/>
        <v>technology</v>
      </c>
      <c r="K241" t="str">
        <f t="shared" si="19"/>
        <v>wearables</v>
      </c>
      <c r="L241" t="s">
        <v>21</v>
      </c>
      <c r="M241" t="s">
        <v>22</v>
      </c>
      <c r="N241">
        <v>1440824400</v>
      </c>
      <c r="O241" s="14">
        <f t="shared" si="20"/>
        <v>42245.208333333328</v>
      </c>
      <c r="P241" s="14">
        <v>42245.208333333328</v>
      </c>
      <c r="Q241">
        <f t="shared" si="23"/>
        <v>2015</v>
      </c>
      <c r="R241">
        <v>2015</v>
      </c>
      <c r="S241" s="16" t="str">
        <f t="shared" si="21"/>
        <v>Aug</v>
      </c>
      <c r="T241" t="s">
        <v>2080</v>
      </c>
      <c r="U241">
        <v>1441170000</v>
      </c>
      <c r="V241" s="12">
        <f t="shared" si="22"/>
        <v>42249.208333333328</v>
      </c>
      <c r="W241" t="b">
        <v>0</v>
      </c>
      <c r="X241" t="b">
        <v>0</v>
      </c>
      <c r="Y241" t="s">
        <v>65</v>
      </c>
    </row>
    <row r="242" spans="1:2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E242/D242*100</f>
        <v>418.78911564625849</v>
      </c>
      <c r="G242" t="s">
        <v>20</v>
      </c>
      <c r="H242" s="8">
        <f>E242/I242</f>
        <v>69.015695067264573</v>
      </c>
      <c r="I242">
        <v>1784</v>
      </c>
      <c r="J242" t="str">
        <f t="shared" si="18"/>
        <v>theater</v>
      </c>
      <c r="K242" t="str">
        <f t="shared" si="19"/>
        <v>plays</v>
      </c>
      <c r="L242" t="s">
        <v>21</v>
      </c>
      <c r="M242" t="s">
        <v>22</v>
      </c>
      <c r="N242">
        <v>1281070800</v>
      </c>
      <c r="O242" s="14">
        <f t="shared" si="20"/>
        <v>40396.208333333336</v>
      </c>
      <c r="P242" s="14">
        <v>40396.208333333336</v>
      </c>
      <c r="Q242">
        <f t="shared" si="23"/>
        <v>2010</v>
      </c>
      <c r="R242">
        <v>2010</v>
      </c>
      <c r="S242" s="16" t="str">
        <f t="shared" si="21"/>
        <v>Aug</v>
      </c>
      <c r="T242" t="s">
        <v>2080</v>
      </c>
      <c r="U242">
        <v>1281157200</v>
      </c>
      <c r="V242" s="12">
        <f t="shared" si="22"/>
        <v>40397.208333333336</v>
      </c>
      <c r="W242" t="b">
        <v>0</v>
      </c>
      <c r="X242" t="b">
        <v>0</v>
      </c>
      <c r="Y242" t="s">
        <v>33</v>
      </c>
    </row>
    <row r="243" spans="1:2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E243/D243*100</f>
        <v>101.91632047477745</v>
      </c>
      <c r="G243" t="s">
        <v>20</v>
      </c>
      <c r="H243" s="8">
        <f>E243/I243</f>
        <v>101.97684085510689</v>
      </c>
      <c r="I243">
        <v>1684</v>
      </c>
      <c r="J243" t="str">
        <f t="shared" si="18"/>
        <v>publishing</v>
      </c>
      <c r="K243" t="str">
        <f t="shared" si="19"/>
        <v>nonfiction</v>
      </c>
      <c r="L243" t="s">
        <v>26</v>
      </c>
      <c r="M243" t="s">
        <v>27</v>
      </c>
      <c r="N243">
        <v>1397365200</v>
      </c>
      <c r="O243" s="14">
        <f t="shared" si="20"/>
        <v>41742.208333333336</v>
      </c>
      <c r="P243" s="14">
        <v>41742.208333333336</v>
      </c>
      <c r="Q243">
        <f t="shared" si="23"/>
        <v>2014</v>
      </c>
      <c r="R243">
        <v>2014</v>
      </c>
      <c r="S243" s="16" t="str">
        <f t="shared" si="21"/>
        <v>Apr</v>
      </c>
      <c r="T243" t="s">
        <v>2088</v>
      </c>
      <c r="U243">
        <v>1398229200</v>
      </c>
      <c r="V243" s="12">
        <f t="shared" si="22"/>
        <v>41752.208333333336</v>
      </c>
      <c r="W243" t="b">
        <v>0</v>
      </c>
      <c r="X243" t="b">
        <v>1</v>
      </c>
      <c r="Y243" t="s">
        <v>68</v>
      </c>
    </row>
    <row r="244" spans="1:2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E244/D244*100</f>
        <v>127.72619047619047</v>
      </c>
      <c r="G244" t="s">
        <v>20</v>
      </c>
      <c r="H244" s="8">
        <f>E244/I244</f>
        <v>42.915999999999997</v>
      </c>
      <c r="I244">
        <v>250</v>
      </c>
      <c r="J244" t="str">
        <f t="shared" si="18"/>
        <v>music</v>
      </c>
      <c r="K244" t="str">
        <f t="shared" si="19"/>
        <v>rock</v>
      </c>
      <c r="L244" t="s">
        <v>21</v>
      </c>
      <c r="M244" t="s">
        <v>22</v>
      </c>
      <c r="N244">
        <v>1494392400</v>
      </c>
      <c r="O244" s="14">
        <f t="shared" si="20"/>
        <v>42865.208333333328</v>
      </c>
      <c r="P244" s="14">
        <v>42865.208333333328</v>
      </c>
      <c r="Q244">
        <f t="shared" si="23"/>
        <v>2017</v>
      </c>
      <c r="R244">
        <v>2017</v>
      </c>
      <c r="S244" s="16" t="str">
        <f t="shared" si="21"/>
        <v>May</v>
      </c>
      <c r="T244" t="s">
        <v>2090</v>
      </c>
      <c r="U244">
        <v>1495256400</v>
      </c>
      <c r="V244" s="12">
        <f t="shared" si="22"/>
        <v>42875.208333333328</v>
      </c>
      <c r="W244" t="b">
        <v>0</v>
      </c>
      <c r="X244" t="b">
        <v>1</v>
      </c>
      <c r="Y244" t="s">
        <v>23</v>
      </c>
    </row>
    <row r="245" spans="1:2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E245/D245*100</f>
        <v>445.21739130434781</v>
      </c>
      <c r="G245" t="s">
        <v>20</v>
      </c>
      <c r="H245" s="8">
        <f>E245/I245</f>
        <v>43.025210084033617</v>
      </c>
      <c r="I245">
        <v>238</v>
      </c>
      <c r="J245" t="str">
        <f t="shared" si="18"/>
        <v>theater</v>
      </c>
      <c r="K245" t="str">
        <f t="shared" si="19"/>
        <v>plays</v>
      </c>
      <c r="L245" t="s">
        <v>21</v>
      </c>
      <c r="M245" t="s">
        <v>22</v>
      </c>
      <c r="N245">
        <v>1520143200</v>
      </c>
      <c r="O245" s="14">
        <f t="shared" si="20"/>
        <v>43163.25</v>
      </c>
      <c r="P245" s="14">
        <v>43163.25</v>
      </c>
      <c r="Q245">
        <f t="shared" si="23"/>
        <v>2018</v>
      </c>
      <c r="R245">
        <v>2018</v>
      </c>
      <c r="S245" s="16" t="str">
        <f t="shared" si="21"/>
        <v>Mar</v>
      </c>
      <c r="T245" t="s">
        <v>2085</v>
      </c>
      <c r="U245">
        <v>1520402400</v>
      </c>
      <c r="V245" s="12">
        <f t="shared" si="22"/>
        <v>43166.25</v>
      </c>
      <c r="W245" t="b">
        <v>0</v>
      </c>
      <c r="X245" t="b">
        <v>0</v>
      </c>
      <c r="Y245" t="s">
        <v>33</v>
      </c>
    </row>
    <row r="246" spans="1:2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E246/D246*100</f>
        <v>569.71428571428578</v>
      </c>
      <c r="G246" t="s">
        <v>20</v>
      </c>
      <c r="H246" s="8">
        <f>E246/I246</f>
        <v>75.245283018867923</v>
      </c>
      <c r="I246">
        <v>53</v>
      </c>
      <c r="J246" t="str">
        <f t="shared" si="18"/>
        <v>theater</v>
      </c>
      <c r="K246" t="str">
        <f t="shared" si="19"/>
        <v>plays</v>
      </c>
      <c r="L246" t="s">
        <v>21</v>
      </c>
      <c r="M246" t="s">
        <v>22</v>
      </c>
      <c r="N246">
        <v>1405314000</v>
      </c>
      <c r="O246" s="14">
        <f t="shared" si="20"/>
        <v>41834.208333333336</v>
      </c>
      <c r="P246" s="14">
        <v>41834.208333333336</v>
      </c>
      <c r="Q246">
        <f t="shared" si="23"/>
        <v>2014</v>
      </c>
      <c r="R246">
        <v>2014</v>
      </c>
      <c r="S246" s="16" t="str">
        <f t="shared" si="21"/>
        <v>Jul</v>
      </c>
      <c r="T246" t="s">
        <v>2087</v>
      </c>
      <c r="U246">
        <v>1409806800</v>
      </c>
      <c r="V246" s="12">
        <f t="shared" si="22"/>
        <v>41886.208333333336</v>
      </c>
      <c r="W246" t="b">
        <v>0</v>
      </c>
      <c r="X246" t="b">
        <v>0</v>
      </c>
      <c r="Y246" t="s">
        <v>33</v>
      </c>
    </row>
    <row r="247" spans="1:2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E247/D247*100</f>
        <v>509.34482758620686</v>
      </c>
      <c r="G247" t="s">
        <v>20</v>
      </c>
      <c r="H247" s="8">
        <f>E247/I247</f>
        <v>69.023364485981304</v>
      </c>
      <c r="I247">
        <v>214</v>
      </c>
      <c r="J247" t="str">
        <f t="shared" si="18"/>
        <v>theater</v>
      </c>
      <c r="K247" t="str">
        <f t="shared" si="19"/>
        <v>plays</v>
      </c>
      <c r="L247" t="s">
        <v>21</v>
      </c>
      <c r="M247" t="s">
        <v>22</v>
      </c>
      <c r="N247">
        <v>1396846800</v>
      </c>
      <c r="O247" s="14">
        <f t="shared" si="20"/>
        <v>41736.208333333336</v>
      </c>
      <c r="P247" s="14">
        <v>41736.208333333336</v>
      </c>
      <c r="Q247">
        <f t="shared" si="23"/>
        <v>2014</v>
      </c>
      <c r="R247">
        <v>2014</v>
      </c>
      <c r="S247" s="16" t="str">
        <f t="shared" si="21"/>
        <v>Apr</v>
      </c>
      <c r="T247" t="s">
        <v>2088</v>
      </c>
      <c r="U247">
        <v>1396933200</v>
      </c>
      <c r="V247" s="12">
        <f t="shared" si="22"/>
        <v>41737.208333333336</v>
      </c>
      <c r="W247" t="b">
        <v>0</v>
      </c>
      <c r="X247" t="b">
        <v>0</v>
      </c>
      <c r="Y247" t="s">
        <v>33</v>
      </c>
    </row>
    <row r="248" spans="1:2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E248/D248*100</f>
        <v>325.5333333333333</v>
      </c>
      <c r="G248" t="s">
        <v>20</v>
      </c>
      <c r="H248" s="8">
        <f>E248/I248</f>
        <v>65.986486486486484</v>
      </c>
      <c r="I248">
        <v>222</v>
      </c>
      <c r="J248" t="str">
        <f t="shared" si="18"/>
        <v>technology</v>
      </c>
      <c r="K248" t="str">
        <f t="shared" si="19"/>
        <v>web</v>
      </c>
      <c r="L248" t="s">
        <v>21</v>
      </c>
      <c r="M248" t="s">
        <v>22</v>
      </c>
      <c r="N248">
        <v>1375678800</v>
      </c>
      <c r="O248" s="14">
        <f t="shared" si="20"/>
        <v>41491.208333333336</v>
      </c>
      <c r="P248" s="14">
        <v>41491.208333333336</v>
      </c>
      <c r="Q248">
        <f t="shared" si="23"/>
        <v>2013</v>
      </c>
      <c r="R248">
        <v>2013</v>
      </c>
      <c r="S248" s="16" t="str">
        <f t="shared" si="21"/>
        <v>Aug</v>
      </c>
      <c r="T248" t="s">
        <v>2080</v>
      </c>
      <c r="U248">
        <v>1376024400</v>
      </c>
      <c r="V248" s="12">
        <f t="shared" si="22"/>
        <v>41495.208333333336</v>
      </c>
      <c r="W248" t="b">
        <v>0</v>
      </c>
      <c r="X248" t="b">
        <v>0</v>
      </c>
      <c r="Y248" t="s">
        <v>28</v>
      </c>
    </row>
    <row r="249" spans="1:2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E249/D249*100</f>
        <v>932.61616161616166</v>
      </c>
      <c r="G249" t="s">
        <v>20</v>
      </c>
      <c r="H249" s="8">
        <f>E249/I249</f>
        <v>98.013800424628457</v>
      </c>
      <c r="I249">
        <v>1884</v>
      </c>
      <c r="J249" t="str">
        <f t="shared" si="18"/>
        <v>publishing</v>
      </c>
      <c r="K249" t="str">
        <f t="shared" si="19"/>
        <v>fiction</v>
      </c>
      <c r="L249" t="s">
        <v>21</v>
      </c>
      <c r="M249" t="s">
        <v>22</v>
      </c>
      <c r="N249">
        <v>1482386400</v>
      </c>
      <c r="O249" s="14">
        <f t="shared" si="20"/>
        <v>42726.25</v>
      </c>
      <c r="P249" s="14">
        <v>42726.25</v>
      </c>
      <c r="Q249">
        <f t="shared" si="23"/>
        <v>2016</v>
      </c>
      <c r="R249">
        <v>2016</v>
      </c>
      <c r="S249" s="16" t="str">
        <f t="shared" si="21"/>
        <v>Dec</v>
      </c>
      <c r="T249" t="s">
        <v>2086</v>
      </c>
      <c r="U249">
        <v>1483682400</v>
      </c>
      <c r="V249" s="12">
        <f t="shared" si="22"/>
        <v>42741.25</v>
      </c>
      <c r="W249" t="b">
        <v>0</v>
      </c>
      <c r="X249" t="b">
        <v>1</v>
      </c>
      <c r="Y249" t="s">
        <v>119</v>
      </c>
    </row>
    <row r="250" spans="1:2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E250/D250*100</f>
        <v>211.33870967741933</v>
      </c>
      <c r="G250" t="s">
        <v>20</v>
      </c>
      <c r="H250" s="8">
        <f>E250/I250</f>
        <v>60.105504587155963</v>
      </c>
      <c r="I250">
        <v>218</v>
      </c>
      <c r="J250" t="str">
        <f t="shared" si="18"/>
        <v>games</v>
      </c>
      <c r="K250" t="str">
        <f t="shared" si="19"/>
        <v>mobile games</v>
      </c>
      <c r="L250" t="s">
        <v>26</v>
      </c>
      <c r="M250" t="s">
        <v>27</v>
      </c>
      <c r="N250">
        <v>1420005600</v>
      </c>
      <c r="O250" s="14">
        <f t="shared" si="20"/>
        <v>42004.25</v>
      </c>
      <c r="P250" s="14">
        <v>42004.25</v>
      </c>
      <c r="Q250">
        <f t="shared" si="23"/>
        <v>2014</v>
      </c>
      <c r="R250">
        <v>2014</v>
      </c>
      <c r="S250" s="16" t="str">
        <f t="shared" si="21"/>
        <v>Dec</v>
      </c>
      <c r="T250" t="s">
        <v>2086</v>
      </c>
      <c r="U250">
        <v>1420437600</v>
      </c>
      <c r="V250" s="12">
        <f t="shared" si="22"/>
        <v>42009.25</v>
      </c>
      <c r="W250" t="b">
        <v>0</v>
      </c>
      <c r="X250" t="b">
        <v>0</v>
      </c>
      <c r="Y250" t="s">
        <v>292</v>
      </c>
    </row>
    <row r="251" spans="1:2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E251/D251*100</f>
        <v>273.32520325203251</v>
      </c>
      <c r="G251" t="s">
        <v>20</v>
      </c>
      <c r="H251" s="8">
        <f>E251/I251</f>
        <v>26.000773395204948</v>
      </c>
      <c r="I251">
        <v>6465</v>
      </c>
      <c r="J251" t="str">
        <f t="shared" si="18"/>
        <v>publishing</v>
      </c>
      <c r="K251" t="str">
        <f t="shared" si="19"/>
        <v>translations</v>
      </c>
      <c r="L251" t="s">
        <v>21</v>
      </c>
      <c r="M251" t="s">
        <v>22</v>
      </c>
      <c r="N251">
        <v>1420178400</v>
      </c>
      <c r="O251" s="14">
        <f t="shared" si="20"/>
        <v>42006.25</v>
      </c>
      <c r="P251" s="14">
        <v>42006.25</v>
      </c>
      <c r="Q251">
        <f t="shared" si="23"/>
        <v>2015</v>
      </c>
      <c r="R251">
        <v>2015</v>
      </c>
      <c r="S251" s="16" t="str">
        <f t="shared" si="21"/>
        <v>Jan</v>
      </c>
      <c r="T251" t="s">
        <v>2081</v>
      </c>
      <c r="U251">
        <v>1420783200</v>
      </c>
      <c r="V251" s="12">
        <f t="shared" si="22"/>
        <v>42013.25</v>
      </c>
      <c r="W251" t="b">
        <v>0</v>
      </c>
      <c r="X251" t="b">
        <v>0</v>
      </c>
      <c r="Y251" t="s">
        <v>206</v>
      </c>
    </row>
    <row r="252" spans="1:2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E252/D252*100</f>
        <v>3</v>
      </c>
      <c r="G252" t="s">
        <v>14</v>
      </c>
      <c r="H252" s="8">
        <f>E252/I252</f>
        <v>3</v>
      </c>
      <c r="I252">
        <v>1</v>
      </c>
      <c r="J252" t="str">
        <f t="shared" si="18"/>
        <v>music</v>
      </c>
      <c r="K252" t="str">
        <f t="shared" si="19"/>
        <v>rock</v>
      </c>
      <c r="L252" t="s">
        <v>21</v>
      </c>
      <c r="M252" t="s">
        <v>22</v>
      </c>
      <c r="N252">
        <v>1264399200</v>
      </c>
      <c r="O252" s="14">
        <f t="shared" si="20"/>
        <v>40203.25</v>
      </c>
      <c r="P252" s="14">
        <v>40203.25</v>
      </c>
      <c r="Q252">
        <f t="shared" si="23"/>
        <v>2010</v>
      </c>
      <c r="R252">
        <v>2010</v>
      </c>
      <c r="S252" s="16" t="str">
        <f t="shared" si="21"/>
        <v>Jan</v>
      </c>
      <c r="T252" t="s">
        <v>2081</v>
      </c>
      <c r="U252">
        <v>1267423200</v>
      </c>
      <c r="V252" s="12">
        <f t="shared" si="22"/>
        <v>40238.25</v>
      </c>
      <c r="W252" t="b">
        <v>0</v>
      </c>
      <c r="X252" t="b">
        <v>0</v>
      </c>
      <c r="Y252" t="s">
        <v>23</v>
      </c>
    </row>
    <row r="253" spans="1:2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E253/D253*100</f>
        <v>54.084507042253513</v>
      </c>
      <c r="G253" t="s">
        <v>14</v>
      </c>
      <c r="H253" s="8">
        <f>E253/I253</f>
        <v>38.019801980198018</v>
      </c>
      <c r="I253">
        <v>101</v>
      </c>
      <c r="J253" t="str">
        <f t="shared" si="18"/>
        <v>theater</v>
      </c>
      <c r="K253" t="str">
        <f t="shared" si="19"/>
        <v>plays</v>
      </c>
      <c r="L253" t="s">
        <v>21</v>
      </c>
      <c r="M253" t="s">
        <v>22</v>
      </c>
      <c r="N253">
        <v>1355032800</v>
      </c>
      <c r="O253" s="14">
        <f t="shared" si="20"/>
        <v>41252.25</v>
      </c>
      <c r="P253" s="14">
        <v>41252.25</v>
      </c>
      <c r="Q253">
        <f t="shared" si="23"/>
        <v>2012</v>
      </c>
      <c r="R253">
        <v>2012</v>
      </c>
      <c r="S253" s="16" t="str">
        <f t="shared" si="21"/>
        <v>Dec</v>
      </c>
      <c r="T253" t="s">
        <v>2086</v>
      </c>
      <c r="U253">
        <v>1355205600</v>
      </c>
      <c r="V253" s="12">
        <f t="shared" si="22"/>
        <v>41254.25</v>
      </c>
      <c r="W253" t="b">
        <v>0</v>
      </c>
      <c r="X253" t="b">
        <v>0</v>
      </c>
      <c r="Y253" t="s">
        <v>33</v>
      </c>
    </row>
    <row r="254" spans="1:2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E254/D254*100</f>
        <v>626.29999999999995</v>
      </c>
      <c r="G254" t="s">
        <v>20</v>
      </c>
      <c r="H254" s="8">
        <f>E254/I254</f>
        <v>106.15254237288136</v>
      </c>
      <c r="I254">
        <v>59</v>
      </c>
      <c r="J254" t="str">
        <f t="shared" si="18"/>
        <v>theater</v>
      </c>
      <c r="K254" t="str">
        <f t="shared" si="19"/>
        <v>plays</v>
      </c>
      <c r="L254" t="s">
        <v>21</v>
      </c>
      <c r="M254" t="s">
        <v>22</v>
      </c>
      <c r="N254">
        <v>1382677200</v>
      </c>
      <c r="O254" s="14">
        <f t="shared" si="20"/>
        <v>41572.208333333336</v>
      </c>
      <c r="P254" s="14">
        <v>41572.208333333336</v>
      </c>
      <c r="Q254">
        <f t="shared" si="23"/>
        <v>2013</v>
      </c>
      <c r="R254">
        <v>2013</v>
      </c>
      <c r="S254" s="16" t="str">
        <f t="shared" si="21"/>
        <v>Oct</v>
      </c>
      <c r="T254" t="s">
        <v>2083</v>
      </c>
      <c r="U254">
        <v>1383109200</v>
      </c>
      <c r="V254" s="12">
        <f t="shared" si="22"/>
        <v>41577.208333333336</v>
      </c>
      <c r="W254" t="b">
        <v>0</v>
      </c>
      <c r="X254" t="b">
        <v>0</v>
      </c>
      <c r="Y254" t="s">
        <v>33</v>
      </c>
    </row>
    <row r="255" spans="1:2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E255/D255*100</f>
        <v>89.021399176954731</v>
      </c>
      <c r="G255" t="s">
        <v>14</v>
      </c>
      <c r="H255" s="8">
        <f>E255/I255</f>
        <v>81.019475655430711</v>
      </c>
      <c r="I255">
        <v>1335</v>
      </c>
      <c r="J255" t="str">
        <f t="shared" si="18"/>
        <v>film &amp; video</v>
      </c>
      <c r="K255" t="str">
        <f t="shared" si="19"/>
        <v>drama</v>
      </c>
      <c r="L255" t="s">
        <v>15</v>
      </c>
      <c r="M255" t="s">
        <v>16</v>
      </c>
      <c r="N255">
        <v>1302238800</v>
      </c>
      <c r="O255" s="14">
        <f t="shared" si="20"/>
        <v>40641.208333333336</v>
      </c>
      <c r="P255" s="14">
        <v>40641.208333333336</v>
      </c>
      <c r="Q255">
        <f t="shared" si="23"/>
        <v>2011</v>
      </c>
      <c r="R255">
        <v>2011</v>
      </c>
      <c r="S255" s="16" t="str">
        <f t="shared" si="21"/>
        <v>Apr</v>
      </c>
      <c r="T255" t="s">
        <v>2088</v>
      </c>
      <c r="U255">
        <v>1303275600</v>
      </c>
      <c r="V255" s="12">
        <f t="shared" si="22"/>
        <v>40653.208333333336</v>
      </c>
      <c r="W255" t="b">
        <v>0</v>
      </c>
      <c r="X255" t="b">
        <v>0</v>
      </c>
      <c r="Y255" t="s">
        <v>53</v>
      </c>
    </row>
    <row r="256" spans="1:2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E256/D256*100</f>
        <v>184.89130434782609</v>
      </c>
      <c r="G256" t="s">
        <v>20</v>
      </c>
      <c r="H256" s="8">
        <f>E256/I256</f>
        <v>96.647727272727266</v>
      </c>
      <c r="I256">
        <v>88</v>
      </c>
      <c r="J256" t="str">
        <f t="shared" si="18"/>
        <v>publishing</v>
      </c>
      <c r="K256" t="str">
        <f t="shared" si="19"/>
        <v>nonfiction</v>
      </c>
      <c r="L256" t="s">
        <v>21</v>
      </c>
      <c r="M256" t="s">
        <v>22</v>
      </c>
      <c r="N256">
        <v>1487656800</v>
      </c>
      <c r="O256" s="14">
        <f t="shared" si="20"/>
        <v>42787.25</v>
      </c>
      <c r="P256" s="14">
        <v>42787.25</v>
      </c>
      <c r="Q256">
        <f t="shared" si="23"/>
        <v>2017</v>
      </c>
      <c r="R256">
        <v>2017</v>
      </c>
      <c r="S256" s="16" t="str">
        <f t="shared" si="21"/>
        <v>Feb</v>
      </c>
      <c r="T256" t="s">
        <v>2089</v>
      </c>
      <c r="U256">
        <v>1487829600</v>
      </c>
      <c r="V256" s="12">
        <f t="shared" si="22"/>
        <v>42789.25</v>
      </c>
      <c r="W256" t="b">
        <v>0</v>
      </c>
      <c r="X256" t="b">
        <v>0</v>
      </c>
      <c r="Y256" t="s">
        <v>68</v>
      </c>
    </row>
    <row r="257" spans="1:2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E257/D257*100</f>
        <v>120.16770186335404</v>
      </c>
      <c r="G257" t="s">
        <v>20</v>
      </c>
      <c r="H257" s="8">
        <f>E257/I257</f>
        <v>57.003535651149086</v>
      </c>
      <c r="I257">
        <v>1697</v>
      </c>
      <c r="J257" t="str">
        <f t="shared" si="18"/>
        <v>music</v>
      </c>
      <c r="K257" t="str">
        <f t="shared" si="19"/>
        <v>rock</v>
      </c>
      <c r="L257" t="s">
        <v>21</v>
      </c>
      <c r="M257" t="s">
        <v>22</v>
      </c>
      <c r="N257">
        <v>1297836000</v>
      </c>
      <c r="O257" s="14">
        <f t="shared" si="20"/>
        <v>40590.25</v>
      </c>
      <c r="P257" s="14">
        <v>40590.25</v>
      </c>
      <c r="Q257">
        <f t="shared" si="23"/>
        <v>2011</v>
      </c>
      <c r="R257">
        <v>2011</v>
      </c>
      <c r="S257" s="16" t="str">
        <f t="shared" si="21"/>
        <v>Feb</v>
      </c>
      <c r="T257" t="s">
        <v>2089</v>
      </c>
      <c r="U257">
        <v>1298268000</v>
      </c>
      <c r="V257" s="12">
        <f t="shared" si="22"/>
        <v>40595.25</v>
      </c>
      <c r="W257" t="b">
        <v>0</v>
      </c>
      <c r="X257" t="b">
        <v>1</v>
      </c>
      <c r="Y257" t="s">
        <v>23</v>
      </c>
    </row>
    <row r="258" spans="1:2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E258/D258*100</f>
        <v>23.390243902439025</v>
      </c>
      <c r="G258" t="s">
        <v>14</v>
      </c>
      <c r="H258" s="8">
        <f>E258/I258</f>
        <v>63.93333333333333</v>
      </c>
      <c r="I258">
        <v>15</v>
      </c>
      <c r="J258" t="str">
        <f t="shared" si="18"/>
        <v>music</v>
      </c>
      <c r="K258" t="str">
        <f t="shared" si="19"/>
        <v>rock</v>
      </c>
      <c r="L258" t="s">
        <v>40</v>
      </c>
      <c r="M258" t="s">
        <v>41</v>
      </c>
      <c r="N258">
        <v>1453615200</v>
      </c>
      <c r="O258" s="14">
        <f t="shared" si="20"/>
        <v>42393.25</v>
      </c>
      <c r="P258" s="14">
        <v>42393.25</v>
      </c>
      <c r="Q258">
        <f t="shared" si="23"/>
        <v>2016</v>
      </c>
      <c r="R258">
        <v>2016</v>
      </c>
      <c r="S258" s="16" t="str">
        <f t="shared" si="21"/>
        <v>Jan</v>
      </c>
      <c r="T258" t="s">
        <v>2081</v>
      </c>
      <c r="U258">
        <v>1456812000</v>
      </c>
      <c r="V258" s="12">
        <f t="shared" si="22"/>
        <v>42430.25</v>
      </c>
      <c r="W258" t="b">
        <v>0</v>
      </c>
      <c r="X258" t="b">
        <v>0</v>
      </c>
      <c r="Y258" t="s">
        <v>23</v>
      </c>
    </row>
    <row r="259" spans="1:2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E259/D259*100</f>
        <v>146</v>
      </c>
      <c r="G259" t="s">
        <v>20</v>
      </c>
      <c r="H259" s="8">
        <f>E259/I259</f>
        <v>90.456521739130437</v>
      </c>
      <c r="I259">
        <v>92</v>
      </c>
      <c r="J259" t="str">
        <f t="shared" ref="J259:J322" si="24">_xlfn.TEXTBEFORE(Y259, "/")</f>
        <v>theater</v>
      </c>
      <c r="K259" t="str">
        <f t="shared" ref="K259:K322" si="25">_xlfn.TEXTAFTER(Y259, "/")</f>
        <v>plays</v>
      </c>
      <c r="L259" t="s">
        <v>21</v>
      </c>
      <c r="M259" t="s">
        <v>22</v>
      </c>
      <c r="N259">
        <v>1362463200</v>
      </c>
      <c r="O259" s="14">
        <f t="shared" ref="O259:O322" si="26">(((N259/60)/60)/24)+DATE(1970,1,1)</f>
        <v>41338.25</v>
      </c>
      <c r="P259" s="14">
        <v>41338.25</v>
      </c>
      <c r="Q259">
        <f t="shared" si="23"/>
        <v>2013</v>
      </c>
      <c r="R259">
        <v>2013</v>
      </c>
      <c r="S259" s="16" t="str">
        <f t="shared" ref="S259:S322" si="27">TEXT(P259, "mmm")</f>
        <v>Mar</v>
      </c>
      <c r="T259" t="s">
        <v>2085</v>
      </c>
      <c r="U259">
        <v>1363669200</v>
      </c>
      <c r="V259" s="12">
        <f t="shared" ref="V259:V322" si="28">(((U259/60)/60)/24)+DATE(1970,1,1)</f>
        <v>41352.208333333336</v>
      </c>
      <c r="W259" t="b">
        <v>0</v>
      </c>
      <c r="X259" t="b">
        <v>0</v>
      </c>
      <c r="Y259" t="s">
        <v>33</v>
      </c>
    </row>
    <row r="260" spans="1:2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E260/D260*100</f>
        <v>268.48</v>
      </c>
      <c r="G260" t="s">
        <v>20</v>
      </c>
      <c r="H260" s="8">
        <f>E260/I260</f>
        <v>72.172043010752688</v>
      </c>
      <c r="I260">
        <v>186</v>
      </c>
      <c r="J260" t="str">
        <f t="shared" si="24"/>
        <v>theater</v>
      </c>
      <c r="K260" t="str">
        <f t="shared" si="25"/>
        <v>plays</v>
      </c>
      <c r="L260" t="s">
        <v>21</v>
      </c>
      <c r="M260" t="s">
        <v>22</v>
      </c>
      <c r="N260">
        <v>1481176800</v>
      </c>
      <c r="O260" s="14">
        <f t="shared" si="26"/>
        <v>42712.25</v>
      </c>
      <c r="P260" s="14">
        <v>42712.25</v>
      </c>
      <c r="Q260">
        <f t="shared" ref="Q260:Q323" si="29">YEAR(P260)</f>
        <v>2016</v>
      </c>
      <c r="R260">
        <v>2016</v>
      </c>
      <c r="S260" s="16" t="str">
        <f t="shared" si="27"/>
        <v>Dec</v>
      </c>
      <c r="T260" t="s">
        <v>2086</v>
      </c>
      <c r="U260">
        <v>1482904800</v>
      </c>
      <c r="V260" s="12">
        <f t="shared" si="28"/>
        <v>42732.25</v>
      </c>
      <c r="W260" t="b">
        <v>0</v>
      </c>
      <c r="X260" t="b">
        <v>1</v>
      </c>
      <c r="Y260" t="s">
        <v>33</v>
      </c>
    </row>
    <row r="261" spans="1:2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E261/D261*100</f>
        <v>597.5</v>
      </c>
      <c r="G261" t="s">
        <v>20</v>
      </c>
      <c r="H261" s="8">
        <f>E261/I261</f>
        <v>77.934782608695656</v>
      </c>
      <c r="I261">
        <v>138</v>
      </c>
      <c r="J261" t="str">
        <f t="shared" si="24"/>
        <v>photography</v>
      </c>
      <c r="K261" t="str">
        <f t="shared" si="25"/>
        <v>photography books</v>
      </c>
      <c r="L261" t="s">
        <v>21</v>
      </c>
      <c r="M261" t="s">
        <v>22</v>
      </c>
      <c r="N261">
        <v>1354946400</v>
      </c>
      <c r="O261" s="14">
        <f t="shared" si="26"/>
        <v>41251.25</v>
      </c>
      <c r="P261" s="14">
        <v>41251.25</v>
      </c>
      <c r="Q261">
        <f t="shared" si="29"/>
        <v>2012</v>
      </c>
      <c r="R261">
        <v>2012</v>
      </c>
      <c r="S261" s="16" t="str">
        <f t="shared" si="27"/>
        <v>Dec</v>
      </c>
      <c r="T261" t="s">
        <v>2086</v>
      </c>
      <c r="U261">
        <v>1356588000</v>
      </c>
      <c r="V261" s="12">
        <f t="shared" si="28"/>
        <v>41270.25</v>
      </c>
      <c r="W261" t="b">
        <v>1</v>
      </c>
      <c r="X261" t="b">
        <v>0</v>
      </c>
      <c r="Y261" t="s">
        <v>122</v>
      </c>
    </row>
    <row r="262" spans="1:2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E262/D262*100</f>
        <v>157.69841269841268</v>
      </c>
      <c r="G262" t="s">
        <v>20</v>
      </c>
      <c r="H262" s="8">
        <f>E262/I262</f>
        <v>38.065134099616856</v>
      </c>
      <c r="I262">
        <v>261</v>
      </c>
      <c r="J262" t="str">
        <f t="shared" si="24"/>
        <v>music</v>
      </c>
      <c r="K262" t="str">
        <f t="shared" si="25"/>
        <v>rock</v>
      </c>
      <c r="L262" t="s">
        <v>21</v>
      </c>
      <c r="M262" t="s">
        <v>22</v>
      </c>
      <c r="N262">
        <v>1348808400</v>
      </c>
      <c r="O262" s="14">
        <f t="shared" si="26"/>
        <v>41180.208333333336</v>
      </c>
      <c r="P262" s="14">
        <v>41180.208333333336</v>
      </c>
      <c r="Q262">
        <f t="shared" si="29"/>
        <v>2012</v>
      </c>
      <c r="R262">
        <v>2012</v>
      </c>
      <c r="S262" s="16" t="str">
        <f t="shared" si="27"/>
        <v>Sep</v>
      </c>
      <c r="T262" t="s">
        <v>2082</v>
      </c>
      <c r="U262">
        <v>1349845200</v>
      </c>
      <c r="V262" s="12">
        <f t="shared" si="28"/>
        <v>41192.208333333336</v>
      </c>
      <c r="W262" t="b">
        <v>0</v>
      </c>
      <c r="X262" t="b">
        <v>0</v>
      </c>
      <c r="Y262" t="s">
        <v>23</v>
      </c>
    </row>
    <row r="263" spans="1:2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E263/D263*100</f>
        <v>31.201660735468568</v>
      </c>
      <c r="G263" t="s">
        <v>14</v>
      </c>
      <c r="H263" s="8">
        <f>E263/I263</f>
        <v>57.936123348017624</v>
      </c>
      <c r="I263">
        <v>454</v>
      </c>
      <c r="J263" t="str">
        <f t="shared" si="24"/>
        <v>music</v>
      </c>
      <c r="K263" t="str">
        <f t="shared" si="25"/>
        <v>rock</v>
      </c>
      <c r="L263" t="s">
        <v>21</v>
      </c>
      <c r="M263" t="s">
        <v>22</v>
      </c>
      <c r="N263">
        <v>1282712400</v>
      </c>
      <c r="O263" s="14">
        <f t="shared" si="26"/>
        <v>40415.208333333336</v>
      </c>
      <c r="P263" s="14">
        <v>40415.208333333336</v>
      </c>
      <c r="Q263">
        <f t="shared" si="29"/>
        <v>2010</v>
      </c>
      <c r="R263">
        <v>2010</v>
      </c>
      <c r="S263" s="16" t="str">
        <f t="shared" si="27"/>
        <v>Aug</v>
      </c>
      <c r="T263" t="s">
        <v>2080</v>
      </c>
      <c r="U263">
        <v>1283058000</v>
      </c>
      <c r="V263" s="12">
        <f t="shared" si="28"/>
        <v>40419.208333333336</v>
      </c>
      <c r="W263" t="b">
        <v>0</v>
      </c>
      <c r="X263" t="b">
        <v>1</v>
      </c>
      <c r="Y263" t="s">
        <v>23</v>
      </c>
    </row>
    <row r="264" spans="1:2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E264/D264*100</f>
        <v>313.41176470588238</v>
      </c>
      <c r="G264" t="s">
        <v>20</v>
      </c>
      <c r="H264" s="8">
        <f>E264/I264</f>
        <v>49.794392523364486</v>
      </c>
      <c r="I264">
        <v>107</v>
      </c>
      <c r="J264" t="str">
        <f t="shared" si="24"/>
        <v>music</v>
      </c>
      <c r="K264" t="str">
        <f t="shared" si="25"/>
        <v>indie rock</v>
      </c>
      <c r="L264" t="s">
        <v>21</v>
      </c>
      <c r="M264" t="s">
        <v>22</v>
      </c>
      <c r="N264">
        <v>1301979600</v>
      </c>
      <c r="O264" s="14">
        <f t="shared" si="26"/>
        <v>40638.208333333336</v>
      </c>
      <c r="P264" s="14">
        <v>40638.208333333336</v>
      </c>
      <c r="Q264">
        <f t="shared" si="29"/>
        <v>2011</v>
      </c>
      <c r="R264">
        <v>2011</v>
      </c>
      <c r="S264" s="16" t="str">
        <f t="shared" si="27"/>
        <v>Apr</v>
      </c>
      <c r="T264" t="s">
        <v>2088</v>
      </c>
      <c r="U264">
        <v>1304226000</v>
      </c>
      <c r="V264" s="12">
        <f t="shared" si="28"/>
        <v>40664.208333333336</v>
      </c>
      <c r="W264" t="b">
        <v>0</v>
      </c>
      <c r="X264" t="b">
        <v>1</v>
      </c>
      <c r="Y264" t="s">
        <v>60</v>
      </c>
    </row>
    <row r="265" spans="1:2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E265/D265*100</f>
        <v>370.89655172413791</v>
      </c>
      <c r="G265" t="s">
        <v>20</v>
      </c>
      <c r="H265" s="8">
        <f>E265/I265</f>
        <v>54.050251256281406</v>
      </c>
      <c r="I265">
        <v>199</v>
      </c>
      <c r="J265" t="str">
        <f t="shared" si="24"/>
        <v>photography</v>
      </c>
      <c r="K265" t="str">
        <f t="shared" si="25"/>
        <v>photography books</v>
      </c>
      <c r="L265" t="s">
        <v>21</v>
      </c>
      <c r="M265" t="s">
        <v>22</v>
      </c>
      <c r="N265">
        <v>1263016800</v>
      </c>
      <c r="O265" s="14">
        <f t="shared" si="26"/>
        <v>40187.25</v>
      </c>
      <c r="P265" s="14">
        <v>40187.25</v>
      </c>
      <c r="Q265">
        <f t="shared" si="29"/>
        <v>2010</v>
      </c>
      <c r="R265">
        <v>2010</v>
      </c>
      <c r="S265" s="16" t="str">
        <f t="shared" si="27"/>
        <v>Jan</v>
      </c>
      <c r="T265" t="s">
        <v>2081</v>
      </c>
      <c r="U265">
        <v>1263016800</v>
      </c>
      <c r="V265" s="12">
        <f t="shared" si="28"/>
        <v>40187.25</v>
      </c>
      <c r="W265" t="b">
        <v>0</v>
      </c>
      <c r="X265" t="b">
        <v>0</v>
      </c>
      <c r="Y265" t="s">
        <v>122</v>
      </c>
    </row>
    <row r="266" spans="1:2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E266/D266*100</f>
        <v>362.66447368421052</v>
      </c>
      <c r="G266" t="s">
        <v>20</v>
      </c>
      <c r="H266" s="8">
        <f>E266/I266</f>
        <v>30.002721335268504</v>
      </c>
      <c r="I266">
        <v>5512</v>
      </c>
      <c r="J266" t="str">
        <f t="shared" si="24"/>
        <v>theater</v>
      </c>
      <c r="K266" t="str">
        <f t="shared" si="25"/>
        <v>plays</v>
      </c>
      <c r="L266" t="s">
        <v>21</v>
      </c>
      <c r="M266" t="s">
        <v>22</v>
      </c>
      <c r="N266">
        <v>1360648800</v>
      </c>
      <c r="O266" s="14">
        <f t="shared" si="26"/>
        <v>41317.25</v>
      </c>
      <c r="P266" s="14">
        <v>41317.25</v>
      </c>
      <c r="Q266">
        <f t="shared" si="29"/>
        <v>2013</v>
      </c>
      <c r="R266">
        <v>2013</v>
      </c>
      <c r="S266" s="16" t="str">
        <f t="shared" si="27"/>
        <v>Feb</v>
      </c>
      <c r="T266" t="s">
        <v>2089</v>
      </c>
      <c r="U266">
        <v>1362031200</v>
      </c>
      <c r="V266" s="12">
        <f t="shared" si="28"/>
        <v>41333.25</v>
      </c>
      <c r="W266" t="b">
        <v>0</v>
      </c>
      <c r="X266" t="b">
        <v>0</v>
      </c>
      <c r="Y266" t="s">
        <v>33</v>
      </c>
    </row>
    <row r="267" spans="1:2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E267/D267*100</f>
        <v>123.08163265306122</v>
      </c>
      <c r="G267" t="s">
        <v>20</v>
      </c>
      <c r="H267" s="8">
        <f>E267/I267</f>
        <v>70.127906976744185</v>
      </c>
      <c r="I267">
        <v>86</v>
      </c>
      <c r="J267" t="str">
        <f t="shared" si="24"/>
        <v>theater</v>
      </c>
      <c r="K267" t="str">
        <f t="shared" si="25"/>
        <v>plays</v>
      </c>
      <c r="L267" t="s">
        <v>21</v>
      </c>
      <c r="M267" t="s">
        <v>22</v>
      </c>
      <c r="N267">
        <v>1451800800</v>
      </c>
      <c r="O267" s="14">
        <f t="shared" si="26"/>
        <v>42372.25</v>
      </c>
      <c r="P267" s="14">
        <v>42372.25</v>
      </c>
      <c r="Q267">
        <f t="shared" si="29"/>
        <v>2016</v>
      </c>
      <c r="R267">
        <v>2016</v>
      </c>
      <c r="S267" s="16" t="str">
        <f t="shared" si="27"/>
        <v>Jan</v>
      </c>
      <c r="T267" t="s">
        <v>2081</v>
      </c>
      <c r="U267">
        <v>1455602400</v>
      </c>
      <c r="V267" s="12">
        <f t="shared" si="28"/>
        <v>42416.25</v>
      </c>
      <c r="W267" t="b">
        <v>0</v>
      </c>
      <c r="X267" t="b">
        <v>0</v>
      </c>
      <c r="Y267" t="s">
        <v>33</v>
      </c>
    </row>
    <row r="268" spans="1:2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E268/D268*100</f>
        <v>76.766756032171585</v>
      </c>
      <c r="G268" t="s">
        <v>14</v>
      </c>
      <c r="H268" s="8">
        <f>E268/I268</f>
        <v>26.996228786926462</v>
      </c>
      <c r="I268">
        <v>3182</v>
      </c>
      <c r="J268" t="str">
        <f t="shared" si="24"/>
        <v>music</v>
      </c>
      <c r="K268" t="str">
        <f t="shared" si="25"/>
        <v>jazz</v>
      </c>
      <c r="L268" t="s">
        <v>107</v>
      </c>
      <c r="M268" t="s">
        <v>108</v>
      </c>
      <c r="N268">
        <v>1415340000</v>
      </c>
      <c r="O268" s="14">
        <f t="shared" si="26"/>
        <v>41950.25</v>
      </c>
      <c r="P268" s="14">
        <v>41950.25</v>
      </c>
      <c r="Q268">
        <f t="shared" si="29"/>
        <v>2014</v>
      </c>
      <c r="R268">
        <v>2014</v>
      </c>
      <c r="S268" s="16" t="str">
        <f t="shared" si="27"/>
        <v>Nov</v>
      </c>
      <c r="T268" t="s">
        <v>2079</v>
      </c>
      <c r="U268">
        <v>1418191200</v>
      </c>
      <c r="V268" s="12">
        <f t="shared" si="28"/>
        <v>41983.25</v>
      </c>
      <c r="W268" t="b">
        <v>0</v>
      </c>
      <c r="X268" t="b">
        <v>1</v>
      </c>
      <c r="Y268" t="s">
        <v>159</v>
      </c>
    </row>
    <row r="269" spans="1:2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E269/D269*100</f>
        <v>233.62012987012989</v>
      </c>
      <c r="G269" t="s">
        <v>20</v>
      </c>
      <c r="H269" s="8">
        <f>E269/I269</f>
        <v>51.990606936416185</v>
      </c>
      <c r="I269">
        <v>2768</v>
      </c>
      <c r="J269" t="str">
        <f t="shared" si="24"/>
        <v>theater</v>
      </c>
      <c r="K269" t="str">
        <f t="shared" si="25"/>
        <v>plays</v>
      </c>
      <c r="L269" t="s">
        <v>26</v>
      </c>
      <c r="M269" t="s">
        <v>27</v>
      </c>
      <c r="N269">
        <v>1351054800</v>
      </c>
      <c r="O269" s="14">
        <f t="shared" si="26"/>
        <v>41206.208333333336</v>
      </c>
      <c r="P269" s="14">
        <v>41206.208333333336</v>
      </c>
      <c r="Q269">
        <f t="shared" si="29"/>
        <v>2012</v>
      </c>
      <c r="R269">
        <v>2012</v>
      </c>
      <c r="S269" s="16" t="str">
        <f t="shared" si="27"/>
        <v>Oct</v>
      </c>
      <c r="T269" t="s">
        <v>2083</v>
      </c>
      <c r="U269">
        <v>1352440800</v>
      </c>
      <c r="V269" s="12">
        <f t="shared" si="28"/>
        <v>41222.25</v>
      </c>
      <c r="W269" t="b">
        <v>0</v>
      </c>
      <c r="X269" t="b">
        <v>0</v>
      </c>
      <c r="Y269" t="s">
        <v>33</v>
      </c>
    </row>
    <row r="270" spans="1:2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E270/D270*100</f>
        <v>180.53333333333333</v>
      </c>
      <c r="G270" t="s">
        <v>20</v>
      </c>
      <c r="H270" s="8">
        <f>E270/I270</f>
        <v>56.416666666666664</v>
      </c>
      <c r="I270">
        <v>48</v>
      </c>
      <c r="J270" t="str">
        <f t="shared" si="24"/>
        <v>film &amp; video</v>
      </c>
      <c r="K270" t="str">
        <f t="shared" si="25"/>
        <v>documentary</v>
      </c>
      <c r="L270" t="s">
        <v>21</v>
      </c>
      <c r="M270" t="s">
        <v>22</v>
      </c>
      <c r="N270">
        <v>1349326800</v>
      </c>
      <c r="O270" s="14">
        <f t="shared" si="26"/>
        <v>41186.208333333336</v>
      </c>
      <c r="P270" s="14">
        <v>41186.208333333336</v>
      </c>
      <c r="Q270">
        <f t="shared" si="29"/>
        <v>2012</v>
      </c>
      <c r="R270">
        <v>2012</v>
      </c>
      <c r="S270" s="16" t="str">
        <f t="shared" si="27"/>
        <v>Oct</v>
      </c>
      <c r="T270" t="s">
        <v>2083</v>
      </c>
      <c r="U270">
        <v>1353304800</v>
      </c>
      <c r="V270" s="12">
        <f t="shared" si="28"/>
        <v>41232.25</v>
      </c>
      <c r="W270" t="b">
        <v>0</v>
      </c>
      <c r="X270" t="b">
        <v>0</v>
      </c>
      <c r="Y270" t="s">
        <v>42</v>
      </c>
    </row>
    <row r="271" spans="1:2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E271/D271*100</f>
        <v>252.62857142857143</v>
      </c>
      <c r="G271" t="s">
        <v>20</v>
      </c>
      <c r="H271" s="8">
        <f>E271/I271</f>
        <v>101.63218390804597</v>
      </c>
      <c r="I271">
        <v>87</v>
      </c>
      <c r="J271" t="str">
        <f t="shared" si="24"/>
        <v>film &amp; video</v>
      </c>
      <c r="K271" t="str">
        <f t="shared" si="25"/>
        <v>television</v>
      </c>
      <c r="L271" t="s">
        <v>21</v>
      </c>
      <c r="M271" t="s">
        <v>22</v>
      </c>
      <c r="N271">
        <v>1548914400</v>
      </c>
      <c r="O271" s="14">
        <f t="shared" si="26"/>
        <v>43496.25</v>
      </c>
      <c r="P271" s="14">
        <v>43496.25</v>
      </c>
      <c r="Q271">
        <f t="shared" si="29"/>
        <v>2019</v>
      </c>
      <c r="R271">
        <v>2019</v>
      </c>
      <c r="S271" s="16" t="str">
        <f t="shared" si="27"/>
        <v>Jan</v>
      </c>
      <c r="T271" t="s">
        <v>2081</v>
      </c>
      <c r="U271">
        <v>1550728800</v>
      </c>
      <c r="V271" s="12">
        <f t="shared" si="28"/>
        <v>43517.25</v>
      </c>
      <c r="W271" t="b">
        <v>0</v>
      </c>
      <c r="X271" t="b">
        <v>0</v>
      </c>
      <c r="Y271" t="s">
        <v>269</v>
      </c>
    </row>
    <row r="272" spans="1:2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E272/D272*100</f>
        <v>27.176538240368025</v>
      </c>
      <c r="G272" t="s">
        <v>74</v>
      </c>
      <c r="H272" s="8">
        <f>E272/I272</f>
        <v>25.005291005291006</v>
      </c>
      <c r="I272">
        <v>1890</v>
      </c>
      <c r="J272" t="str">
        <f t="shared" si="24"/>
        <v>games</v>
      </c>
      <c r="K272" t="str">
        <f t="shared" si="25"/>
        <v>video games</v>
      </c>
      <c r="L272" t="s">
        <v>21</v>
      </c>
      <c r="M272" t="s">
        <v>22</v>
      </c>
      <c r="N272">
        <v>1291269600</v>
      </c>
      <c r="O272" s="14">
        <f t="shared" si="26"/>
        <v>40514.25</v>
      </c>
      <c r="P272" s="14">
        <v>40514.25</v>
      </c>
      <c r="Q272">
        <f t="shared" si="29"/>
        <v>2010</v>
      </c>
      <c r="R272">
        <v>2010</v>
      </c>
      <c r="S272" s="16" t="str">
        <f t="shared" si="27"/>
        <v>Dec</v>
      </c>
      <c r="T272" t="s">
        <v>2086</v>
      </c>
      <c r="U272">
        <v>1291442400</v>
      </c>
      <c r="V272" s="12">
        <f t="shared" si="28"/>
        <v>40516.25</v>
      </c>
      <c r="W272" t="b">
        <v>0</v>
      </c>
      <c r="X272" t="b">
        <v>0</v>
      </c>
      <c r="Y272" t="s">
        <v>89</v>
      </c>
    </row>
    <row r="273" spans="1:2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E273/D273*100</f>
        <v>1.2706571242680547</v>
      </c>
      <c r="G273" t="s">
        <v>47</v>
      </c>
      <c r="H273" s="8">
        <f>E273/I273</f>
        <v>32.016393442622949</v>
      </c>
      <c r="I273">
        <v>61</v>
      </c>
      <c r="J273" t="str">
        <f t="shared" si="24"/>
        <v>photography</v>
      </c>
      <c r="K273" t="str">
        <f t="shared" si="25"/>
        <v>photography books</v>
      </c>
      <c r="L273" t="s">
        <v>21</v>
      </c>
      <c r="M273" t="s">
        <v>22</v>
      </c>
      <c r="N273">
        <v>1449468000</v>
      </c>
      <c r="O273" s="14">
        <f t="shared" si="26"/>
        <v>42345.25</v>
      </c>
      <c r="P273" s="14">
        <v>42345.25</v>
      </c>
      <c r="Q273">
        <f t="shared" si="29"/>
        <v>2015</v>
      </c>
      <c r="R273">
        <v>2015</v>
      </c>
      <c r="S273" s="16" t="str">
        <f t="shared" si="27"/>
        <v>Dec</v>
      </c>
      <c r="T273" t="s">
        <v>2086</v>
      </c>
      <c r="U273">
        <v>1452146400</v>
      </c>
      <c r="V273" s="12">
        <f t="shared" si="28"/>
        <v>42376.25</v>
      </c>
      <c r="W273" t="b">
        <v>0</v>
      </c>
      <c r="X273" t="b">
        <v>0</v>
      </c>
      <c r="Y273" t="s">
        <v>122</v>
      </c>
    </row>
    <row r="274" spans="1:2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E274/D274*100</f>
        <v>304.0097847358121</v>
      </c>
      <c r="G274" t="s">
        <v>20</v>
      </c>
      <c r="H274" s="8">
        <f>E274/I274</f>
        <v>82.021647307286173</v>
      </c>
      <c r="I274">
        <v>1894</v>
      </c>
      <c r="J274" t="str">
        <f t="shared" si="24"/>
        <v>theater</v>
      </c>
      <c r="K274" t="str">
        <f t="shared" si="25"/>
        <v>plays</v>
      </c>
      <c r="L274" t="s">
        <v>21</v>
      </c>
      <c r="M274" t="s">
        <v>22</v>
      </c>
      <c r="N274">
        <v>1562734800</v>
      </c>
      <c r="O274" s="14">
        <f t="shared" si="26"/>
        <v>43656.208333333328</v>
      </c>
      <c r="P274" s="14">
        <v>43656.208333333328</v>
      </c>
      <c r="Q274">
        <f t="shared" si="29"/>
        <v>2019</v>
      </c>
      <c r="R274">
        <v>2019</v>
      </c>
      <c r="S274" s="16" t="str">
        <f t="shared" si="27"/>
        <v>Jul</v>
      </c>
      <c r="T274" t="s">
        <v>2087</v>
      </c>
      <c r="U274">
        <v>1564894800</v>
      </c>
      <c r="V274" s="12">
        <f t="shared" si="28"/>
        <v>43681.208333333328</v>
      </c>
      <c r="W274" t="b">
        <v>0</v>
      </c>
      <c r="X274" t="b">
        <v>1</v>
      </c>
      <c r="Y274" t="s">
        <v>33</v>
      </c>
    </row>
    <row r="275" spans="1:2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E275/D275*100</f>
        <v>137.23076923076923</v>
      </c>
      <c r="G275" t="s">
        <v>20</v>
      </c>
      <c r="H275" s="8">
        <f>E275/I275</f>
        <v>37.957446808510639</v>
      </c>
      <c r="I275">
        <v>282</v>
      </c>
      <c r="J275" t="str">
        <f t="shared" si="24"/>
        <v>theater</v>
      </c>
      <c r="K275" t="str">
        <f t="shared" si="25"/>
        <v>plays</v>
      </c>
      <c r="L275" t="s">
        <v>15</v>
      </c>
      <c r="M275" t="s">
        <v>16</v>
      </c>
      <c r="N275">
        <v>1505624400</v>
      </c>
      <c r="O275" s="14">
        <f t="shared" si="26"/>
        <v>42995.208333333328</v>
      </c>
      <c r="P275" s="14">
        <v>42995.208333333328</v>
      </c>
      <c r="Q275">
        <f t="shared" si="29"/>
        <v>2017</v>
      </c>
      <c r="R275">
        <v>2017</v>
      </c>
      <c r="S275" s="16" t="str">
        <f t="shared" si="27"/>
        <v>Sep</v>
      </c>
      <c r="T275" t="s">
        <v>2082</v>
      </c>
      <c r="U275">
        <v>1505883600</v>
      </c>
      <c r="V275" s="12">
        <f t="shared" si="28"/>
        <v>42998.208333333328</v>
      </c>
      <c r="W275" t="b">
        <v>0</v>
      </c>
      <c r="X275" t="b">
        <v>0</v>
      </c>
      <c r="Y275" t="s">
        <v>33</v>
      </c>
    </row>
    <row r="276" spans="1:2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E276/D276*100</f>
        <v>32.208333333333336</v>
      </c>
      <c r="G276" t="s">
        <v>14</v>
      </c>
      <c r="H276" s="8">
        <f>E276/I276</f>
        <v>51.533333333333331</v>
      </c>
      <c r="I276">
        <v>15</v>
      </c>
      <c r="J276" t="str">
        <f t="shared" si="24"/>
        <v>theater</v>
      </c>
      <c r="K276" t="str">
        <f t="shared" si="25"/>
        <v>plays</v>
      </c>
      <c r="L276" t="s">
        <v>21</v>
      </c>
      <c r="M276" t="s">
        <v>22</v>
      </c>
      <c r="N276">
        <v>1509948000</v>
      </c>
      <c r="O276" s="14">
        <f t="shared" si="26"/>
        <v>43045.25</v>
      </c>
      <c r="P276" s="14">
        <v>43045.25</v>
      </c>
      <c r="Q276">
        <f t="shared" si="29"/>
        <v>2017</v>
      </c>
      <c r="R276">
        <v>2017</v>
      </c>
      <c r="S276" s="16" t="str">
        <f t="shared" si="27"/>
        <v>Nov</v>
      </c>
      <c r="T276" t="s">
        <v>2079</v>
      </c>
      <c r="U276">
        <v>1510380000</v>
      </c>
      <c r="V276" s="12">
        <f t="shared" si="28"/>
        <v>43050.25</v>
      </c>
      <c r="W276" t="b">
        <v>0</v>
      </c>
      <c r="X276" t="b">
        <v>0</v>
      </c>
      <c r="Y276" t="s">
        <v>33</v>
      </c>
    </row>
    <row r="277" spans="1:2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E277/D277*100</f>
        <v>241.51282051282053</v>
      </c>
      <c r="G277" t="s">
        <v>20</v>
      </c>
      <c r="H277" s="8">
        <f>E277/I277</f>
        <v>81.198275862068968</v>
      </c>
      <c r="I277">
        <v>116</v>
      </c>
      <c r="J277" t="str">
        <f t="shared" si="24"/>
        <v>publishing</v>
      </c>
      <c r="K277" t="str">
        <f t="shared" si="25"/>
        <v>translations</v>
      </c>
      <c r="L277" t="s">
        <v>21</v>
      </c>
      <c r="M277" t="s">
        <v>22</v>
      </c>
      <c r="N277">
        <v>1554526800</v>
      </c>
      <c r="O277" s="14">
        <f t="shared" si="26"/>
        <v>43561.208333333328</v>
      </c>
      <c r="P277" s="14">
        <v>43561.208333333328</v>
      </c>
      <c r="Q277">
        <f t="shared" si="29"/>
        <v>2019</v>
      </c>
      <c r="R277">
        <v>2019</v>
      </c>
      <c r="S277" s="16" t="str">
        <f t="shared" si="27"/>
        <v>Apr</v>
      </c>
      <c r="T277" t="s">
        <v>2088</v>
      </c>
      <c r="U277">
        <v>1555218000</v>
      </c>
      <c r="V277" s="12">
        <f t="shared" si="28"/>
        <v>43569.208333333328</v>
      </c>
      <c r="W277" t="b">
        <v>0</v>
      </c>
      <c r="X277" t="b">
        <v>0</v>
      </c>
      <c r="Y277" t="s">
        <v>206</v>
      </c>
    </row>
    <row r="278" spans="1:2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E278/D278*100</f>
        <v>96.8</v>
      </c>
      <c r="G278" t="s">
        <v>14</v>
      </c>
      <c r="H278" s="8">
        <f>E278/I278</f>
        <v>40.030075187969928</v>
      </c>
      <c r="I278">
        <v>133</v>
      </c>
      <c r="J278" t="str">
        <f t="shared" si="24"/>
        <v>games</v>
      </c>
      <c r="K278" t="str">
        <f t="shared" si="25"/>
        <v>video games</v>
      </c>
      <c r="L278" t="s">
        <v>21</v>
      </c>
      <c r="M278" t="s">
        <v>22</v>
      </c>
      <c r="N278">
        <v>1334811600</v>
      </c>
      <c r="O278" s="14">
        <f t="shared" si="26"/>
        <v>41018.208333333336</v>
      </c>
      <c r="P278" s="14">
        <v>41018.208333333336</v>
      </c>
      <c r="Q278">
        <f t="shared" si="29"/>
        <v>2012</v>
      </c>
      <c r="R278">
        <v>2012</v>
      </c>
      <c r="S278" s="16" t="str">
        <f t="shared" si="27"/>
        <v>Apr</v>
      </c>
      <c r="T278" t="s">
        <v>2088</v>
      </c>
      <c r="U278">
        <v>1335243600</v>
      </c>
      <c r="V278" s="12">
        <f t="shared" si="28"/>
        <v>41023.208333333336</v>
      </c>
      <c r="W278" t="b">
        <v>0</v>
      </c>
      <c r="X278" t="b">
        <v>1</v>
      </c>
      <c r="Y278" t="s">
        <v>89</v>
      </c>
    </row>
    <row r="279" spans="1:2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E279/D279*100</f>
        <v>1066.4285714285716</v>
      </c>
      <c r="G279" t="s">
        <v>20</v>
      </c>
      <c r="H279" s="8">
        <f>E279/I279</f>
        <v>89.939759036144579</v>
      </c>
      <c r="I279">
        <v>83</v>
      </c>
      <c r="J279" t="str">
        <f t="shared" si="24"/>
        <v>theater</v>
      </c>
      <c r="K279" t="str">
        <f t="shared" si="25"/>
        <v>plays</v>
      </c>
      <c r="L279" t="s">
        <v>21</v>
      </c>
      <c r="M279" t="s">
        <v>22</v>
      </c>
      <c r="N279">
        <v>1279515600</v>
      </c>
      <c r="O279" s="14">
        <f t="shared" si="26"/>
        <v>40378.208333333336</v>
      </c>
      <c r="P279" s="14">
        <v>40378.208333333336</v>
      </c>
      <c r="Q279">
        <f t="shared" si="29"/>
        <v>2010</v>
      </c>
      <c r="R279">
        <v>2010</v>
      </c>
      <c r="S279" s="16" t="str">
        <f t="shared" si="27"/>
        <v>Jul</v>
      </c>
      <c r="T279" t="s">
        <v>2087</v>
      </c>
      <c r="U279">
        <v>1279688400</v>
      </c>
      <c r="V279" s="12">
        <f t="shared" si="28"/>
        <v>40380.208333333336</v>
      </c>
      <c r="W279" t="b">
        <v>0</v>
      </c>
      <c r="X279" t="b">
        <v>0</v>
      </c>
      <c r="Y279" t="s">
        <v>33</v>
      </c>
    </row>
    <row r="280" spans="1:2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E280/D280*100</f>
        <v>325.88888888888891</v>
      </c>
      <c r="G280" t="s">
        <v>20</v>
      </c>
      <c r="H280" s="8">
        <f>E280/I280</f>
        <v>96.692307692307693</v>
      </c>
      <c r="I280">
        <v>91</v>
      </c>
      <c r="J280" t="str">
        <f t="shared" si="24"/>
        <v>technology</v>
      </c>
      <c r="K280" t="str">
        <f t="shared" si="25"/>
        <v>web</v>
      </c>
      <c r="L280" t="s">
        <v>21</v>
      </c>
      <c r="M280" t="s">
        <v>22</v>
      </c>
      <c r="N280">
        <v>1353909600</v>
      </c>
      <c r="O280" s="14">
        <f t="shared" si="26"/>
        <v>41239.25</v>
      </c>
      <c r="P280" s="14">
        <v>41239.25</v>
      </c>
      <c r="Q280">
        <f t="shared" si="29"/>
        <v>2012</v>
      </c>
      <c r="R280">
        <v>2012</v>
      </c>
      <c r="S280" s="16" t="str">
        <f t="shared" si="27"/>
        <v>Nov</v>
      </c>
      <c r="T280" t="s">
        <v>2079</v>
      </c>
      <c r="U280">
        <v>1356069600</v>
      </c>
      <c r="V280" s="12">
        <f t="shared" si="28"/>
        <v>41264.25</v>
      </c>
      <c r="W280" t="b">
        <v>0</v>
      </c>
      <c r="X280" t="b">
        <v>0</v>
      </c>
      <c r="Y280" t="s">
        <v>28</v>
      </c>
    </row>
    <row r="281" spans="1:2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E281/D281*100</f>
        <v>170.70000000000002</v>
      </c>
      <c r="G281" t="s">
        <v>20</v>
      </c>
      <c r="H281" s="8">
        <f>E281/I281</f>
        <v>25.010989010989011</v>
      </c>
      <c r="I281">
        <v>546</v>
      </c>
      <c r="J281" t="str">
        <f t="shared" si="24"/>
        <v>theater</v>
      </c>
      <c r="K281" t="str">
        <f t="shared" si="25"/>
        <v>plays</v>
      </c>
      <c r="L281" t="s">
        <v>21</v>
      </c>
      <c r="M281" t="s">
        <v>22</v>
      </c>
      <c r="N281">
        <v>1535950800</v>
      </c>
      <c r="O281" s="14">
        <f t="shared" si="26"/>
        <v>43346.208333333328</v>
      </c>
      <c r="P281" s="14">
        <v>43346.208333333328</v>
      </c>
      <c r="Q281">
        <f t="shared" si="29"/>
        <v>2018</v>
      </c>
      <c r="R281">
        <v>2018</v>
      </c>
      <c r="S281" s="16" t="str">
        <f t="shared" si="27"/>
        <v>Sep</v>
      </c>
      <c r="T281" t="s">
        <v>2082</v>
      </c>
      <c r="U281">
        <v>1536210000</v>
      </c>
      <c r="V281" s="12">
        <f t="shared" si="28"/>
        <v>43349.208333333328</v>
      </c>
      <c r="W281" t="b">
        <v>0</v>
      </c>
      <c r="X281" t="b">
        <v>0</v>
      </c>
      <c r="Y281" t="s">
        <v>33</v>
      </c>
    </row>
    <row r="282" spans="1:2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E282/D282*100</f>
        <v>581.44000000000005</v>
      </c>
      <c r="G282" t="s">
        <v>20</v>
      </c>
      <c r="H282" s="8">
        <f>E282/I282</f>
        <v>36.987277353689571</v>
      </c>
      <c r="I282">
        <v>393</v>
      </c>
      <c r="J282" t="str">
        <f t="shared" si="24"/>
        <v>film &amp; video</v>
      </c>
      <c r="K282" t="str">
        <f t="shared" si="25"/>
        <v>animation</v>
      </c>
      <c r="L282" t="s">
        <v>21</v>
      </c>
      <c r="M282" t="s">
        <v>22</v>
      </c>
      <c r="N282">
        <v>1511244000</v>
      </c>
      <c r="O282" s="14">
        <f t="shared" si="26"/>
        <v>43060.25</v>
      </c>
      <c r="P282" s="14">
        <v>43060.25</v>
      </c>
      <c r="Q282">
        <f t="shared" si="29"/>
        <v>2017</v>
      </c>
      <c r="R282">
        <v>2017</v>
      </c>
      <c r="S282" s="16" t="str">
        <f t="shared" si="27"/>
        <v>Nov</v>
      </c>
      <c r="T282" t="s">
        <v>2079</v>
      </c>
      <c r="U282">
        <v>1511762400</v>
      </c>
      <c r="V282" s="12">
        <f t="shared" si="28"/>
        <v>43066.25</v>
      </c>
      <c r="W282" t="b">
        <v>0</v>
      </c>
      <c r="X282" t="b">
        <v>0</v>
      </c>
      <c r="Y282" t="s">
        <v>71</v>
      </c>
    </row>
    <row r="283" spans="1:2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E283/D283*100</f>
        <v>91.520972644376897</v>
      </c>
      <c r="G283" t="s">
        <v>14</v>
      </c>
      <c r="H283" s="8">
        <f>E283/I283</f>
        <v>73.012609117361791</v>
      </c>
      <c r="I283">
        <v>2062</v>
      </c>
      <c r="J283" t="str">
        <f t="shared" si="24"/>
        <v>theater</v>
      </c>
      <c r="K283" t="str">
        <f t="shared" si="25"/>
        <v>plays</v>
      </c>
      <c r="L283" t="s">
        <v>21</v>
      </c>
      <c r="M283" t="s">
        <v>22</v>
      </c>
      <c r="N283">
        <v>1331445600</v>
      </c>
      <c r="O283" s="14">
        <f t="shared" si="26"/>
        <v>40979.25</v>
      </c>
      <c r="P283" s="14">
        <v>40979.25</v>
      </c>
      <c r="Q283">
        <f t="shared" si="29"/>
        <v>2012</v>
      </c>
      <c r="R283">
        <v>2012</v>
      </c>
      <c r="S283" s="16" t="str">
        <f t="shared" si="27"/>
        <v>Mar</v>
      </c>
      <c r="T283" t="s">
        <v>2085</v>
      </c>
      <c r="U283">
        <v>1333256400</v>
      </c>
      <c r="V283" s="12">
        <f t="shared" si="28"/>
        <v>41000.208333333336</v>
      </c>
      <c r="W283" t="b">
        <v>0</v>
      </c>
      <c r="X283" t="b">
        <v>1</v>
      </c>
      <c r="Y283" t="s">
        <v>33</v>
      </c>
    </row>
    <row r="284" spans="1:2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E284/D284*100</f>
        <v>108.04761904761904</v>
      </c>
      <c r="G284" t="s">
        <v>20</v>
      </c>
      <c r="H284" s="8">
        <f>E284/I284</f>
        <v>68.240601503759393</v>
      </c>
      <c r="I284">
        <v>133</v>
      </c>
      <c r="J284" t="str">
        <f t="shared" si="24"/>
        <v>film &amp; video</v>
      </c>
      <c r="K284" t="str">
        <f t="shared" si="25"/>
        <v>television</v>
      </c>
      <c r="L284" t="s">
        <v>21</v>
      </c>
      <c r="M284" t="s">
        <v>22</v>
      </c>
      <c r="N284">
        <v>1480226400</v>
      </c>
      <c r="O284" s="14">
        <f t="shared" si="26"/>
        <v>42701.25</v>
      </c>
      <c r="P284" s="14">
        <v>42701.25</v>
      </c>
      <c r="Q284">
        <f t="shared" si="29"/>
        <v>2016</v>
      </c>
      <c r="R284">
        <v>2016</v>
      </c>
      <c r="S284" s="16" t="str">
        <f t="shared" si="27"/>
        <v>Nov</v>
      </c>
      <c r="T284" t="s">
        <v>2079</v>
      </c>
      <c r="U284">
        <v>1480744800</v>
      </c>
      <c r="V284" s="12">
        <f t="shared" si="28"/>
        <v>42707.25</v>
      </c>
      <c r="W284" t="b">
        <v>0</v>
      </c>
      <c r="X284" t="b">
        <v>1</v>
      </c>
      <c r="Y284" t="s">
        <v>269</v>
      </c>
    </row>
    <row r="285" spans="1:2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E285/D285*100</f>
        <v>18.728395061728396</v>
      </c>
      <c r="G285" t="s">
        <v>14</v>
      </c>
      <c r="H285" s="8">
        <f>E285/I285</f>
        <v>52.310344827586206</v>
      </c>
      <c r="I285">
        <v>29</v>
      </c>
      <c r="J285" t="str">
        <f t="shared" si="24"/>
        <v>music</v>
      </c>
      <c r="K285" t="str">
        <f t="shared" si="25"/>
        <v>rock</v>
      </c>
      <c r="L285" t="s">
        <v>36</v>
      </c>
      <c r="M285" t="s">
        <v>37</v>
      </c>
      <c r="N285">
        <v>1464584400</v>
      </c>
      <c r="O285" s="14">
        <f t="shared" si="26"/>
        <v>42520.208333333328</v>
      </c>
      <c r="P285" s="14">
        <v>42520.208333333328</v>
      </c>
      <c r="Q285">
        <f t="shared" si="29"/>
        <v>2016</v>
      </c>
      <c r="R285">
        <v>2016</v>
      </c>
      <c r="S285" s="16" t="str">
        <f t="shared" si="27"/>
        <v>May</v>
      </c>
      <c r="T285" t="s">
        <v>2090</v>
      </c>
      <c r="U285">
        <v>1465016400</v>
      </c>
      <c r="V285" s="12">
        <f t="shared" si="28"/>
        <v>42525.208333333328</v>
      </c>
      <c r="W285" t="b">
        <v>0</v>
      </c>
      <c r="X285" t="b">
        <v>0</v>
      </c>
      <c r="Y285" t="s">
        <v>23</v>
      </c>
    </row>
    <row r="286" spans="1:2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E286/D286*100</f>
        <v>83.193877551020407</v>
      </c>
      <c r="G286" t="s">
        <v>14</v>
      </c>
      <c r="H286" s="8">
        <f>E286/I286</f>
        <v>61.765151515151516</v>
      </c>
      <c r="I286">
        <v>132</v>
      </c>
      <c r="J286" t="str">
        <f t="shared" si="24"/>
        <v>technology</v>
      </c>
      <c r="K286" t="str">
        <f t="shared" si="25"/>
        <v>web</v>
      </c>
      <c r="L286" t="s">
        <v>21</v>
      </c>
      <c r="M286" t="s">
        <v>22</v>
      </c>
      <c r="N286">
        <v>1335848400</v>
      </c>
      <c r="O286" s="14">
        <f t="shared" si="26"/>
        <v>41030.208333333336</v>
      </c>
      <c r="P286" s="14">
        <v>41030.208333333336</v>
      </c>
      <c r="Q286">
        <f t="shared" si="29"/>
        <v>2012</v>
      </c>
      <c r="R286">
        <v>2012</v>
      </c>
      <c r="S286" s="16" t="str">
        <f t="shared" si="27"/>
        <v>May</v>
      </c>
      <c r="T286" t="s">
        <v>2090</v>
      </c>
      <c r="U286">
        <v>1336280400</v>
      </c>
      <c r="V286" s="12">
        <f t="shared" si="28"/>
        <v>41035.208333333336</v>
      </c>
      <c r="W286" t="b">
        <v>0</v>
      </c>
      <c r="X286" t="b">
        <v>0</v>
      </c>
      <c r="Y286" t="s">
        <v>28</v>
      </c>
    </row>
    <row r="287" spans="1:2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E287/D287*100</f>
        <v>706.33333333333337</v>
      </c>
      <c r="G287" t="s">
        <v>20</v>
      </c>
      <c r="H287" s="8">
        <f>E287/I287</f>
        <v>25.027559055118111</v>
      </c>
      <c r="I287">
        <v>254</v>
      </c>
      <c r="J287" t="str">
        <f t="shared" si="24"/>
        <v>theater</v>
      </c>
      <c r="K287" t="str">
        <f t="shared" si="25"/>
        <v>plays</v>
      </c>
      <c r="L287" t="s">
        <v>21</v>
      </c>
      <c r="M287" t="s">
        <v>22</v>
      </c>
      <c r="N287">
        <v>1473483600</v>
      </c>
      <c r="O287" s="14">
        <f t="shared" si="26"/>
        <v>42623.208333333328</v>
      </c>
      <c r="P287" s="14">
        <v>42623.208333333328</v>
      </c>
      <c r="Q287">
        <f t="shared" si="29"/>
        <v>2016</v>
      </c>
      <c r="R287">
        <v>2016</v>
      </c>
      <c r="S287" s="16" t="str">
        <f t="shared" si="27"/>
        <v>Sep</v>
      </c>
      <c r="T287" t="s">
        <v>2082</v>
      </c>
      <c r="U287">
        <v>1476766800</v>
      </c>
      <c r="V287" s="12">
        <f t="shared" si="28"/>
        <v>42661.208333333328</v>
      </c>
      <c r="W287" t="b">
        <v>0</v>
      </c>
      <c r="X287" t="b">
        <v>0</v>
      </c>
      <c r="Y287" t="s">
        <v>33</v>
      </c>
    </row>
    <row r="288" spans="1:2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E288/D288*100</f>
        <v>17.446030330062445</v>
      </c>
      <c r="G288" t="s">
        <v>74</v>
      </c>
      <c r="H288" s="8">
        <f>E288/I288</f>
        <v>106.28804347826087</v>
      </c>
      <c r="I288">
        <v>184</v>
      </c>
      <c r="J288" t="str">
        <f t="shared" si="24"/>
        <v>theater</v>
      </c>
      <c r="K288" t="str">
        <f t="shared" si="25"/>
        <v>plays</v>
      </c>
      <c r="L288" t="s">
        <v>21</v>
      </c>
      <c r="M288" t="s">
        <v>22</v>
      </c>
      <c r="N288">
        <v>1479880800</v>
      </c>
      <c r="O288" s="14">
        <f t="shared" si="26"/>
        <v>42697.25</v>
      </c>
      <c r="P288" s="14">
        <v>42697.25</v>
      </c>
      <c r="Q288">
        <f t="shared" si="29"/>
        <v>2016</v>
      </c>
      <c r="R288">
        <v>2016</v>
      </c>
      <c r="S288" s="16" t="str">
        <f t="shared" si="27"/>
        <v>Nov</v>
      </c>
      <c r="T288" t="s">
        <v>2079</v>
      </c>
      <c r="U288">
        <v>1480485600</v>
      </c>
      <c r="V288" s="12">
        <f t="shared" si="28"/>
        <v>42704.25</v>
      </c>
      <c r="W288" t="b">
        <v>0</v>
      </c>
      <c r="X288" t="b">
        <v>0</v>
      </c>
      <c r="Y288" t="s">
        <v>33</v>
      </c>
    </row>
    <row r="289" spans="1:2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E289/D289*100</f>
        <v>209.73015873015873</v>
      </c>
      <c r="G289" t="s">
        <v>20</v>
      </c>
      <c r="H289" s="8">
        <f>E289/I289</f>
        <v>75.07386363636364</v>
      </c>
      <c r="I289">
        <v>176</v>
      </c>
      <c r="J289" t="str">
        <f t="shared" si="24"/>
        <v>music</v>
      </c>
      <c r="K289" t="str">
        <f t="shared" si="25"/>
        <v>electric music</v>
      </c>
      <c r="L289" t="s">
        <v>21</v>
      </c>
      <c r="M289" t="s">
        <v>22</v>
      </c>
      <c r="N289">
        <v>1430197200</v>
      </c>
      <c r="O289" s="14">
        <f t="shared" si="26"/>
        <v>42122.208333333328</v>
      </c>
      <c r="P289" s="14">
        <v>42122.208333333328</v>
      </c>
      <c r="Q289">
        <f t="shared" si="29"/>
        <v>2015</v>
      </c>
      <c r="R289">
        <v>2015</v>
      </c>
      <c r="S289" s="16" t="str">
        <f t="shared" si="27"/>
        <v>Apr</v>
      </c>
      <c r="T289" t="s">
        <v>2088</v>
      </c>
      <c r="U289">
        <v>1430197200</v>
      </c>
      <c r="V289" s="12">
        <f t="shared" si="28"/>
        <v>42122.208333333328</v>
      </c>
      <c r="W289" t="b">
        <v>0</v>
      </c>
      <c r="X289" t="b">
        <v>0</v>
      </c>
      <c r="Y289" t="s">
        <v>50</v>
      </c>
    </row>
    <row r="290" spans="1:2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E290/D290*100</f>
        <v>97.785714285714292</v>
      </c>
      <c r="G290" t="s">
        <v>14</v>
      </c>
      <c r="H290" s="8">
        <f>E290/I290</f>
        <v>39.970802919708028</v>
      </c>
      <c r="I290">
        <v>137</v>
      </c>
      <c r="J290" t="str">
        <f t="shared" si="24"/>
        <v>music</v>
      </c>
      <c r="K290" t="str">
        <f t="shared" si="25"/>
        <v>metal</v>
      </c>
      <c r="L290" t="s">
        <v>36</v>
      </c>
      <c r="M290" t="s">
        <v>37</v>
      </c>
      <c r="N290">
        <v>1331701200</v>
      </c>
      <c r="O290" s="14">
        <f t="shared" si="26"/>
        <v>40982.208333333336</v>
      </c>
      <c r="P290" s="14">
        <v>40982.208333333336</v>
      </c>
      <c r="Q290">
        <f t="shared" si="29"/>
        <v>2012</v>
      </c>
      <c r="R290">
        <v>2012</v>
      </c>
      <c r="S290" s="16" t="str">
        <f t="shared" si="27"/>
        <v>Mar</v>
      </c>
      <c r="T290" t="s">
        <v>2085</v>
      </c>
      <c r="U290">
        <v>1331787600</v>
      </c>
      <c r="V290" s="12">
        <f t="shared" si="28"/>
        <v>40983.208333333336</v>
      </c>
      <c r="W290" t="b">
        <v>0</v>
      </c>
      <c r="X290" t="b">
        <v>1</v>
      </c>
      <c r="Y290" t="s">
        <v>148</v>
      </c>
    </row>
    <row r="291" spans="1:2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E291/D291*100</f>
        <v>1684.25</v>
      </c>
      <c r="G291" t="s">
        <v>20</v>
      </c>
      <c r="H291" s="8">
        <f>E291/I291</f>
        <v>39.982195845697326</v>
      </c>
      <c r="I291">
        <v>337</v>
      </c>
      <c r="J291" t="str">
        <f t="shared" si="24"/>
        <v>theater</v>
      </c>
      <c r="K291" t="str">
        <f t="shared" si="25"/>
        <v>plays</v>
      </c>
      <c r="L291" t="s">
        <v>15</v>
      </c>
      <c r="M291" t="s">
        <v>16</v>
      </c>
      <c r="N291">
        <v>1438578000</v>
      </c>
      <c r="O291" s="14">
        <f t="shared" si="26"/>
        <v>42219.208333333328</v>
      </c>
      <c r="P291" s="14">
        <v>42219.208333333328</v>
      </c>
      <c r="Q291">
        <f t="shared" si="29"/>
        <v>2015</v>
      </c>
      <c r="R291">
        <v>2015</v>
      </c>
      <c r="S291" s="16" t="str">
        <f t="shared" si="27"/>
        <v>Aug</v>
      </c>
      <c r="T291" t="s">
        <v>2080</v>
      </c>
      <c r="U291">
        <v>1438837200</v>
      </c>
      <c r="V291" s="12">
        <f t="shared" si="28"/>
        <v>42222.208333333328</v>
      </c>
      <c r="W291" t="b">
        <v>0</v>
      </c>
      <c r="X291" t="b">
        <v>0</v>
      </c>
      <c r="Y291" t="s">
        <v>33</v>
      </c>
    </row>
    <row r="292" spans="1:2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E292/D292*100</f>
        <v>54.402135231316727</v>
      </c>
      <c r="G292" t="s">
        <v>14</v>
      </c>
      <c r="H292" s="8">
        <f>E292/I292</f>
        <v>101.01541850220265</v>
      </c>
      <c r="I292">
        <v>908</v>
      </c>
      <c r="J292" t="str">
        <f t="shared" si="24"/>
        <v>film &amp; video</v>
      </c>
      <c r="K292" t="str">
        <f t="shared" si="25"/>
        <v>documentary</v>
      </c>
      <c r="L292" t="s">
        <v>21</v>
      </c>
      <c r="M292" t="s">
        <v>22</v>
      </c>
      <c r="N292">
        <v>1368162000</v>
      </c>
      <c r="O292" s="14">
        <f t="shared" si="26"/>
        <v>41404.208333333336</v>
      </c>
      <c r="P292" s="14">
        <v>41404.208333333336</v>
      </c>
      <c r="Q292">
        <f t="shared" si="29"/>
        <v>2013</v>
      </c>
      <c r="R292">
        <v>2013</v>
      </c>
      <c r="S292" s="16" t="str">
        <f t="shared" si="27"/>
        <v>May</v>
      </c>
      <c r="T292" t="s">
        <v>2090</v>
      </c>
      <c r="U292">
        <v>1370926800</v>
      </c>
      <c r="V292" s="12">
        <f t="shared" si="28"/>
        <v>41436.208333333336</v>
      </c>
      <c r="W292" t="b">
        <v>0</v>
      </c>
      <c r="X292" t="b">
        <v>1</v>
      </c>
      <c r="Y292" t="s">
        <v>42</v>
      </c>
    </row>
    <row r="293" spans="1:2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E293/D293*100</f>
        <v>456.61111111111109</v>
      </c>
      <c r="G293" t="s">
        <v>20</v>
      </c>
      <c r="H293" s="8">
        <f>E293/I293</f>
        <v>76.813084112149539</v>
      </c>
      <c r="I293">
        <v>107</v>
      </c>
      <c r="J293" t="str">
        <f t="shared" si="24"/>
        <v>technology</v>
      </c>
      <c r="K293" t="str">
        <f t="shared" si="25"/>
        <v>web</v>
      </c>
      <c r="L293" t="s">
        <v>21</v>
      </c>
      <c r="M293" t="s">
        <v>22</v>
      </c>
      <c r="N293">
        <v>1318654800</v>
      </c>
      <c r="O293" s="14">
        <f t="shared" si="26"/>
        <v>40831.208333333336</v>
      </c>
      <c r="P293" s="14">
        <v>40831.208333333336</v>
      </c>
      <c r="Q293">
        <f t="shared" si="29"/>
        <v>2011</v>
      </c>
      <c r="R293">
        <v>2011</v>
      </c>
      <c r="S293" s="16" t="str">
        <f t="shared" si="27"/>
        <v>Oct</v>
      </c>
      <c r="T293" t="s">
        <v>2083</v>
      </c>
      <c r="U293">
        <v>1319000400</v>
      </c>
      <c r="V293" s="12">
        <f t="shared" si="28"/>
        <v>40835.208333333336</v>
      </c>
      <c r="W293" t="b">
        <v>1</v>
      </c>
      <c r="X293" t="b">
        <v>0</v>
      </c>
      <c r="Y293" t="s">
        <v>28</v>
      </c>
    </row>
    <row r="294" spans="1:2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E294/D294*100</f>
        <v>9.8219178082191778</v>
      </c>
      <c r="G294" t="s">
        <v>14</v>
      </c>
      <c r="H294" s="8">
        <f>E294/I294</f>
        <v>71.7</v>
      </c>
      <c r="I294">
        <v>10</v>
      </c>
      <c r="J294" t="str">
        <f t="shared" si="24"/>
        <v>food</v>
      </c>
      <c r="K294" t="str">
        <f t="shared" si="25"/>
        <v>food trucks</v>
      </c>
      <c r="L294" t="s">
        <v>21</v>
      </c>
      <c r="M294" t="s">
        <v>22</v>
      </c>
      <c r="N294">
        <v>1331874000</v>
      </c>
      <c r="O294" s="14">
        <f t="shared" si="26"/>
        <v>40984.208333333336</v>
      </c>
      <c r="P294" s="14">
        <v>40984.208333333336</v>
      </c>
      <c r="Q294">
        <f t="shared" si="29"/>
        <v>2012</v>
      </c>
      <c r="R294">
        <v>2012</v>
      </c>
      <c r="S294" s="16" t="str">
        <f t="shared" si="27"/>
        <v>Mar</v>
      </c>
      <c r="T294" t="s">
        <v>2085</v>
      </c>
      <c r="U294">
        <v>1333429200</v>
      </c>
      <c r="V294" s="12">
        <f t="shared" si="28"/>
        <v>41002.208333333336</v>
      </c>
      <c r="W294" t="b">
        <v>0</v>
      </c>
      <c r="X294" t="b">
        <v>0</v>
      </c>
      <c r="Y294" t="s">
        <v>17</v>
      </c>
    </row>
    <row r="295" spans="1:2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E295/D295*100</f>
        <v>16.384615384615383</v>
      </c>
      <c r="G295" t="s">
        <v>74</v>
      </c>
      <c r="H295" s="8">
        <f>E295/I295</f>
        <v>33.28125</v>
      </c>
      <c r="I295">
        <v>32</v>
      </c>
      <c r="J295" t="str">
        <f t="shared" si="24"/>
        <v>theater</v>
      </c>
      <c r="K295" t="str">
        <f t="shared" si="25"/>
        <v>plays</v>
      </c>
      <c r="L295" t="s">
        <v>107</v>
      </c>
      <c r="M295" t="s">
        <v>108</v>
      </c>
      <c r="N295">
        <v>1286254800</v>
      </c>
      <c r="O295" s="14">
        <f t="shared" si="26"/>
        <v>40456.208333333336</v>
      </c>
      <c r="P295" s="14">
        <v>40456.208333333336</v>
      </c>
      <c r="Q295">
        <f t="shared" si="29"/>
        <v>2010</v>
      </c>
      <c r="R295">
        <v>2010</v>
      </c>
      <c r="S295" s="16" t="str">
        <f t="shared" si="27"/>
        <v>Oct</v>
      </c>
      <c r="T295" t="s">
        <v>2083</v>
      </c>
      <c r="U295">
        <v>1287032400</v>
      </c>
      <c r="V295" s="12">
        <f t="shared" si="28"/>
        <v>40465.208333333336</v>
      </c>
      <c r="W295" t="b">
        <v>0</v>
      </c>
      <c r="X295" t="b">
        <v>0</v>
      </c>
      <c r="Y295" t="s">
        <v>33</v>
      </c>
    </row>
    <row r="296" spans="1:2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E296/D296*100</f>
        <v>1339.6666666666667</v>
      </c>
      <c r="G296" t="s">
        <v>20</v>
      </c>
      <c r="H296" s="8">
        <f>E296/I296</f>
        <v>43.923497267759565</v>
      </c>
      <c r="I296">
        <v>183</v>
      </c>
      <c r="J296" t="str">
        <f t="shared" si="24"/>
        <v>theater</v>
      </c>
      <c r="K296" t="str">
        <f t="shared" si="25"/>
        <v>plays</v>
      </c>
      <c r="L296" t="s">
        <v>21</v>
      </c>
      <c r="M296" t="s">
        <v>22</v>
      </c>
      <c r="N296">
        <v>1540530000</v>
      </c>
      <c r="O296" s="14">
        <f t="shared" si="26"/>
        <v>43399.208333333328</v>
      </c>
      <c r="P296" s="14">
        <v>43399.208333333328</v>
      </c>
      <c r="Q296">
        <f t="shared" si="29"/>
        <v>2018</v>
      </c>
      <c r="R296">
        <v>2018</v>
      </c>
      <c r="S296" s="16" t="str">
        <f t="shared" si="27"/>
        <v>Oct</v>
      </c>
      <c r="T296" t="s">
        <v>2083</v>
      </c>
      <c r="U296">
        <v>1541570400</v>
      </c>
      <c r="V296" s="12">
        <f t="shared" si="28"/>
        <v>43411.25</v>
      </c>
      <c r="W296" t="b">
        <v>0</v>
      </c>
      <c r="X296" t="b">
        <v>0</v>
      </c>
      <c r="Y296" t="s">
        <v>33</v>
      </c>
    </row>
    <row r="297" spans="1:2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E297/D297*100</f>
        <v>35.650077760497666</v>
      </c>
      <c r="G297" t="s">
        <v>14</v>
      </c>
      <c r="H297" s="8">
        <f>E297/I297</f>
        <v>36.004712041884815</v>
      </c>
      <c r="I297">
        <v>1910</v>
      </c>
      <c r="J297" t="str">
        <f t="shared" si="24"/>
        <v>theater</v>
      </c>
      <c r="K297" t="str">
        <f t="shared" si="25"/>
        <v>plays</v>
      </c>
      <c r="L297" t="s">
        <v>98</v>
      </c>
      <c r="M297" t="s">
        <v>99</v>
      </c>
      <c r="N297">
        <v>1381813200</v>
      </c>
      <c r="O297" s="14">
        <f t="shared" si="26"/>
        <v>41562.208333333336</v>
      </c>
      <c r="P297" s="14">
        <v>41562.208333333336</v>
      </c>
      <c r="Q297">
        <f t="shared" si="29"/>
        <v>2013</v>
      </c>
      <c r="R297">
        <v>2013</v>
      </c>
      <c r="S297" s="16" t="str">
        <f t="shared" si="27"/>
        <v>Oct</v>
      </c>
      <c r="T297" t="s">
        <v>2083</v>
      </c>
      <c r="U297">
        <v>1383976800</v>
      </c>
      <c r="V297" s="12">
        <f t="shared" si="28"/>
        <v>41587.25</v>
      </c>
      <c r="W297" t="b">
        <v>0</v>
      </c>
      <c r="X297" t="b">
        <v>0</v>
      </c>
      <c r="Y297" t="s">
        <v>33</v>
      </c>
    </row>
    <row r="298" spans="1:2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E298/D298*100</f>
        <v>54.950819672131146</v>
      </c>
      <c r="G298" t="s">
        <v>14</v>
      </c>
      <c r="H298" s="8">
        <f>E298/I298</f>
        <v>88.21052631578948</v>
      </c>
      <c r="I298">
        <v>38</v>
      </c>
      <c r="J298" t="str">
        <f t="shared" si="24"/>
        <v>theater</v>
      </c>
      <c r="K298" t="str">
        <f t="shared" si="25"/>
        <v>plays</v>
      </c>
      <c r="L298" t="s">
        <v>26</v>
      </c>
      <c r="M298" t="s">
        <v>27</v>
      </c>
      <c r="N298">
        <v>1548655200</v>
      </c>
      <c r="O298" s="14">
        <f t="shared" si="26"/>
        <v>43493.25</v>
      </c>
      <c r="P298" s="14">
        <v>43493.25</v>
      </c>
      <c r="Q298">
        <f t="shared" si="29"/>
        <v>2019</v>
      </c>
      <c r="R298">
        <v>2019</v>
      </c>
      <c r="S298" s="16" t="str">
        <f t="shared" si="27"/>
        <v>Jan</v>
      </c>
      <c r="T298" t="s">
        <v>2081</v>
      </c>
      <c r="U298">
        <v>1550556000</v>
      </c>
      <c r="V298" s="12">
        <f t="shared" si="28"/>
        <v>43515.25</v>
      </c>
      <c r="W298" t="b">
        <v>0</v>
      </c>
      <c r="X298" t="b">
        <v>0</v>
      </c>
      <c r="Y298" t="s">
        <v>33</v>
      </c>
    </row>
    <row r="299" spans="1:2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E299/D299*100</f>
        <v>94.236111111111114</v>
      </c>
      <c r="G299" t="s">
        <v>14</v>
      </c>
      <c r="H299" s="8">
        <f>E299/I299</f>
        <v>65.240384615384613</v>
      </c>
      <c r="I299">
        <v>104</v>
      </c>
      <c r="J299" t="str">
        <f t="shared" si="24"/>
        <v>theater</v>
      </c>
      <c r="K299" t="str">
        <f t="shared" si="25"/>
        <v>plays</v>
      </c>
      <c r="L299" t="s">
        <v>26</v>
      </c>
      <c r="M299" t="s">
        <v>27</v>
      </c>
      <c r="N299">
        <v>1389679200</v>
      </c>
      <c r="O299" s="14">
        <f t="shared" si="26"/>
        <v>41653.25</v>
      </c>
      <c r="P299" s="14">
        <v>41653.25</v>
      </c>
      <c r="Q299">
        <f t="shared" si="29"/>
        <v>2014</v>
      </c>
      <c r="R299">
        <v>2014</v>
      </c>
      <c r="S299" s="16" t="str">
        <f t="shared" si="27"/>
        <v>Jan</v>
      </c>
      <c r="T299" t="s">
        <v>2081</v>
      </c>
      <c r="U299">
        <v>1390456800</v>
      </c>
      <c r="V299" s="12">
        <f t="shared" si="28"/>
        <v>41662.25</v>
      </c>
      <c r="W299" t="b">
        <v>0</v>
      </c>
      <c r="X299" t="b">
        <v>1</v>
      </c>
      <c r="Y299" t="s">
        <v>33</v>
      </c>
    </row>
    <row r="300" spans="1:2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E300/D300*100</f>
        <v>143.91428571428571</v>
      </c>
      <c r="G300" t="s">
        <v>20</v>
      </c>
      <c r="H300" s="8">
        <f>E300/I300</f>
        <v>69.958333333333329</v>
      </c>
      <c r="I300">
        <v>72</v>
      </c>
      <c r="J300" t="str">
        <f t="shared" si="24"/>
        <v>music</v>
      </c>
      <c r="K300" t="str">
        <f t="shared" si="25"/>
        <v>rock</v>
      </c>
      <c r="L300" t="s">
        <v>21</v>
      </c>
      <c r="M300" t="s">
        <v>22</v>
      </c>
      <c r="N300">
        <v>1456466400</v>
      </c>
      <c r="O300" s="14">
        <f t="shared" si="26"/>
        <v>42426.25</v>
      </c>
      <c r="P300" s="14">
        <v>42426.25</v>
      </c>
      <c r="Q300">
        <f t="shared" si="29"/>
        <v>2016</v>
      </c>
      <c r="R300">
        <v>2016</v>
      </c>
      <c r="S300" s="16" t="str">
        <f t="shared" si="27"/>
        <v>Feb</v>
      </c>
      <c r="T300" t="s">
        <v>2089</v>
      </c>
      <c r="U300">
        <v>1458018000</v>
      </c>
      <c r="V300" s="12">
        <f t="shared" si="28"/>
        <v>42444.208333333328</v>
      </c>
      <c r="W300" t="b">
        <v>0</v>
      </c>
      <c r="X300" t="b">
        <v>1</v>
      </c>
      <c r="Y300" t="s">
        <v>23</v>
      </c>
    </row>
    <row r="301" spans="1:2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E301/D301*100</f>
        <v>51.421052631578945</v>
      </c>
      <c r="G301" t="s">
        <v>14</v>
      </c>
      <c r="H301" s="8">
        <f>E301/I301</f>
        <v>39.877551020408163</v>
      </c>
      <c r="I301">
        <v>49</v>
      </c>
      <c r="J301" t="str">
        <f t="shared" si="24"/>
        <v>food</v>
      </c>
      <c r="K301" t="str">
        <f t="shared" si="25"/>
        <v>food trucks</v>
      </c>
      <c r="L301" t="s">
        <v>21</v>
      </c>
      <c r="M301" t="s">
        <v>22</v>
      </c>
      <c r="N301">
        <v>1456984800</v>
      </c>
      <c r="O301" s="14">
        <f t="shared" si="26"/>
        <v>42432.25</v>
      </c>
      <c r="P301" s="14">
        <v>42432.25</v>
      </c>
      <c r="Q301">
        <f t="shared" si="29"/>
        <v>2016</v>
      </c>
      <c r="R301">
        <v>2016</v>
      </c>
      <c r="S301" s="16" t="str">
        <f t="shared" si="27"/>
        <v>Mar</v>
      </c>
      <c r="T301" t="s">
        <v>2085</v>
      </c>
      <c r="U301">
        <v>1461819600</v>
      </c>
      <c r="V301" s="12">
        <f t="shared" si="28"/>
        <v>42488.208333333328</v>
      </c>
      <c r="W301" t="b">
        <v>0</v>
      </c>
      <c r="X301" t="b">
        <v>0</v>
      </c>
      <c r="Y301" t="s">
        <v>17</v>
      </c>
    </row>
    <row r="302" spans="1:2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E302/D302*100</f>
        <v>5</v>
      </c>
      <c r="G302" t="s">
        <v>14</v>
      </c>
      <c r="H302" s="8">
        <f>E302/I302</f>
        <v>5</v>
      </c>
      <c r="I302">
        <v>1</v>
      </c>
      <c r="J302" t="str">
        <f t="shared" si="24"/>
        <v>publishing</v>
      </c>
      <c r="K302" t="str">
        <f t="shared" si="25"/>
        <v>nonfiction</v>
      </c>
      <c r="L302" t="s">
        <v>36</v>
      </c>
      <c r="M302" t="s">
        <v>37</v>
      </c>
      <c r="N302">
        <v>1504069200</v>
      </c>
      <c r="O302" s="14">
        <f t="shared" si="26"/>
        <v>42977.208333333328</v>
      </c>
      <c r="P302" s="14">
        <v>42977.208333333328</v>
      </c>
      <c r="Q302">
        <f t="shared" si="29"/>
        <v>2017</v>
      </c>
      <c r="R302">
        <v>2017</v>
      </c>
      <c r="S302" s="16" t="str">
        <f t="shared" si="27"/>
        <v>Aug</v>
      </c>
      <c r="T302" t="s">
        <v>2080</v>
      </c>
      <c r="U302">
        <v>1504155600</v>
      </c>
      <c r="V302" s="12">
        <f t="shared" si="28"/>
        <v>42978.208333333328</v>
      </c>
      <c r="W302" t="b">
        <v>0</v>
      </c>
      <c r="X302" t="b">
        <v>1</v>
      </c>
      <c r="Y302" t="s">
        <v>68</v>
      </c>
    </row>
    <row r="303" spans="1:2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E303/D303*100</f>
        <v>1344.6666666666667</v>
      </c>
      <c r="G303" t="s">
        <v>20</v>
      </c>
      <c r="H303" s="8">
        <f>E303/I303</f>
        <v>41.023728813559323</v>
      </c>
      <c r="I303">
        <v>295</v>
      </c>
      <c r="J303" t="str">
        <f t="shared" si="24"/>
        <v>film &amp; video</v>
      </c>
      <c r="K303" t="str">
        <f t="shared" si="25"/>
        <v>documentary</v>
      </c>
      <c r="L303" t="s">
        <v>21</v>
      </c>
      <c r="M303" t="s">
        <v>22</v>
      </c>
      <c r="N303">
        <v>1424930400</v>
      </c>
      <c r="O303" s="14">
        <f t="shared" si="26"/>
        <v>42061.25</v>
      </c>
      <c r="P303" s="14">
        <v>42061.25</v>
      </c>
      <c r="Q303">
        <f t="shared" si="29"/>
        <v>2015</v>
      </c>
      <c r="R303">
        <v>2015</v>
      </c>
      <c r="S303" s="16" t="str">
        <f t="shared" si="27"/>
        <v>Feb</v>
      </c>
      <c r="T303" t="s">
        <v>2089</v>
      </c>
      <c r="U303">
        <v>1426395600</v>
      </c>
      <c r="V303" s="12">
        <f t="shared" si="28"/>
        <v>42078.208333333328</v>
      </c>
      <c r="W303" t="b">
        <v>0</v>
      </c>
      <c r="X303" t="b">
        <v>0</v>
      </c>
      <c r="Y303" t="s">
        <v>42</v>
      </c>
    </row>
    <row r="304" spans="1:2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E304/D304*100</f>
        <v>31.844940867279899</v>
      </c>
      <c r="G304" t="s">
        <v>14</v>
      </c>
      <c r="H304" s="8">
        <f>E304/I304</f>
        <v>98.914285714285711</v>
      </c>
      <c r="I304">
        <v>245</v>
      </c>
      <c r="J304" t="str">
        <f t="shared" si="24"/>
        <v>theater</v>
      </c>
      <c r="K304" t="str">
        <f t="shared" si="25"/>
        <v>plays</v>
      </c>
      <c r="L304" t="s">
        <v>21</v>
      </c>
      <c r="M304" t="s">
        <v>22</v>
      </c>
      <c r="N304">
        <v>1535864400</v>
      </c>
      <c r="O304" s="14">
        <f t="shared" si="26"/>
        <v>43345.208333333328</v>
      </c>
      <c r="P304" s="14">
        <v>43345.208333333328</v>
      </c>
      <c r="Q304">
        <f t="shared" si="29"/>
        <v>2018</v>
      </c>
      <c r="R304">
        <v>2018</v>
      </c>
      <c r="S304" s="16" t="str">
        <f t="shared" si="27"/>
        <v>Sep</v>
      </c>
      <c r="T304" t="s">
        <v>2082</v>
      </c>
      <c r="U304">
        <v>1537074000</v>
      </c>
      <c r="V304" s="12">
        <f t="shared" si="28"/>
        <v>43359.208333333328</v>
      </c>
      <c r="W304" t="b">
        <v>0</v>
      </c>
      <c r="X304" t="b">
        <v>0</v>
      </c>
      <c r="Y304" t="s">
        <v>33</v>
      </c>
    </row>
    <row r="305" spans="1:2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E305/D305*100</f>
        <v>82.617647058823536</v>
      </c>
      <c r="G305" t="s">
        <v>14</v>
      </c>
      <c r="H305" s="8">
        <f>E305/I305</f>
        <v>87.78125</v>
      </c>
      <c r="I305">
        <v>32</v>
      </c>
      <c r="J305" t="str">
        <f t="shared" si="24"/>
        <v>music</v>
      </c>
      <c r="K305" t="str">
        <f t="shared" si="25"/>
        <v>indie rock</v>
      </c>
      <c r="L305" t="s">
        <v>21</v>
      </c>
      <c r="M305" t="s">
        <v>22</v>
      </c>
      <c r="N305">
        <v>1452146400</v>
      </c>
      <c r="O305" s="14">
        <f t="shared" si="26"/>
        <v>42376.25</v>
      </c>
      <c r="P305" s="14">
        <v>42376.25</v>
      </c>
      <c r="Q305">
        <f t="shared" si="29"/>
        <v>2016</v>
      </c>
      <c r="R305">
        <v>2016</v>
      </c>
      <c r="S305" s="16" t="str">
        <f t="shared" si="27"/>
        <v>Jan</v>
      </c>
      <c r="T305" t="s">
        <v>2081</v>
      </c>
      <c r="U305">
        <v>1452578400</v>
      </c>
      <c r="V305" s="12">
        <f t="shared" si="28"/>
        <v>42381.25</v>
      </c>
      <c r="W305" t="b">
        <v>0</v>
      </c>
      <c r="X305" t="b">
        <v>0</v>
      </c>
      <c r="Y305" t="s">
        <v>60</v>
      </c>
    </row>
    <row r="306" spans="1:2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E306/D306*100</f>
        <v>546.14285714285722</v>
      </c>
      <c r="G306" t="s">
        <v>20</v>
      </c>
      <c r="H306" s="8">
        <f>E306/I306</f>
        <v>80.767605633802816</v>
      </c>
      <c r="I306">
        <v>142</v>
      </c>
      <c r="J306" t="str">
        <f t="shared" si="24"/>
        <v>film &amp; video</v>
      </c>
      <c r="K306" t="str">
        <f t="shared" si="25"/>
        <v>documentary</v>
      </c>
      <c r="L306" t="s">
        <v>21</v>
      </c>
      <c r="M306" t="s">
        <v>22</v>
      </c>
      <c r="N306">
        <v>1470546000</v>
      </c>
      <c r="O306" s="14">
        <f t="shared" si="26"/>
        <v>42589.208333333328</v>
      </c>
      <c r="P306" s="14">
        <v>42589.208333333328</v>
      </c>
      <c r="Q306">
        <f t="shared" si="29"/>
        <v>2016</v>
      </c>
      <c r="R306">
        <v>2016</v>
      </c>
      <c r="S306" s="16" t="str">
        <f t="shared" si="27"/>
        <v>Aug</v>
      </c>
      <c r="T306" t="s">
        <v>2080</v>
      </c>
      <c r="U306">
        <v>1474088400</v>
      </c>
      <c r="V306" s="12">
        <f t="shared" si="28"/>
        <v>42630.208333333328</v>
      </c>
      <c r="W306" t="b">
        <v>0</v>
      </c>
      <c r="X306" t="b">
        <v>0</v>
      </c>
      <c r="Y306" t="s">
        <v>42</v>
      </c>
    </row>
    <row r="307" spans="1:2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E307/D307*100</f>
        <v>286.21428571428572</v>
      </c>
      <c r="G307" t="s">
        <v>20</v>
      </c>
      <c r="H307" s="8">
        <f>E307/I307</f>
        <v>94.28235294117647</v>
      </c>
      <c r="I307">
        <v>85</v>
      </c>
      <c r="J307" t="str">
        <f t="shared" si="24"/>
        <v>theater</v>
      </c>
      <c r="K307" t="str">
        <f t="shared" si="25"/>
        <v>plays</v>
      </c>
      <c r="L307" t="s">
        <v>21</v>
      </c>
      <c r="M307" t="s">
        <v>22</v>
      </c>
      <c r="N307">
        <v>1458363600</v>
      </c>
      <c r="O307" s="14">
        <f t="shared" si="26"/>
        <v>42448.208333333328</v>
      </c>
      <c r="P307" s="14">
        <v>42448.208333333328</v>
      </c>
      <c r="Q307">
        <f t="shared" si="29"/>
        <v>2016</v>
      </c>
      <c r="R307">
        <v>2016</v>
      </c>
      <c r="S307" s="16" t="str">
        <f t="shared" si="27"/>
        <v>Mar</v>
      </c>
      <c r="T307" t="s">
        <v>2085</v>
      </c>
      <c r="U307">
        <v>1461906000</v>
      </c>
      <c r="V307" s="12">
        <f t="shared" si="28"/>
        <v>42489.208333333328</v>
      </c>
      <c r="W307" t="b">
        <v>0</v>
      </c>
      <c r="X307" t="b">
        <v>0</v>
      </c>
      <c r="Y307" t="s">
        <v>33</v>
      </c>
    </row>
    <row r="308" spans="1:2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E308/D308*100</f>
        <v>7.9076923076923071</v>
      </c>
      <c r="G308" t="s">
        <v>14</v>
      </c>
      <c r="H308" s="8">
        <f>E308/I308</f>
        <v>73.428571428571431</v>
      </c>
      <c r="I308">
        <v>7</v>
      </c>
      <c r="J308" t="str">
        <f t="shared" si="24"/>
        <v>theater</v>
      </c>
      <c r="K308" t="str">
        <f t="shared" si="25"/>
        <v>plays</v>
      </c>
      <c r="L308" t="s">
        <v>21</v>
      </c>
      <c r="M308" t="s">
        <v>22</v>
      </c>
      <c r="N308">
        <v>1500008400</v>
      </c>
      <c r="O308" s="14">
        <f t="shared" si="26"/>
        <v>42930.208333333328</v>
      </c>
      <c r="P308" s="14">
        <v>42930.208333333328</v>
      </c>
      <c r="Q308">
        <f t="shared" si="29"/>
        <v>2017</v>
      </c>
      <c r="R308">
        <v>2017</v>
      </c>
      <c r="S308" s="16" t="str">
        <f t="shared" si="27"/>
        <v>Jul</v>
      </c>
      <c r="T308" t="s">
        <v>2087</v>
      </c>
      <c r="U308">
        <v>1500267600</v>
      </c>
      <c r="V308" s="12">
        <f t="shared" si="28"/>
        <v>42933.208333333328</v>
      </c>
      <c r="W308" t="b">
        <v>0</v>
      </c>
      <c r="X308" t="b">
        <v>1</v>
      </c>
      <c r="Y308" t="s">
        <v>33</v>
      </c>
    </row>
    <row r="309" spans="1:2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E309/D309*100</f>
        <v>132.13677811550153</v>
      </c>
      <c r="G309" t="s">
        <v>20</v>
      </c>
      <c r="H309" s="8">
        <f>E309/I309</f>
        <v>65.968133535660087</v>
      </c>
      <c r="I309">
        <v>659</v>
      </c>
      <c r="J309" t="str">
        <f t="shared" si="24"/>
        <v>publishing</v>
      </c>
      <c r="K309" t="str">
        <f t="shared" si="25"/>
        <v>fiction</v>
      </c>
      <c r="L309" t="s">
        <v>36</v>
      </c>
      <c r="M309" t="s">
        <v>37</v>
      </c>
      <c r="N309">
        <v>1338958800</v>
      </c>
      <c r="O309" s="14">
        <f t="shared" si="26"/>
        <v>41066.208333333336</v>
      </c>
      <c r="P309" s="14">
        <v>41066.208333333336</v>
      </c>
      <c r="Q309">
        <f t="shared" si="29"/>
        <v>2012</v>
      </c>
      <c r="R309">
        <v>2012</v>
      </c>
      <c r="S309" s="16" t="str">
        <f t="shared" si="27"/>
        <v>Jun</v>
      </c>
      <c r="T309" t="s">
        <v>2084</v>
      </c>
      <c r="U309">
        <v>1340686800</v>
      </c>
      <c r="V309" s="12">
        <f t="shared" si="28"/>
        <v>41086.208333333336</v>
      </c>
      <c r="W309" t="b">
        <v>0</v>
      </c>
      <c r="X309" t="b">
        <v>1</v>
      </c>
      <c r="Y309" t="s">
        <v>119</v>
      </c>
    </row>
    <row r="310" spans="1:2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E310/D310*100</f>
        <v>74.077834179357026</v>
      </c>
      <c r="G310" t="s">
        <v>14</v>
      </c>
      <c r="H310" s="8">
        <f>E310/I310</f>
        <v>109.04109589041096</v>
      </c>
      <c r="I310">
        <v>803</v>
      </c>
      <c r="J310" t="str">
        <f t="shared" si="24"/>
        <v>theater</v>
      </c>
      <c r="K310" t="str">
        <f t="shared" si="25"/>
        <v>plays</v>
      </c>
      <c r="L310" t="s">
        <v>21</v>
      </c>
      <c r="M310" t="s">
        <v>22</v>
      </c>
      <c r="N310">
        <v>1303102800</v>
      </c>
      <c r="O310" s="14">
        <f t="shared" si="26"/>
        <v>40651.208333333336</v>
      </c>
      <c r="P310" s="14">
        <v>40651.208333333336</v>
      </c>
      <c r="Q310">
        <f t="shared" si="29"/>
        <v>2011</v>
      </c>
      <c r="R310">
        <v>2011</v>
      </c>
      <c r="S310" s="16" t="str">
        <f t="shared" si="27"/>
        <v>Apr</v>
      </c>
      <c r="T310" t="s">
        <v>2088</v>
      </c>
      <c r="U310">
        <v>1303189200</v>
      </c>
      <c r="V310" s="12">
        <f t="shared" si="28"/>
        <v>40652.208333333336</v>
      </c>
      <c r="W310" t="b">
        <v>0</v>
      </c>
      <c r="X310" t="b">
        <v>0</v>
      </c>
      <c r="Y310" t="s">
        <v>33</v>
      </c>
    </row>
    <row r="311" spans="1:2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E311/D311*100</f>
        <v>75.292682926829272</v>
      </c>
      <c r="G311" t="s">
        <v>74</v>
      </c>
      <c r="H311" s="8">
        <f>E311/I311</f>
        <v>41.16</v>
      </c>
      <c r="I311">
        <v>75</v>
      </c>
      <c r="J311" t="str">
        <f t="shared" si="24"/>
        <v>music</v>
      </c>
      <c r="K311" t="str">
        <f t="shared" si="25"/>
        <v>indie rock</v>
      </c>
      <c r="L311" t="s">
        <v>21</v>
      </c>
      <c r="M311" t="s">
        <v>22</v>
      </c>
      <c r="N311">
        <v>1316581200</v>
      </c>
      <c r="O311" s="14">
        <f t="shared" si="26"/>
        <v>40807.208333333336</v>
      </c>
      <c r="P311" s="14">
        <v>40807.208333333336</v>
      </c>
      <c r="Q311">
        <f t="shared" si="29"/>
        <v>2011</v>
      </c>
      <c r="R311">
        <v>2011</v>
      </c>
      <c r="S311" s="16" t="str">
        <f t="shared" si="27"/>
        <v>Sep</v>
      </c>
      <c r="T311" t="s">
        <v>2082</v>
      </c>
      <c r="U311">
        <v>1318309200</v>
      </c>
      <c r="V311" s="12">
        <f t="shared" si="28"/>
        <v>40827.208333333336</v>
      </c>
      <c r="W311" t="b">
        <v>0</v>
      </c>
      <c r="X311" t="b">
        <v>1</v>
      </c>
      <c r="Y311" t="s">
        <v>60</v>
      </c>
    </row>
    <row r="312" spans="1:2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E312/D312*100</f>
        <v>20.333333333333332</v>
      </c>
      <c r="G312" t="s">
        <v>14</v>
      </c>
      <c r="H312" s="8">
        <f>E312/I312</f>
        <v>99.125</v>
      </c>
      <c r="I312">
        <v>16</v>
      </c>
      <c r="J312" t="str">
        <f t="shared" si="24"/>
        <v>games</v>
      </c>
      <c r="K312" t="str">
        <f t="shared" si="25"/>
        <v>video games</v>
      </c>
      <c r="L312" t="s">
        <v>21</v>
      </c>
      <c r="M312" t="s">
        <v>22</v>
      </c>
      <c r="N312">
        <v>1270789200</v>
      </c>
      <c r="O312" s="14">
        <f t="shared" si="26"/>
        <v>40277.208333333336</v>
      </c>
      <c r="P312" s="14">
        <v>40277.208333333336</v>
      </c>
      <c r="Q312">
        <f t="shared" si="29"/>
        <v>2010</v>
      </c>
      <c r="R312">
        <v>2010</v>
      </c>
      <c r="S312" s="16" t="str">
        <f t="shared" si="27"/>
        <v>Apr</v>
      </c>
      <c r="T312" t="s">
        <v>2088</v>
      </c>
      <c r="U312">
        <v>1272171600</v>
      </c>
      <c r="V312" s="12">
        <f t="shared" si="28"/>
        <v>40293.208333333336</v>
      </c>
      <c r="W312" t="b">
        <v>0</v>
      </c>
      <c r="X312" t="b">
        <v>0</v>
      </c>
      <c r="Y312" t="s">
        <v>89</v>
      </c>
    </row>
    <row r="313" spans="1:2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E313/D313*100</f>
        <v>203.36507936507937</v>
      </c>
      <c r="G313" t="s">
        <v>20</v>
      </c>
      <c r="H313" s="8">
        <f>E313/I313</f>
        <v>105.88429752066116</v>
      </c>
      <c r="I313">
        <v>121</v>
      </c>
      <c r="J313" t="str">
        <f t="shared" si="24"/>
        <v>theater</v>
      </c>
      <c r="K313" t="str">
        <f t="shared" si="25"/>
        <v>plays</v>
      </c>
      <c r="L313" t="s">
        <v>21</v>
      </c>
      <c r="M313" t="s">
        <v>22</v>
      </c>
      <c r="N313">
        <v>1297836000</v>
      </c>
      <c r="O313" s="14">
        <f t="shared" si="26"/>
        <v>40590.25</v>
      </c>
      <c r="P313" s="14">
        <v>40590.25</v>
      </c>
      <c r="Q313">
        <f t="shared" si="29"/>
        <v>2011</v>
      </c>
      <c r="R313">
        <v>2011</v>
      </c>
      <c r="S313" s="16" t="str">
        <f t="shared" si="27"/>
        <v>Feb</v>
      </c>
      <c r="T313" t="s">
        <v>2089</v>
      </c>
      <c r="U313">
        <v>1298872800</v>
      </c>
      <c r="V313" s="12">
        <f t="shared" si="28"/>
        <v>40602.25</v>
      </c>
      <c r="W313" t="b">
        <v>0</v>
      </c>
      <c r="X313" t="b">
        <v>0</v>
      </c>
      <c r="Y313" t="s">
        <v>33</v>
      </c>
    </row>
    <row r="314" spans="1:2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E314/D314*100</f>
        <v>310.2284263959391</v>
      </c>
      <c r="G314" t="s">
        <v>20</v>
      </c>
      <c r="H314" s="8">
        <f>E314/I314</f>
        <v>48.996525921966864</v>
      </c>
      <c r="I314">
        <v>3742</v>
      </c>
      <c r="J314" t="str">
        <f t="shared" si="24"/>
        <v>theater</v>
      </c>
      <c r="K314" t="str">
        <f t="shared" si="25"/>
        <v>plays</v>
      </c>
      <c r="L314" t="s">
        <v>21</v>
      </c>
      <c r="M314" t="s">
        <v>22</v>
      </c>
      <c r="N314">
        <v>1382677200</v>
      </c>
      <c r="O314" s="14">
        <f t="shared" si="26"/>
        <v>41572.208333333336</v>
      </c>
      <c r="P314" s="14">
        <v>41572.208333333336</v>
      </c>
      <c r="Q314">
        <f t="shared" si="29"/>
        <v>2013</v>
      </c>
      <c r="R314">
        <v>2013</v>
      </c>
      <c r="S314" s="16" t="str">
        <f t="shared" si="27"/>
        <v>Oct</v>
      </c>
      <c r="T314" t="s">
        <v>2083</v>
      </c>
      <c r="U314">
        <v>1383282000</v>
      </c>
      <c r="V314" s="12">
        <f t="shared" si="28"/>
        <v>41579.208333333336</v>
      </c>
      <c r="W314" t="b">
        <v>0</v>
      </c>
      <c r="X314" t="b">
        <v>0</v>
      </c>
      <c r="Y314" t="s">
        <v>33</v>
      </c>
    </row>
    <row r="315" spans="1:2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E315/D315*100</f>
        <v>395.31818181818181</v>
      </c>
      <c r="G315" t="s">
        <v>20</v>
      </c>
      <c r="H315" s="8">
        <f>E315/I315</f>
        <v>39</v>
      </c>
      <c r="I315">
        <v>223</v>
      </c>
      <c r="J315" t="str">
        <f t="shared" si="24"/>
        <v>music</v>
      </c>
      <c r="K315" t="str">
        <f t="shared" si="25"/>
        <v>rock</v>
      </c>
      <c r="L315" t="s">
        <v>21</v>
      </c>
      <c r="M315" t="s">
        <v>22</v>
      </c>
      <c r="N315">
        <v>1330322400</v>
      </c>
      <c r="O315" s="14">
        <f t="shared" si="26"/>
        <v>40966.25</v>
      </c>
      <c r="P315" s="14">
        <v>40966.25</v>
      </c>
      <c r="Q315">
        <f t="shared" si="29"/>
        <v>2012</v>
      </c>
      <c r="R315">
        <v>2012</v>
      </c>
      <c r="S315" s="16" t="str">
        <f t="shared" si="27"/>
        <v>Feb</v>
      </c>
      <c r="T315" t="s">
        <v>2089</v>
      </c>
      <c r="U315">
        <v>1330495200</v>
      </c>
      <c r="V315" s="12">
        <f t="shared" si="28"/>
        <v>40968.25</v>
      </c>
      <c r="W315" t="b">
        <v>0</v>
      </c>
      <c r="X315" t="b">
        <v>0</v>
      </c>
      <c r="Y315" t="s">
        <v>23</v>
      </c>
    </row>
    <row r="316" spans="1:2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E316/D316*100</f>
        <v>294.71428571428572</v>
      </c>
      <c r="G316" t="s">
        <v>20</v>
      </c>
      <c r="H316" s="8">
        <f>E316/I316</f>
        <v>31.022556390977442</v>
      </c>
      <c r="I316">
        <v>133</v>
      </c>
      <c r="J316" t="str">
        <f t="shared" si="24"/>
        <v>film &amp; video</v>
      </c>
      <c r="K316" t="str">
        <f t="shared" si="25"/>
        <v>documentary</v>
      </c>
      <c r="L316" t="s">
        <v>21</v>
      </c>
      <c r="M316" t="s">
        <v>22</v>
      </c>
      <c r="N316">
        <v>1552366800</v>
      </c>
      <c r="O316" s="14">
        <f t="shared" si="26"/>
        <v>43536.208333333328</v>
      </c>
      <c r="P316" s="14">
        <v>43536.208333333328</v>
      </c>
      <c r="Q316">
        <f t="shared" si="29"/>
        <v>2019</v>
      </c>
      <c r="R316">
        <v>2019</v>
      </c>
      <c r="S316" s="16" t="str">
        <f t="shared" si="27"/>
        <v>Mar</v>
      </c>
      <c r="T316" t="s">
        <v>2085</v>
      </c>
      <c r="U316">
        <v>1552798800</v>
      </c>
      <c r="V316" s="12">
        <f t="shared" si="28"/>
        <v>43541.208333333328</v>
      </c>
      <c r="W316" t="b">
        <v>0</v>
      </c>
      <c r="X316" t="b">
        <v>1</v>
      </c>
      <c r="Y316" t="s">
        <v>42</v>
      </c>
    </row>
    <row r="317" spans="1:2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E317/D317*100</f>
        <v>33.89473684210526</v>
      </c>
      <c r="G317" t="s">
        <v>14</v>
      </c>
      <c r="H317" s="8">
        <f>E317/I317</f>
        <v>103.87096774193549</v>
      </c>
      <c r="I317">
        <v>31</v>
      </c>
      <c r="J317" t="str">
        <f t="shared" si="24"/>
        <v>theater</v>
      </c>
      <c r="K317" t="str">
        <f t="shared" si="25"/>
        <v>plays</v>
      </c>
      <c r="L317" t="s">
        <v>21</v>
      </c>
      <c r="M317" t="s">
        <v>22</v>
      </c>
      <c r="N317">
        <v>1400907600</v>
      </c>
      <c r="O317" s="14">
        <f t="shared" si="26"/>
        <v>41783.208333333336</v>
      </c>
      <c r="P317" s="14">
        <v>41783.208333333336</v>
      </c>
      <c r="Q317">
        <f t="shared" si="29"/>
        <v>2014</v>
      </c>
      <c r="R317">
        <v>2014</v>
      </c>
      <c r="S317" s="16" t="str">
        <f t="shared" si="27"/>
        <v>May</v>
      </c>
      <c r="T317" t="s">
        <v>2090</v>
      </c>
      <c r="U317">
        <v>1403413200</v>
      </c>
      <c r="V317" s="12">
        <f t="shared" si="28"/>
        <v>41812.208333333336</v>
      </c>
      <c r="W317" t="b">
        <v>0</v>
      </c>
      <c r="X317" t="b">
        <v>0</v>
      </c>
      <c r="Y317" t="s">
        <v>33</v>
      </c>
    </row>
    <row r="318" spans="1:2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E318/D318*100</f>
        <v>66.677083333333329</v>
      </c>
      <c r="G318" t="s">
        <v>14</v>
      </c>
      <c r="H318" s="8">
        <f>E318/I318</f>
        <v>59.268518518518519</v>
      </c>
      <c r="I318">
        <v>108</v>
      </c>
      <c r="J318" t="str">
        <f t="shared" si="24"/>
        <v>food</v>
      </c>
      <c r="K318" t="str">
        <f t="shared" si="25"/>
        <v>food trucks</v>
      </c>
      <c r="L318" t="s">
        <v>107</v>
      </c>
      <c r="M318" t="s">
        <v>108</v>
      </c>
      <c r="N318">
        <v>1574143200</v>
      </c>
      <c r="O318" s="14">
        <f t="shared" si="26"/>
        <v>43788.25</v>
      </c>
      <c r="P318" s="14">
        <v>43788.25</v>
      </c>
      <c r="Q318">
        <f t="shared" si="29"/>
        <v>2019</v>
      </c>
      <c r="R318">
        <v>2019</v>
      </c>
      <c r="S318" s="16" t="str">
        <f t="shared" si="27"/>
        <v>Nov</v>
      </c>
      <c r="T318" t="s">
        <v>2079</v>
      </c>
      <c r="U318">
        <v>1574229600</v>
      </c>
      <c r="V318" s="12">
        <f t="shared" si="28"/>
        <v>43789.25</v>
      </c>
      <c r="W318" t="b">
        <v>0</v>
      </c>
      <c r="X318" t="b">
        <v>1</v>
      </c>
      <c r="Y318" t="s">
        <v>17</v>
      </c>
    </row>
    <row r="319" spans="1:2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E319/D319*100</f>
        <v>19.227272727272727</v>
      </c>
      <c r="G319" t="s">
        <v>14</v>
      </c>
      <c r="H319" s="8">
        <f>E319/I319</f>
        <v>42.3</v>
      </c>
      <c r="I319">
        <v>30</v>
      </c>
      <c r="J319" t="str">
        <f t="shared" si="24"/>
        <v>theater</v>
      </c>
      <c r="K319" t="str">
        <f t="shared" si="25"/>
        <v>plays</v>
      </c>
      <c r="L319" t="s">
        <v>21</v>
      </c>
      <c r="M319" t="s">
        <v>22</v>
      </c>
      <c r="N319">
        <v>1494738000</v>
      </c>
      <c r="O319" s="14">
        <f t="shared" si="26"/>
        <v>42869.208333333328</v>
      </c>
      <c r="P319" s="14">
        <v>42869.208333333328</v>
      </c>
      <c r="Q319">
        <f t="shared" si="29"/>
        <v>2017</v>
      </c>
      <c r="R319">
        <v>2017</v>
      </c>
      <c r="S319" s="16" t="str">
        <f t="shared" si="27"/>
        <v>May</v>
      </c>
      <c r="T319" t="s">
        <v>2090</v>
      </c>
      <c r="U319">
        <v>1495861200</v>
      </c>
      <c r="V319" s="12">
        <f t="shared" si="28"/>
        <v>42882.208333333328</v>
      </c>
      <c r="W319" t="b">
        <v>0</v>
      </c>
      <c r="X319" t="b">
        <v>0</v>
      </c>
      <c r="Y319" t="s">
        <v>33</v>
      </c>
    </row>
    <row r="320" spans="1:2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E320/D320*100</f>
        <v>15.842105263157894</v>
      </c>
      <c r="G320" t="s">
        <v>14</v>
      </c>
      <c r="H320" s="8">
        <f>E320/I320</f>
        <v>53.117647058823529</v>
      </c>
      <c r="I320">
        <v>17</v>
      </c>
      <c r="J320" t="str">
        <f t="shared" si="24"/>
        <v>music</v>
      </c>
      <c r="K320" t="str">
        <f t="shared" si="25"/>
        <v>rock</v>
      </c>
      <c r="L320" t="s">
        <v>21</v>
      </c>
      <c r="M320" t="s">
        <v>22</v>
      </c>
      <c r="N320">
        <v>1392357600</v>
      </c>
      <c r="O320" s="14">
        <f t="shared" si="26"/>
        <v>41684.25</v>
      </c>
      <c r="P320" s="14">
        <v>41684.25</v>
      </c>
      <c r="Q320">
        <f t="shared" si="29"/>
        <v>2014</v>
      </c>
      <c r="R320">
        <v>2014</v>
      </c>
      <c r="S320" s="16" t="str">
        <f t="shared" si="27"/>
        <v>Feb</v>
      </c>
      <c r="T320" t="s">
        <v>2089</v>
      </c>
      <c r="U320">
        <v>1392530400</v>
      </c>
      <c r="V320" s="12">
        <f t="shared" si="28"/>
        <v>41686.25</v>
      </c>
      <c r="W320" t="b">
        <v>0</v>
      </c>
      <c r="X320" t="b">
        <v>0</v>
      </c>
      <c r="Y320" t="s">
        <v>23</v>
      </c>
    </row>
    <row r="321" spans="1:2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E321/D321*100</f>
        <v>38.702380952380956</v>
      </c>
      <c r="G321" t="s">
        <v>74</v>
      </c>
      <c r="H321" s="8">
        <f>E321/I321</f>
        <v>50.796875</v>
      </c>
      <c r="I321">
        <v>64</v>
      </c>
      <c r="J321" t="str">
        <f t="shared" si="24"/>
        <v>technology</v>
      </c>
      <c r="K321" t="str">
        <f t="shared" si="25"/>
        <v>web</v>
      </c>
      <c r="L321" t="s">
        <v>21</v>
      </c>
      <c r="M321" t="s">
        <v>22</v>
      </c>
      <c r="N321">
        <v>1281589200</v>
      </c>
      <c r="O321" s="14">
        <f t="shared" si="26"/>
        <v>40402.208333333336</v>
      </c>
      <c r="P321" s="14">
        <v>40402.208333333336</v>
      </c>
      <c r="Q321">
        <f t="shared" si="29"/>
        <v>2010</v>
      </c>
      <c r="R321">
        <v>2010</v>
      </c>
      <c r="S321" s="16" t="str">
        <f t="shared" si="27"/>
        <v>Aug</v>
      </c>
      <c r="T321" t="s">
        <v>2080</v>
      </c>
      <c r="U321">
        <v>1283662800</v>
      </c>
      <c r="V321" s="12">
        <f t="shared" si="28"/>
        <v>40426.208333333336</v>
      </c>
      <c r="W321" t="b">
        <v>0</v>
      </c>
      <c r="X321" t="b">
        <v>0</v>
      </c>
      <c r="Y321" t="s">
        <v>28</v>
      </c>
    </row>
    <row r="322" spans="1:2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E322/D322*100</f>
        <v>9.5876777251184837</v>
      </c>
      <c r="G322" t="s">
        <v>14</v>
      </c>
      <c r="H322" s="8">
        <f>E322/I322</f>
        <v>101.15</v>
      </c>
      <c r="I322">
        <v>80</v>
      </c>
      <c r="J322" t="str">
        <f t="shared" si="24"/>
        <v>publishing</v>
      </c>
      <c r="K322" t="str">
        <f t="shared" si="25"/>
        <v>fiction</v>
      </c>
      <c r="L322" t="s">
        <v>21</v>
      </c>
      <c r="M322" t="s">
        <v>22</v>
      </c>
      <c r="N322">
        <v>1305003600</v>
      </c>
      <c r="O322" s="14">
        <f t="shared" si="26"/>
        <v>40673.208333333336</v>
      </c>
      <c r="P322" s="14">
        <v>40673.208333333336</v>
      </c>
      <c r="Q322">
        <f t="shared" si="29"/>
        <v>2011</v>
      </c>
      <c r="R322">
        <v>2011</v>
      </c>
      <c r="S322" s="16" t="str">
        <f t="shared" si="27"/>
        <v>May</v>
      </c>
      <c r="T322" t="s">
        <v>2090</v>
      </c>
      <c r="U322">
        <v>1305781200</v>
      </c>
      <c r="V322" s="12">
        <f t="shared" si="28"/>
        <v>40682.208333333336</v>
      </c>
      <c r="W322" t="b">
        <v>0</v>
      </c>
      <c r="X322" t="b">
        <v>0</v>
      </c>
      <c r="Y322" t="s">
        <v>119</v>
      </c>
    </row>
    <row r="323" spans="1:2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E323/D323*100</f>
        <v>94.144366197183089</v>
      </c>
      <c r="G323" t="s">
        <v>14</v>
      </c>
      <c r="H323" s="8">
        <f>E323/I323</f>
        <v>65.000810372771468</v>
      </c>
      <c r="I323">
        <v>2468</v>
      </c>
      <c r="J323" t="str">
        <f t="shared" ref="J323:J386" si="30">_xlfn.TEXTBEFORE(Y323, "/")</f>
        <v>film &amp; video</v>
      </c>
      <c r="K323" t="str">
        <f t="shared" ref="K323:K386" si="31">_xlfn.TEXTAFTER(Y323, "/")</f>
        <v>shorts</v>
      </c>
      <c r="L323" t="s">
        <v>21</v>
      </c>
      <c r="M323" t="s">
        <v>22</v>
      </c>
      <c r="N323">
        <v>1301634000</v>
      </c>
      <c r="O323" s="14">
        <f t="shared" ref="O323:O386" si="32">(((N323/60)/60)/24)+DATE(1970,1,1)</f>
        <v>40634.208333333336</v>
      </c>
      <c r="P323" s="14">
        <v>40634.208333333336</v>
      </c>
      <c r="Q323">
        <f t="shared" si="29"/>
        <v>2011</v>
      </c>
      <c r="R323">
        <v>2011</v>
      </c>
      <c r="S323" s="16" t="str">
        <f t="shared" ref="S323:S386" si="33">TEXT(P323, "mmm")</f>
        <v>Apr</v>
      </c>
      <c r="T323" t="s">
        <v>2088</v>
      </c>
      <c r="U323">
        <v>1302325200</v>
      </c>
      <c r="V323" s="12">
        <f t="shared" ref="V323:V386" si="34">(((U323/60)/60)/24)+DATE(1970,1,1)</f>
        <v>40642.208333333336</v>
      </c>
      <c r="W323" t="b">
        <v>0</v>
      </c>
      <c r="X323" t="b">
        <v>0</v>
      </c>
      <c r="Y323" t="s">
        <v>100</v>
      </c>
    </row>
    <row r="324" spans="1:2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E324/D324*100</f>
        <v>166.56234096692114</v>
      </c>
      <c r="G324" t="s">
        <v>20</v>
      </c>
      <c r="H324" s="8">
        <f>E324/I324</f>
        <v>37.998645510835914</v>
      </c>
      <c r="I324">
        <v>5168</v>
      </c>
      <c r="J324" t="str">
        <f t="shared" si="30"/>
        <v>theater</v>
      </c>
      <c r="K324" t="str">
        <f t="shared" si="31"/>
        <v>plays</v>
      </c>
      <c r="L324" t="s">
        <v>21</v>
      </c>
      <c r="M324" t="s">
        <v>22</v>
      </c>
      <c r="N324">
        <v>1290664800</v>
      </c>
      <c r="O324" s="14">
        <f t="shared" si="32"/>
        <v>40507.25</v>
      </c>
      <c r="P324" s="14">
        <v>40507.25</v>
      </c>
      <c r="Q324">
        <f t="shared" ref="Q324:Q387" si="35">YEAR(P324)</f>
        <v>2010</v>
      </c>
      <c r="R324">
        <v>2010</v>
      </c>
      <c r="S324" s="16" t="str">
        <f t="shared" si="33"/>
        <v>Nov</v>
      </c>
      <c r="T324" t="s">
        <v>2079</v>
      </c>
      <c r="U324">
        <v>1291788000</v>
      </c>
      <c r="V324" s="12">
        <f t="shared" si="34"/>
        <v>40520.25</v>
      </c>
      <c r="W324" t="b">
        <v>0</v>
      </c>
      <c r="X324" t="b">
        <v>0</v>
      </c>
      <c r="Y324" t="s">
        <v>33</v>
      </c>
    </row>
    <row r="325" spans="1:2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E325/D325*100</f>
        <v>24.134831460674157</v>
      </c>
      <c r="G325" t="s">
        <v>14</v>
      </c>
      <c r="H325" s="8">
        <f>E325/I325</f>
        <v>82.615384615384613</v>
      </c>
      <c r="I325">
        <v>26</v>
      </c>
      <c r="J325" t="str">
        <f t="shared" si="30"/>
        <v>film &amp; video</v>
      </c>
      <c r="K325" t="str">
        <f t="shared" si="31"/>
        <v>documentary</v>
      </c>
      <c r="L325" t="s">
        <v>40</v>
      </c>
      <c r="M325" t="s">
        <v>41</v>
      </c>
      <c r="N325">
        <v>1395896400</v>
      </c>
      <c r="O325" s="14">
        <f t="shared" si="32"/>
        <v>41725.208333333336</v>
      </c>
      <c r="P325" s="14">
        <v>41725.208333333336</v>
      </c>
      <c r="Q325">
        <f t="shared" si="35"/>
        <v>2014</v>
      </c>
      <c r="R325">
        <v>2014</v>
      </c>
      <c r="S325" s="16" t="str">
        <f t="shared" si="33"/>
        <v>Mar</v>
      </c>
      <c r="T325" t="s">
        <v>2085</v>
      </c>
      <c r="U325">
        <v>1396069200</v>
      </c>
      <c r="V325" s="12">
        <f t="shared" si="34"/>
        <v>41727.208333333336</v>
      </c>
      <c r="W325" t="b">
        <v>0</v>
      </c>
      <c r="X325" t="b">
        <v>0</v>
      </c>
      <c r="Y325" t="s">
        <v>42</v>
      </c>
    </row>
    <row r="326" spans="1:2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E326/D326*100</f>
        <v>164.05633802816902</v>
      </c>
      <c r="G326" t="s">
        <v>20</v>
      </c>
      <c r="H326" s="8">
        <f>E326/I326</f>
        <v>37.941368078175898</v>
      </c>
      <c r="I326">
        <v>307</v>
      </c>
      <c r="J326" t="str">
        <f t="shared" si="30"/>
        <v>theater</v>
      </c>
      <c r="K326" t="str">
        <f t="shared" si="31"/>
        <v>plays</v>
      </c>
      <c r="L326" t="s">
        <v>21</v>
      </c>
      <c r="M326" t="s">
        <v>22</v>
      </c>
      <c r="N326">
        <v>1434862800</v>
      </c>
      <c r="O326" s="14">
        <f t="shared" si="32"/>
        <v>42176.208333333328</v>
      </c>
      <c r="P326" s="14">
        <v>42176.208333333328</v>
      </c>
      <c r="Q326">
        <f t="shared" si="35"/>
        <v>2015</v>
      </c>
      <c r="R326">
        <v>2015</v>
      </c>
      <c r="S326" s="16" t="str">
        <f t="shared" si="33"/>
        <v>Jun</v>
      </c>
      <c r="T326" t="s">
        <v>2084</v>
      </c>
      <c r="U326">
        <v>1435899600</v>
      </c>
      <c r="V326" s="12">
        <f t="shared" si="34"/>
        <v>42188.208333333328</v>
      </c>
      <c r="W326" t="b">
        <v>0</v>
      </c>
      <c r="X326" t="b">
        <v>1</v>
      </c>
      <c r="Y326" t="s">
        <v>33</v>
      </c>
    </row>
    <row r="327" spans="1:2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E327/D327*100</f>
        <v>90.723076923076931</v>
      </c>
      <c r="G327" t="s">
        <v>14</v>
      </c>
      <c r="H327" s="8">
        <f>E327/I327</f>
        <v>80.780821917808225</v>
      </c>
      <c r="I327">
        <v>73</v>
      </c>
      <c r="J327" t="str">
        <f t="shared" si="30"/>
        <v>theater</v>
      </c>
      <c r="K327" t="str">
        <f t="shared" si="31"/>
        <v>plays</v>
      </c>
      <c r="L327" t="s">
        <v>21</v>
      </c>
      <c r="M327" t="s">
        <v>22</v>
      </c>
      <c r="N327">
        <v>1529125200</v>
      </c>
      <c r="O327" s="14">
        <f t="shared" si="32"/>
        <v>43267.208333333328</v>
      </c>
      <c r="P327" s="14">
        <v>43267.208333333328</v>
      </c>
      <c r="Q327">
        <f t="shared" si="35"/>
        <v>2018</v>
      </c>
      <c r="R327">
        <v>2018</v>
      </c>
      <c r="S327" s="16" t="str">
        <f t="shared" si="33"/>
        <v>Jun</v>
      </c>
      <c r="T327" t="s">
        <v>2084</v>
      </c>
      <c r="U327">
        <v>1531112400</v>
      </c>
      <c r="V327" s="12">
        <f t="shared" si="34"/>
        <v>43290.208333333328</v>
      </c>
      <c r="W327" t="b">
        <v>0</v>
      </c>
      <c r="X327" t="b">
        <v>1</v>
      </c>
      <c r="Y327" t="s">
        <v>33</v>
      </c>
    </row>
    <row r="328" spans="1:2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E328/D328*100</f>
        <v>46.194444444444443</v>
      </c>
      <c r="G328" t="s">
        <v>14</v>
      </c>
      <c r="H328" s="8">
        <f>E328/I328</f>
        <v>25.984375</v>
      </c>
      <c r="I328">
        <v>128</v>
      </c>
      <c r="J328" t="str">
        <f t="shared" si="30"/>
        <v>film &amp; video</v>
      </c>
      <c r="K328" t="str">
        <f t="shared" si="31"/>
        <v>animation</v>
      </c>
      <c r="L328" t="s">
        <v>21</v>
      </c>
      <c r="M328" t="s">
        <v>22</v>
      </c>
      <c r="N328">
        <v>1451109600</v>
      </c>
      <c r="O328" s="14">
        <f t="shared" si="32"/>
        <v>42364.25</v>
      </c>
      <c r="P328" s="14">
        <v>42364.25</v>
      </c>
      <c r="Q328">
        <f t="shared" si="35"/>
        <v>2015</v>
      </c>
      <c r="R328">
        <v>2015</v>
      </c>
      <c r="S328" s="16" t="str">
        <f t="shared" si="33"/>
        <v>Dec</v>
      </c>
      <c r="T328" t="s">
        <v>2086</v>
      </c>
      <c r="U328">
        <v>1451628000</v>
      </c>
      <c r="V328" s="12">
        <f t="shared" si="34"/>
        <v>42370.25</v>
      </c>
      <c r="W328" t="b">
        <v>0</v>
      </c>
      <c r="X328" t="b">
        <v>0</v>
      </c>
      <c r="Y328" t="s">
        <v>71</v>
      </c>
    </row>
    <row r="329" spans="1:2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E329/D329*100</f>
        <v>38.53846153846154</v>
      </c>
      <c r="G329" t="s">
        <v>14</v>
      </c>
      <c r="H329" s="8">
        <f>E329/I329</f>
        <v>30.363636363636363</v>
      </c>
      <c r="I329">
        <v>33</v>
      </c>
      <c r="J329" t="str">
        <f t="shared" si="30"/>
        <v>theater</v>
      </c>
      <c r="K329" t="str">
        <f t="shared" si="31"/>
        <v>plays</v>
      </c>
      <c r="L329" t="s">
        <v>21</v>
      </c>
      <c r="M329" t="s">
        <v>22</v>
      </c>
      <c r="N329">
        <v>1566968400</v>
      </c>
      <c r="O329" s="14">
        <f t="shared" si="32"/>
        <v>43705.208333333328</v>
      </c>
      <c r="P329" s="14">
        <v>43705.208333333328</v>
      </c>
      <c r="Q329">
        <f t="shared" si="35"/>
        <v>2019</v>
      </c>
      <c r="R329">
        <v>2019</v>
      </c>
      <c r="S329" s="16" t="str">
        <f t="shared" si="33"/>
        <v>Aug</v>
      </c>
      <c r="T329" t="s">
        <v>2080</v>
      </c>
      <c r="U329">
        <v>1567314000</v>
      </c>
      <c r="V329" s="12">
        <f t="shared" si="34"/>
        <v>43709.208333333328</v>
      </c>
      <c r="W329" t="b">
        <v>0</v>
      </c>
      <c r="X329" t="b">
        <v>1</v>
      </c>
      <c r="Y329" t="s">
        <v>33</v>
      </c>
    </row>
    <row r="330" spans="1:2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E330/D330*100</f>
        <v>133.56231003039514</v>
      </c>
      <c r="G330" t="s">
        <v>20</v>
      </c>
      <c r="H330" s="8">
        <f>E330/I330</f>
        <v>54.004916018025398</v>
      </c>
      <c r="I330">
        <v>2441</v>
      </c>
      <c r="J330" t="str">
        <f t="shared" si="30"/>
        <v>music</v>
      </c>
      <c r="K330" t="str">
        <f t="shared" si="31"/>
        <v>rock</v>
      </c>
      <c r="L330" t="s">
        <v>21</v>
      </c>
      <c r="M330" t="s">
        <v>22</v>
      </c>
      <c r="N330">
        <v>1543557600</v>
      </c>
      <c r="O330" s="14">
        <f t="shared" si="32"/>
        <v>43434.25</v>
      </c>
      <c r="P330" s="14">
        <v>43434.25</v>
      </c>
      <c r="Q330">
        <f t="shared" si="35"/>
        <v>2018</v>
      </c>
      <c r="R330">
        <v>2018</v>
      </c>
      <c r="S330" s="16" t="str">
        <f t="shared" si="33"/>
        <v>Nov</v>
      </c>
      <c r="T330" t="s">
        <v>2079</v>
      </c>
      <c r="U330">
        <v>1544508000</v>
      </c>
      <c r="V330" s="12">
        <f t="shared" si="34"/>
        <v>43445.25</v>
      </c>
      <c r="W330" t="b">
        <v>0</v>
      </c>
      <c r="X330" t="b">
        <v>0</v>
      </c>
      <c r="Y330" t="s">
        <v>23</v>
      </c>
    </row>
    <row r="331" spans="1:2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E331/D331*100</f>
        <v>22.896588486140725</v>
      </c>
      <c r="G331" t="s">
        <v>47</v>
      </c>
      <c r="H331" s="8">
        <f>E331/I331</f>
        <v>101.78672985781991</v>
      </c>
      <c r="I331">
        <v>211</v>
      </c>
      <c r="J331" t="str">
        <f t="shared" si="30"/>
        <v>games</v>
      </c>
      <c r="K331" t="str">
        <f t="shared" si="31"/>
        <v>video games</v>
      </c>
      <c r="L331" t="s">
        <v>21</v>
      </c>
      <c r="M331" t="s">
        <v>22</v>
      </c>
      <c r="N331">
        <v>1481522400</v>
      </c>
      <c r="O331" s="14">
        <f t="shared" si="32"/>
        <v>42716.25</v>
      </c>
      <c r="P331" s="14">
        <v>42716.25</v>
      </c>
      <c r="Q331">
        <f t="shared" si="35"/>
        <v>2016</v>
      </c>
      <c r="R331">
        <v>2016</v>
      </c>
      <c r="S331" s="16" t="str">
        <f t="shared" si="33"/>
        <v>Dec</v>
      </c>
      <c r="T331" t="s">
        <v>2086</v>
      </c>
      <c r="U331">
        <v>1482472800</v>
      </c>
      <c r="V331" s="12">
        <f t="shared" si="34"/>
        <v>42727.25</v>
      </c>
      <c r="W331" t="b">
        <v>0</v>
      </c>
      <c r="X331" t="b">
        <v>0</v>
      </c>
      <c r="Y331" t="s">
        <v>89</v>
      </c>
    </row>
    <row r="332" spans="1:2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E332/D332*100</f>
        <v>184.95548961424333</v>
      </c>
      <c r="G332" t="s">
        <v>20</v>
      </c>
      <c r="H332" s="8">
        <f>E332/I332</f>
        <v>45.003610108303249</v>
      </c>
      <c r="I332">
        <v>1385</v>
      </c>
      <c r="J332" t="str">
        <f t="shared" si="30"/>
        <v>film &amp; video</v>
      </c>
      <c r="K332" t="str">
        <f t="shared" si="31"/>
        <v>documentary</v>
      </c>
      <c r="L332" t="s">
        <v>40</v>
      </c>
      <c r="M332" t="s">
        <v>41</v>
      </c>
      <c r="N332">
        <v>1512712800</v>
      </c>
      <c r="O332" s="14">
        <f t="shared" si="32"/>
        <v>43077.25</v>
      </c>
      <c r="P332" s="14">
        <v>43077.25</v>
      </c>
      <c r="Q332">
        <f t="shared" si="35"/>
        <v>2017</v>
      </c>
      <c r="R332">
        <v>2017</v>
      </c>
      <c r="S332" s="16" t="str">
        <f t="shared" si="33"/>
        <v>Dec</v>
      </c>
      <c r="T332" t="s">
        <v>2086</v>
      </c>
      <c r="U332">
        <v>1512799200</v>
      </c>
      <c r="V332" s="12">
        <f t="shared" si="34"/>
        <v>43078.25</v>
      </c>
      <c r="W332" t="b">
        <v>0</v>
      </c>
      <c r="X332" t="b">
        <v>0</v>
      </c>
      <c r="Y332" t="s">
        <v>42</v>
      </c>
    </row>
    <row r="333" spans="1:2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E333/D333*100</f>
        <v>443.72727272727275</v>
      </c>
      <c r="G333" t="s">
        <v>20</v>
      </c>
      <c r="H333" s="8">
        <f>E333/I333</f>
        <v>77.068421052631578</v>
      </c>
      <c r="I333">
        <v>190</v>
      </c>
      <c r="J333" t="str">
        <f t="shared" si="30"/>
        <v>food</v>
      </c>
      <c r="K333" t="str">
        <f t="shared" si="31"/>
        <v>food trucks</v>
      </c>
      <c r="L333" t="s">
        <v>21</v>
      </c>
      <c r="M333" t="s">
        <v>22</v>
      </c>
      <c r="N333">
        <v>1324274400</v>
      </c>
      <c r="O333" s="14">
        <f t="shared" si="32"/>
        <v>40896.25</v>
      </c>
      <c r="P333" s="14">
        <v>40896.25</v>
      </c>
      <c r="Q333">
        <f t="shared" si="35"/>
        <v>2011</v>
      </c>
      <c r="R333">
        <v>2011</v>
      </c>
      <c r="S333" s="16" t="str">
        <f t="shared" si="33"/>
        <v>Dec</v>
      </c>
      <c r="T333" t="s">
        <v>2086</v>
      </c>
      <c r="U333">
        <v>1324360800</v>
      </c>
      <c r="V333" s="12">
        <f t="shared" si="34"/>
        <v>40897.25</v>
      </c>
      <c r="W333" t="b">
        <v>0</v>
      </c>
      <c r="X333" t="b">
        <v>0</v>
      </c>
      <c r="Y333" t="s">
        <v>17</v>
      </c>
    </row>
    <row r="334" spans="1:2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E334/D334*100</f>
        <v>199.9806763285024</v>
      </c>
      <c r="G334" t="s">
        <v>20</v>
      </c>
      <c r="H334" s="8">
        <f>E334/I334</f>
        <v>88.076595744680844</v>
      </c>
      <c r="I334">
        <v>470</v>
      </c>
      <c r="J334" t="str">
        <f t="shared" si="30"/>
        <v>technology</v>
      </c>
      <c r="K334" t="str">
        <f t="shared" si="31"/>
        <v>wearables</v>
      </c>
      <c r="L334" t="s">
        <v>21</v>
      </c>
      <c r="M334" t="s">
        <v>22</v>
      </c>
      <c r="N334">
        <v>1364446800</v>
      </c>
      <c r="O334" s="14">
        <f t="shared" si="32"/>
        <v>41361.208333333336</v>
      </c>
      <c r="P334" s="14">
        <v>41361.208333333336</v>
      </c>
      <c r="Q334">
        <f t="shared" si="35"/>
        <v>2013</v>
      </c>
      <c r="R334">
        <v>2013</v>
      </c>
      <c r="S334" s="16" t="str">
        <f t="shared" si="33"/>
        <v>Mar</v>
      </c>
      <c r="T334" t="s">
        <v>2085</v>
      </c>
      <c r="U334">
        <v>1364533200</v>
      </c>
      <c r="V334" s="12">
        <f t="shared" si="34"/>
        <v>41362.208333333336</v>
      </c>
      <c r="W334" t="b">
        <v>0</v>
      </c>
      <c r="X334" t="b">
        <v>0</v>
      </c>
      <c r="Y334" t="s">
        <v>65</v>
      </c>
    </row>
    <row r="335" spans="1:2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E335/D335*100</f>
        <v>123.95833333333333</v>
      </c>
      <c r="G335" t="s">
        <v>20</v>
      </c>
      <c r="H335" s="8">
        <f>E335/I335</f>
        <v>47.035573122529641</v>
      </c>
      <c r="I335">
        <v>253</v>
      </c>
      <c r="J335" t="str">
        <f t="shared" si="30"/>
        <v>theater</v>
      </c>
      <c r="K335" t="str">
        <f t="shared" si="31"/>
        <v>plays</v>
      </c>
      <c r="L335" t="s">
        <v>21</v>
      </c>
      <c r="M335" t="s">
        <v>22</v>
      </c>
      <c r="N335">
        <v>1542693600</v>
      </c>
      <c r="O335" s="14">
        <f t="shared" si="32"/>
        <v>43424.25</v>
      </c>
      <c r="P335" s="14">
        <v>43424.25</v>
      </c>
      <c r="Q335">
        <f t="shared" si="35"/>
        <v>2018</v>
      </c>
      <c r="R335">
        <v>2018</v>
      </c>
      <c r="S335" s="16" t="str">
        <f t="shared" si="33"/>
        <v>Nov</v>
      </c>
      <c r="T335" t="s">
        <v>2079</v>
      </c>
      <c r="U335">
        <v>1545112800</v>
      </c>
      <c r="V335" s="12">
        <f t="shared" si="34"/>
        <v>43452.25</v>
      </c>
      <c r="W335" t="b">
        <v>0</v>
      </c>
      <c r="X335" t="b">
        <v>0</v>
      </c>
      <c r="Y335" t="s">
        <v>33</v>
      </c>
    </row>
    <row r="336" spans="1:2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E336/D336*100</f>
        <v>186.61329305135951</v>
      </c>
      <c r="G336" t="s">
        <v>20</v>
      </c>
      <c r="H336" s="8">
        <f>E336/I336</f>
        <v>110.99550763701707</v>
      </c>
      <c r="I336">
        <v>1113</v>
      </c>
      <c r="J336" t="str">
        <f t="shared" si="30"/>
        <v>music</v>
      </c>
      <c r="K336" t="str">
        <f t="shared" si="31"/>
        <v>rock</v>
      </c>
      <c r="L336" t="s">
        <v>21</v>
      </c>
      <c r="M336" t="s">
        <v>22</v>
      </c>
      <c r="N336">
        <v>1515564000</v>
      </c>
      <c r="O336" s="14">
        <f t="shared" si="32"/>
        <v>43110.25</v>
      </c>
      <c r="P336" s="14">
        <v>43110.25</v>
      </c>
      <c r="Q336">
        <f t="shared" si="35"/>
        <v>2018</v>
      </c>
      <c r="R336">
        <v>2018</v>
      </c>
      <c r="S336" s="16" t="str">
        <f t="shared" si="33"/>
        <v>Jan</v>
      </c>
      <c r="T336" t="s">
        <v>2081</v>
      </c>
      <c r="U336">
        <v>1516168800</v>
      </c>
      <c r="V336" s="12">
        <f t="shared" si="34"/>
        <v>43117.25</v>
      </c>
      <c r="W336" t="b">
        <v>0</v>
      </c>
      <c r="X336" t="b">
        <v>0</v>
      </c>
      <c r="Y336" t="s">
        <v>23</v>
      </c>
    </row>
    <row r="337" spans="1:2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E337/D337*100</f>
        <v>114.28538550057536</v>
      </c>
      <c r="G337" t="s">
        <v>20</v>
      </c>
      <c r="H337" s="8">
        <f>E337/I337</f>
        <v>87.003066141042481</v>
      </c>
      <c r="I337">
        <v>2283</v>
      </c>
      <c r="J337" t="str">
        <f t="shared" si="30"/>
        <v>music</v>
      </c>
      <c r="K337" t="str">
        <f t="shared" si="31"/>
        <v>rock</v>
      </c>
      <c r="L337" t="s">
        <v>21</v>
      </c>
      <c r="M337" t="s">
        <v>22</v>
      </c>
      <c r="N337">
        <v>1573797600</v>
      </c>
      <c r="O337" s="14">
        <f t="shared" si="32"/>
        <v>43784.25</v>
      </c>
      <c r="P337" s="14">
        <v>43784.25</v>
      </c>
      <c r="Q337">
        <f t="shared" si="35"/>
        <v>2019</v>
      </c>
      <c r="R337">
        <v>2019</v>
      </c>
      <c r="S337" s="16" t="str">
        <f t="shared" si="33"/>
        <v>Nov</v>
      </c>
      <c r="T337" t="s">
        <v>2079</v>
      </c>
      <c r="U337">
        <v>1574920800</v>
      </c>
      <c r="V337" s="12">
        <f t="shared" si="34"/>
        <v>43797.25</v>
      </c>
      <c r="W337" t="b">
        <v>0</v>
      </c>
      <c r="X337" t="b">
        <v>0</v>
      </c>
      <c r="Y337" t="s">
        <v>23</v>
      </c>
    </row>
    <row r="338" spans="1:2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E338/D338*100</f>
        <v>97.032531824611041</v>
      </c>
      <c r="G338" t="s">
        <v>14</v>
      </c>
      <c r="H338" s="8">
        <f>E338/I338</f>
        <v>63.994402985074629</v>
      </c>
      <c r="I338">
        <v>1072</v>
      </c>
      <c r="J338" t="str">
        <f t="shared" si="30"/>
        <v>music</v>
      </c>
      <c r="K338" t="str">
        <f t="shared" si="31"/>
        <v>rock</v>
      </c>
      <c r="L338" t="s">
        <v>21</v>
      </c>
      <c r="M338" t="s">
        <v>22</v>
      </c>
      <c r="N338">
        <v>1292392800</v>
      </c>
      <c r="O338" s="14">
        <f t="shared" si="32"/>
        <v>40527.25</v>
      </c>
      <c r="P338" s="14">
        <v>40527.25</v>
      </c>
      <c r="Q338">
        <f t="shared" si="35"/>
        <v>2010</v>
      </c>
      <c r="R338">
        <v>2010</v>
      </c>
      <c r="S338" s="16" t="str">
        <f t="shared" si="33"/>
        <v>Dec</v>
      </c>
      <c r="T338" t="s">
        <v>2086</v>
      </c>
      <c r="U338">
        <v>1292479200</v>
      </c>
      <c r="V338" s="12">
        <f t="shared" si="34"/>
        <v>40528.25</v>
      </c>
      <c r="W338" t="b">
        <v>0</v>
      </c>
      <c r="X338" t="b">
        <v>1</v>
      </c>
      <c r="Y338" t="s">
        <v>23</v>
      </c>
    </row>
    <row r="339" spans="1:2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E339/D339*100</f>
        <v>122.81904761904762</v>
      </c>
      <c r="G339" t="s">
        <v>20</v>
      </c>
      <c r="H339" s="8">
        <f>E339/I339</f>
        <v>105.9945205479452</v>
      </c>
      <c r="I339">
        <v>1095</v>
      </c>
      <c r="J339" t="str">
        <f t="shared" si="30"/>
        <v>theater</v>
      </c>
      <c r="K339" t="str">
        <f t="shared" si="31"/>
        <v>plays</v>
      </c>
      <c r="L339" t="s">
        <v>21</v>
      </c>
      <c r="M339" t="s">
        <v>22</v>
      </c>
      <c r="N339">
        <v>1573452000</v>
      </c>
      <c r="O339" s="14">
        <f t="shared" si="32"/>
        <v>43780.25</v>
      </c>
      <c r="P339" s="14">
        <v>43780.25</v>
      </c>
      <c r="Q339">
        <f t="shared" si="35"/>
        <v>2019</v>
      </c>
      <c r="R339">
        <v>2019</v>
      </c>
      <c r="S339" s="16" t="str">
        <f t="shared" si="33"/>
        <v>Nov</v>
      </c>
      <c r="T339" t="s">
        <v>2079</v>
      </c>
      <c r="U339">
        <v>1573538400</v>
      </c>
      <c r="V339" s="12">
        <f t="shared" si="34"/>
        <v>43781.25</v>
      </c>
      <c r="W339" t="b">
        <v>0</v>
      </c>
      <c r="X339" t="b">
        <v>0</v>
      </c>
      <c r="Y339" t="s">
        <v>33</v>
      </c>
    </row>
    <row r="340" spans="1:2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E340/D340*100</f>
        <v>179.14326647564468</v>
      </c>
      <c r="G340" t="s">
        <v>20</v>
      </c>
      <c r="H340" s="8">
        <f>E340/I340</f>
        <v>73.989349112426041</v>
      </c>
      <c r="I340">
        <v>1690</v>
      </c>
      <c r="J340" t="str">
        <f t="shared" si="30"/>
        <v>theater</v>
      </c>
      <c r="K340" t="str">
        <f t="shared" si="31"/>
        <v>plays</v>
      </c>
      <c r="L340" t="s">
        <v>21</v>
      </c>
      <c r="M340" t="s">
        <v>22</v>
      </c>
      <c r="N340">
        <v>1317790800</v>
      </c>
      <c r="O340" s="14">
        <f t="shared" si="32"/>
        <v>40821.208333333336</v>
      </c>
      <c r="P340" s="14">
        <v>40821.208333333336</v>
      </c>
      <c r="Q340">
        <f t="shared" si="35"/>
        <v>2011</v>
      </c>
      <c r="R340">
        <v>2011</v>
      </c>
      <c r="S340" s="16" t="str">
        <f t="shared" si="33"/>
        <v>Oct</v>
      </c>
      <c r="T340" t="s">
        <v>2083</v>
      </c>
      <c r="U340">
        <v>1320382800</v>
      </c>
      <c r="V340" s="12">
        <f t="shared" si="34"/>
        <v>40851.208333333336</v>
      </c>
      <c r="W340" t="b">
        <v>0</v>
      </c>
      <c r="X340" t="b">
        <v>0</v>
      </c>
      <c r="Y340" t="s">
        <v>33</v>
      </c>
    </row>
    <row r="341" spans="1:2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E341/D341*100</f>
        <v>79.951577402787962</v>
      </c>
      <c r="G341" t="s">
        <v>74</v>
      </c>
      <c r="H341" s="8">
        <f>E341/I341</f>
        <v>84.02004626060139</v>
      </c>
      <c r="I341">
        <v>1297</v>
      </c>
      <c r="J341" t="str">
        <f t="shared" si="30"/>
        <v>theater</v>
      </c>
      <c r="K341" t="str">
        <f t="shared" si="31"/>
        <v>plays</v>
      </c>
      <c r="L341" t="s">
        <v>15</v>
      </c>
      <c r="M341" t="s">
        <v>16</v>
      </c>
      <c r="N341">
        <v>1501650000</v>
      </c>
      <c r="O341" s="14">
        <f t="shared" si="32"/>
        <v>42949.208333333328</v>
      </c>
      <c r="P341" s="14">
        <v>42949.208333333328</v>
      </c>
      <c r="Q341">
        <f t="shared" si="35"/>
        <v>2017</v>
      </c>
      <c r="R341">
        <v>2017</v>
      </c>
      <c r="S341" s="16" t="str">
        <f t="shared" si="33"/>
        <v>Aug</v>
      </c>
      <c r="T341" t="s">
        <v>2080</v>
      </c>
      <c r="U341">
        <v>1502859600</v>
      </c>
      <c r="V341" s="12">
        <f t="shared" si="34"/>
        <v>42963.208333333328</v>
      </c>
      <c r="W341" t="b">
        <v>0</v>
      </c>
      <c r="X341" t="b">
        <v>0</v>
      </c>
      <c r="Y341" t="s">
        <v>33</v>
      </c>
    </row>
    <row r="342" spans="1:2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E342/D342*100</f>
        <v>94.242587601078171</v>
      </c>
      <c r="G342" t="s">
        <v>14</v>
      </c>
      <c r="H342" s="8">
        <f>E342/I342</f>
        <v>88.966921119592882</v>
      </c>
      <c r="I342">
        <v>393</v>
      </c>
      <c r="J342" t="str">
        <f t="shared" si="30"/>
        <v>photography</v>
      </c>
      <c r="K342" t="str">
        <f t="shared" si="31"/>
        <v>photography books</v>
      </c>
      <c r="L342" t="s">
        <v>21</v>
      </c>
      <c r="M342" t="s">
        <v>22</v>
      </c>
      <c r="N342">
        <v>1323669600</v>
      </c>
      <c r="O342" s="14">
        <f t="shared" si="32"/>
        <v>40889.25</v>
      </c>
      <c r="P342" s="14">
        <v>40889.25</v>
      </c>
      <c r="Q342">
        <f t="shared" si="35"/>
        <v>2011</v>
      </c>
      <c r="R342">
        <v>2011</v>
      </c>
      <c r="S342" s="16" t="str">
        <f t="shared" si="33"/>
        <v>Dec</v>
      </c>
      <c r="T342" t="s">
        <v>2086</v>
      </c>
      <c r="U342">
        <v>1323756000</v>
      </c>
      <c r="V342" s="12">
        <f t="shared" si="34"/>
        <v>40890.25</v>
      </c>
      <c r="W342" t="b">
        <v>0</v>
      </c>
      <c r="X342" t="b">
        <v>0</v>
      </c>
      <c r="Y342" t="s">
        <v>122</v>
      </c>
    </row>
    <row r="343" spans="1:2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E343/D343*100</f>
        <v>84.669291338582681</v>
      </c>
      <c r="G343" t="s">
        <v>14</v>
      </c>
      <c r="H343" s="8">
        <f>E343/I343</f>
        <v>76.990453460620529</v>
      </c>
      <c r="I343">
        <v>1257</v>
      </c>
      <c r="J343" t="str">
        <f t="shared" si="30"/>
        <v>music</v>
      </c>
      <c r="K343" t="str">
        <f t="shared" si="31"/>
        <v>indie rock</v>
      </c>
      <c r="L343" t="s">
        <v>21</v>
      </c>
      <c r="M343" t="s">
        <v>22</v>
      </c>
      <c r="N343">
        <v>1440738000</v>
      </c>
      <c r="O343" s="14">
        <f t="shared" si="32"/>
        <v>42244.208333333328</v>
      </c>
      <c r="P343" s="14">
        <v>42244.208333333328</v>
      </c>
      <c r="Q343">
        <f t="shared" si="35"/>
        <v>2015</v>
      </c>
      <c r="R343">
        <v>2015</v>
      </c>
      <c r="S343" s="16" t="str">
        <f t="shared" si="33"/>
        <v>Aug</v>
      </c>
      <c r="T343" t="s">
        <v>2080</v>
      </c>
      <c r="U343">
        <v>1441342800</v>
      </c>
      <c r="V343" s="12">
        <f t="shared" si="34"/>
        <v>42251.208333333328</v>
      </c>
      <c r="W343" t="b">
        <v>0</v>
      </c>
      <c r="X343" t="b">
        <v>0</v>
      </c>
      <c r="Y343" t="s">
        <v>60</v>
      </c>
    </row>
    <row r="344" spans="1:2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E344/D344*100</f>
        <v>66.521920668058456</v>
      </c>
      <c r="G344" t="s">
        <v>14</v>
      </c>
      <c r="H344" s="8">
        <f>E344/I344</f>
        <v>97.146341463414629</v>
      </c>
      <c r="I344">
        <v>328</v>
      </c>
      <c r="J344" t="str">
        <f t="shared" si="30"/>
        <v>theater</v>
      </c>
      <c r="K344" t="str">
        <f t="shared" si="31"/>
        <v>plays</v>
      </c>
      <c r="L344" t="s">
        <v>21</v>
      </c>
      <c r="M344" t="s">
        <v>22</v>
      </c>
      <c r="N344">
        <v>1374296400</v>
      </c>
      <c r="O344" s="14">
        <f t="shared" si="32"/>
        <v>41475.208333333336</v>
      </c>
      <c r="P344" s="14">
        <v>41475.208333333336</v>
      </c>
      <c r="Q344">
        <f t="shared" si="35"/>
        <v>2013</v>
      </c>
      <c r="R344">
        <v>2013</v>
      </c>
      <c r="S344" s="16" t="str">
        <f t="shared" si="33"/>
        <v>Jul</v>
      </c>
      <c r="T344" t="s">
        <v>2087</v>
      </c>
      <c r="U344">
        <v>1375333200</v>
      </c>
      <c r="V344" s="12">
        <f t="shared" si="34"/>
        <v>41487.208333333336</v>
      </c>
      <c r="W344" t="b">
        <v>0</v>
      </c>
      <c r="X344" t="b">
        <v>0</v>
      </c>
      <c r="Y344" t="s">
        <v>33</v>
      </c>
    </row>
    <row r="345" spans="1:2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E345/D345*100</f>
        <v>53.922222222222224</v>
      </c>
      <c r="G345" t="s">
        <v>14</v>
      </c>
      <c r="H345" s="8">
        <f>E345/I345</f>
        <v>33.013605442176868</v>
      </c>
      <c r="I345">
        <v>147</v>
      </c>
      <c r="J345" t="str">
        <f t="shared" si="30"/>
        <v>theater</v>
      </c>
      <c r="K345" t="str">
        <f t="shared" si="31"/>
        <v>plays</v>
      </c>
      <c r="L345" t="s">
        <v>21</v>
      </c>
      <c r="M345" t="s">
        <v>22</v>
      </c>
      <c r="N345">
        <v>1384840800</v>
      </c>
      <c r="O345" s="14">
        <f t="shared" si="32"/>
        <v>41597.25</v>
      </c>
      <c r="P345" s="14">
        <v>41597.25</v>
      </c>
      <c r="Q345">
        <f t="shared" si="35"/>
        <v>2013</v>
      </c>
      <c r="R345">
        <v>2013</v>
      </c>
      <c r="S345" s="16" t="str">
        <f t="shared" si="33"/>
        <v>Nov</v>
      </c>
      <c r="T345" t="s">
        <v>2079</v>
      </c>
      <c r="U345">
        <v>1389420000</v>
      </c>
      <c r="V345" s="12">
        <f t="shared" si="34"/>
        <v>41650.25</v>
      </c>
      <c r="W345" t="b">
        <v>0</v>
      </c>
      <c r="X345" t="b">
        <v>0</v>
      </c>
      <c r="Y345" t="s">
        <v>33</v>
      </c>
    </row>
    <row r="346" spans="1:2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E346/D346*100</f>
        <v>41.983299595141702</v>
      </c>
      <c r="G346" t="s">
        <v>14</v>
      </c>
      <c r="H346" s="8">
        <f>E346/I346</f>
        <v>99.950602409638549</v>
      </c>
      <c r="I346">
        <v>830</v>
      </c>
      <c r="J346" t="str">
        <f t="shared" si="30"/>
        <v>games</v>
      </c>
      <c r="K346" t="str">
        <f t="shared" si="31"/>
        <v>video games</v>
      </c>
      <c r="L346" t="s">
        <v>21</v>
      </c>
      <c r="M346" t="s">
        <v>22</v>
      </c>
      <c r="N346">
        <v>1516600800</v>
      </c>
      <c r="O346" s="14">
        <f t="shared" si="32"/>
        <v>43122.25</v>
      </c>
      <c r="P346" s="14">
        <v>43122.25</v>
      </c>
      <c r="Q346">
        <f t="shared" si="35"/>
        <v>2018</v>
      </c>
      <c r="R346">
        <v>2018</v>
      </c>
      <c r="S346" s="16" t="str">
        <f t="shared" si="33"/>
        <v>Jan</v>
      </c>
      <c r="T346" t="s">
        <v>2081</v>
      </c>
      <c r="U346">
        <v>1520056800</v>
      </c>
      <c r="V346" s="12">
        <f t="shared" si="34"/>
        <v>43162.25</v>
      </c>
      <c r="W346" t="b">
        <v>0</v>
      </c>
      <c r="X346" t="b">
        <v>0</v>
      </c>
      <c r="Y346" t="s">
        <v>89</v>
      </c>
    </row>
    <row r="347" spans="1:2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E347/D347*100</f>
        <v>14.69479695431472</v>
      </c>
      <c r="G347" t="s">
        <v>14</v>
      </c>
      <c r="H347" s="8">
        <f>E347/I347</f>
        <v>69.966767371601208</v>
      </c>
      <c r="I347">
        <v>331</v>
      </c>
      <c r="J347" t="str">
        <f t="shared" si="30"/>
        <v>film &amp; video</v>
      </c>
      <c r="K347" t="str">
        <f t="shared" si="31"/>
        <v>drama</v>
      </c>
      <c r="L347" t="s">
        <v>40</v>
      </c>
      <c r="M347" t="s">
        <v>41</v>
      </c>
      <c r="N347">
        <v>1436418000</v>
      </c>
      <c r="O347" s="14">
        <f t="shared" si="32"/>
        <v>42194.208333333328</v>
      </c>
      <c r="P347" s="14">
        <v>42194.208333333328</v>
      </c>
      <c r="Q347">
        <f t="shared" si="35"/>
        <v>2015</v>
      </c>
      <c r="R347">
        <v>2015</v>
      </c>
      <c r="S347" s="16" t="str">
        <f t="shared" si="33"/>
        <v>Jul</v>
      </c>
      <c r="T347" t="s">
        <v>2087</v>
      </c>
      <c r="U347">
        <v>1436504400</v>
      </c>
      <c r="V347" s="12">
        <f t="shared" si="34"/>
        <v>42195.208333333328</v>
      </c>
      <c r="W347" t="b">
        <v>0</v>
      </c>
      <c r="X347" t="b">
        <v>0</v>
      </c>
      <c r="Y347" t="s">
        <v>53</v>
      </c>
    </row>
    <row r="348" spans="1:2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E348/D348*100</f>
        <v>34.475000000000001</v>
      </c>
      <c r="G348" t="s">
        <v>14</v>
      </c>
      <c r="H348" s="8">
        <f>E348/I348</f>
        <v>110.32</v>
      </c>
      <c r="I348">
        <v>25</v>
      </c>
      <c r="J348" t="str">
        <f t="shared" si="30"/>
        <v>music</v>
      </c>
      <c r="K348" t="str">
        <f t="shared" si="31"/>
        <v>indie rock</v>
      </c>
      <c r="L348" t="s">
        <v>21</v>
      </c>
      <c r="M348" t="s">
        <v>22</v>
      </c>
      <c r="N348">
        <v>1503550800</v>
      </c>
      <c r="O348" s="14">
        <f t="shared" si="32"/>
        <v>42971.208333333328</v>
      </c>
      <c r="P348" s="14">
        <v>42971.208333333328</v>
      </c>
      <c r="Q348">
        <f t="shared" si="35"/>
        <v>2017</v>
      </c>
      <c r="R348">
        <v>2017</v>
      </c>
      <c r="S348" s="16" t="str">
        <f t="shared" si="33"/>
        <v>Aug</v>
      </c>
      <c r="T348" t="s">
        <v>2080</v>
      </c>
      <c r="U348">
        <v>1508302800</v>
      </c>
      <c r="V348" s="12">
        <f t="shared" si="34"/>
        <v>43026.208333333328</v>
      </c>
      <c r="W348" t="b">
        <v>0</v>
      </c>
      <c r="X348" t="b">
        <v>1</v>
      </c>
      <c r="Y348" t="s">
        <v>60</v>
      </c>
    </row>
    <row r="349" spans="1:2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E349/D349*100</f>
        <v>1400.7777777777778</v>
      </c>
      <c r="G349" t="s">
        <v>20</v>
      </c>
      <c r="H349" s="8">
        <f>E349/I349</f>
        <v>66.005235602094245</v>
      </c>
      <c r="I349">
        <v>191</v>
      </c>
      <c r="J349" t="str">
        <f t="shared" si="30"/>
        <v>technology</v>
      </c>
      <c r="K349" t="str">
        <f t="shared" si="31"/>
        <v>web</v>
      </c>
      <c r="L349" t="s">
        <v>21</v>
      </c>
      <c r="M349" t="s">
        <v>22</v>
      </c>
      <c r="N349">
        <v>1423634400</v>
      </c>
      <c r="O349" s="14">
        <f t="shared" si="32"/>
        <v>42046.25</v>
      </c>
      <c r="P349" s="14">
        <v>42046.25</v>
      </c>
      <c r="Q349">
        <f t="shared" si="35"/>
        <v>2015</v>
      </c>
      <c r="R349">
        <v>2015</v>
      </c>
      <c r="S349" s="16" t="str">
        <f t="shared" si="33"/>
        <v>Feb</v>
      </c>
      <c r="T349" t="s">
        <v>2089</v>
      </c>
      <c r="U349">
        <v>1425708000</v>
      </c>
      <c r="V349" s="12">
        <f t="shared" si="34"/>
        <v>42070.25</v>
      </c>
      <c r="W349" t="b">
        <v>0</v>
      </c>
      <c r="X349" t="b">
        <v>0</v>
      </c>
      <c r="Y349" t="s">
        <v>28</v>
      </c>
    </row>
    <row r="350" spans="1:2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E350/D350*100</f>
        <v>71.770351758793964</v>
      </c>
      <c r="G350" t="s">
        <v>14</v>
      </c>
      <c r="H350" s="8">
        <f>E350/I350</f>
        <v>41.005742176284812</v>
      </c>
      <c r="I350">
        <v>3483</v>
      </c>
      <c r="J350" t="str">
        <f t="shared" si="30"/>
        <v>food</v>
      </c>
      <c r="K350" t="str">
        <f t="shared" si="31"/>
        <v>food trucks</v>
      </c>
      <c r="L350" t="s">
        <v>21</v>
      </c>
      <c r="M350" t="s">
        <v>22</v>
      </c>
      <c r="N350">
        <v>1487224800</v>
      </c>
      <c r="O350" s="14">
        <f t="shared" si="32"/>
        <v>42782.25</v>
      </c>
      <c r="P350" s="14">
        <v>42782.25</v>
      </c>
      <c r="Q350">
        <f t="shared" si="35"/>
        <v>2017</v>
      </c>
      <c r="R350">
        <v>2017</v>
      </c>
      <c r="S350" s="16" t="str">
        <f t="shared" si="33"/>
        <v>Feb</v>
      </c>
      <c r="T350" t="s">
        <v>2089</v>
      </c>
      <c r="U350">
        <v>1488348000</v>
      </c>
      <c r="V350" s="12">
        <f t="shared" si="34"/>
        <v>42795.25</v>
      </c>
      <c r="W350" t="b">
        <v>0</v>
      </c>
      <c r="X350" t="b">
        <v>0</v>
      </c>
      <c r="Y350" t="s">
        <v>17</v>
      </c>
    </row>
    <row r="351" spans="1:2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E351/D351*100</f>
        <v>53.074115044247783</v>
      </c>
      <c r="G351" t="s">
        <v>14</v>
      </c>
      <c r="H351" s="8">
        <f>E351/I351</f>
        <v>103.96316359696641</v>
      </c>
      <c r="I351">
        <v>923</v>
      </c>
      <c r="J351" t="str">
        <f t="shared" si="30"/>
        <v>theater</v>
      </c>
      <c r="K351" t="str">
        <f t="shared" si="31"/>
        <v>plays</v>
      </c>
      <c r="L351" t="s">
        <v>21</v>
      </c>
      <c r="M351" t="s">
        <v>22</v>
      </c>
      <c r="N351">
        <v>1500008400</v>
      </c>
      <c r="O351" s="14">
        <f t="shared" si="32"/>
        <v>42930.208333333328</v>
      </c>
      <c r="P351" s="14">
        <v>42930.208333333328</v>
      </c>
      <c r="Q351">
        <f t="shared" si="35"/>
        <v>2017</v>
      </c>
      <c r="R351">
        <v>2017</v>
      </c>
      <c r="S351" s="16" t="str">
        <f t="shared" si="33"/>
        <v>Jul</v>
      </c>
      <c r="T351" t="s">
        <v>2087</v>
      </c>
      <c r="U351">
        <v>1502600400</v>
      </c>
      <c r="V351" s="12">
        <f t="shared" si="34"/>
        <v>42960.208333333328</v>
      </c>
      <c r="W351" t="b">
        <v>0</v>
      </c>
      <c r="X351" t="b">
        <v>0</v>
      </c>
      <c r="Y351" t="s">
        <v>33</v>
      </c>
    </row>
    <row r="352" spans="1:2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E352/D352*100</f>
        <v>5</v>
      </c>
      <c r="G352" t="s">
        <v>14</v>
      </c>
      <c r="H352" s="8">
        <f>E352/I352</f>
        <v>5</v>
      </c>
      <c r="I352">
        <v>1</v>
      </c>
      <c r="J352" t="str">
        <f t="shared" si="30"/>
        <v>music</v>
      </c>
      <c r="K352" t="str">
        <f t="shared" si="31"/>
        <v>jazz</v>
      </c>
      <c r="L352" t="s">
        <v>21</v>
      </c>
      <c r="M352" t="s">
        <v>22</v>
      </c>
      <c r="N352">
        <v>1432098000</v>
      </c>
      <c r="O352" s="14">
        <f t="shared" si="32"/>
        <v>42144.208333333328</v>
      </c>
      <c r="P352" s="14">
        <v>42144.208333333328</v>
      </c>
      <c r="Q352">
        <f t="shared" si="35"/>
        <v>2015</v>
      </c>
      <c r="R352">
        <v>2015</v>
      </c>
      <c r="S352" s="16" t="str">
        <f t="shared" si="33"/>
        <v>May</v>
      </c>
      <c r="T352" t="s">
        <v>2090</v>
      </c>
      <c r="U352">
        <v>1433653200</v>
      </c>
      <c r="V352" s="12">
        <f t="shared" si="34"/>
        <v>42162.208333333328</v>
      </c>
      <c r="W352" t="b">
        <v>0</v>
      </c>
      <c r="X352" t="b">
        <v>1</v>
      </c>
      <c r="Y352" t="s">
        <v>159</v>
      </c>
    </row>
    <row r="353" spans="1:2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E353/D353*100</f>
        <v>127.70715249662618</v>
      </c>
      <c r="G353" t="s">
        <v>20</v>
      </c>
      <c r="H353" s="8">
        <f>E353/I353</f>
        <v>47.009935419771487</v>
      </c>
      <c r="I353">
        <v>2013</v>
      </c>
      <c r="J353" t="str">
        <f t="shared" si="30"/>
        <v>music</v>
      </c>
      <c r="K353" t="str">
        <f t="shared" si="31"/>
        <v>rock</v>
      </c>
      <c r="L353" t="s">
        <v>21</v>
      </c>
      <c r="M353" t="s">
        <v>22</v>
      </c>
      <c r="N353">
        <v>1440392400</v>
      </c>
      <c r="O353" s="14">
        <f t="shared" si="32"/>
        <v>42240.208333333328</v>
      </c>
      <c r="P353" s="14">
        <v>42240.208333333328</v>
      </c>
      <c r="Q353">
        <f t="shared" si="35"/>
        <v>2015</v>
      </c>
      <c r="R353">
        <v>2015</v>
      </c>
      <c r="S353" s="16" t="str">
        <f t="shared" si="33"/>
        <v>Aug</v>
      </c>
      <c r="T353" t="s">
        <v>2080</v>
      </c>
      <c r="U353">
        <v>1441602000</v>
      </c>
      <c r="V353" s="12">
        <f t="shared" si="34"/>
        <v>42254.208333333328</v>
      </c>
      <c r="W353" t="b">
        <v>0</v>
      </c>
      <c r="X353" t="b">
        <v>0</v>
      </c>
      <c r="Y353" t="s">
        <v>23</v>
      </c>
    </row>
    <row r="354" spans="1:2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E354/D354*100</f>
        <v>34.892857142857139</v>
      </c>
      <c r="G354" t="s">
        <v>14</v>
      </c>
      <c r="H354" s="8">
        <f>E354/I354</f>
        <v>29.606060606060606</v>
      </c>
      <c r="I354">
        <v>33</v>
      </c>
      <c r="J354" t="str">
        <f t="shared" si="30"/>
        <v>theater</v>
      </c>
      <c r="K354" t="str">
        <f t="shared" si="31"/>
        <v>plays</v>
      </c>
      <c r="L354" t="s">
        <v>15</v>
      </c>
      <c r="M354" t="s">
        <v>16</v>
      </c>
      <c r="N354">
        <v>1446876000</v>
      </c>
      <c r="O354" s="14">
        <f t="shared" si="32"/>
        <v>42315.25</v>
      </c>
      <c r="P354" s="14">
        <v>42315.25</v>
      </c>
      <c r="Q354">
        <f t="shared" si="35"/>
        <v>2015</v>
      </c>
      <c r="R354">
        <v>2015</v>
      </c>
      <c r="S354" s="16" t="str">
        <f t="shared" si="33"/>
        <v>Nov</v>
      </c>
      <c r="T354" t="s">
        <v>2079</v>
      </c>
      <c r="U354">
        <v>1447567200</v>
      </c>
      <c r="V354" s="12">
        <f t="shared" si="34"/>
        <v>42323.25</v>
      </c>
      <c r="W354" t="b">
        <v>0</v>
      </c>
      <c r="X354" t="b">
        <v>0</v>
      </c>
      <c r="Y354" t="s">
        <v>33</v>
      </c>
    </row>
    <row r="355" spans="1:2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E355/D355*100</f>
        <v>410.59821428571428</v>
      </c>
      <c r="G355" t="s">
        <v>20</v>
      </c>
      <c r="H355" s="8">
        <f>E355/I355</f>
        <v>81.010569583088667</v>
      </c>
      <c r="I355">
        <v>1703</v>
      </c>
      <c r="J355" t="str">
        <f t="shared" si="30"/>
        <v>theater</v>
      </c>
      <c r="K355" t="str">
        <f t="shared" si="31"/>
        <v>plays</v>
      </c>
      <c r="L355" t="s">
        <v>21</v>
      </c>
      <c r="M355" t="s">
        <v>22</v>
      </c>
      <c r="N355">
        <v>1562302800</v>
      </c>
      <c r="O355" s="14">
        <f t="shared" si="32"/>
        <v>43651.208333333328</v>
      </c>
      <c r="P355" s="14">
        <v>43651.208333333328</v>
      </c>
      <c r="Q355">
        <f t="shared" si="35"/>
        <v>2019</v>
      </c>
      <c r="R355">
        <v>2019</v>
      </c>
      <c r="S355" s="16" t="str">
        <f t="shared" si="33"/>
        <v>Jul</v>
      </c>
      <c r="T355" t="s">
        <v>2087</v>
      </c>
      <c r="U355">
        <v>1562389200</v>
      </c>
      <c r="V355" s="12">
        <f t="shared" si="34"/>
        <v>43652.208333333328</v>
      </c>
      <c r="W355" t="b">
        <v>0</v>
      </c>
      <c r="X355" t="b">
        <v>0</v>
      </c>
      <c r="Y355" t="s">
        <v>33</v>
      </c>
    </row>
    <row r="356" spans="1:2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E356/D356*100</f>
        <v>123.73770491803278</v>
      </c>
      <c r="G356" t="s">
        <v>20</v>
      </c>
      <c r="H356" s="8">
        <f>E356/I356</f>
        <v>94.35</v>
      </c>
      <c r="I356">
        <v>80</v>
      </c>
      <c r="J356" t="str">
        <f t="shared" si="30"/>
        <v>film &amp; video</v>
      </c>
      <c r="K356" t="str">
        <f t="shared" si="31"/>
        <v>documentary</v>
      </c>
      <c r="L356" t="s">
        <v>36</v>
      </c>
      <c r="M356" t="s">
        <v>37</v>
      </c>
      <c r="N356">
        <v>1378184400</v>
      </c>
      <c r="O356" s="14">
        <f t="shared" si="32"/>
        <v>41520.208333333336</v>
      </c>
      <c r="P356" s="14">
        <v>41520.208333333336</v>
      </c>
      <c r="Q356">
        <f t="shared" si="35"/>
        <v>2013</v>
      </c>
      <c r="R356">
        <v>2013</v>
      </c>
      <c r="S356" s="16" t="str">
        <f t="shared" si="33"/>
        <v>Sep</v>
      </c>
      <c r="T356" t="s">
        <v>2082</v>
      </c>
      <c r="U356">
        <v>1378789200</v>
      </c>
      <c r="V356" s="12">
        <f t="shared" si="34"/>
        <v>41527.208333333336</v>
      </c>
      <c r="W356" t="b">
        <v>0</v>
      </c>
      <c r="X356" t="b">
        <v>0</v>
      </c>
      <c r="Y356" t="s">
        <v>42</v>
      </c>
    </row>
    <row r="357" spans="1:2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E357/D357*100</f>
        <v>58.973684210526315</v>
      </c>
      <c r="G357" t="s">
        <v>47</v>
      </c>
      <c r="H357" s="8">
        <f>E357/I357</f>
        <v>26.058139534883722</v>
      </c>
      <c r="I357">
        <v>86</v>
      </c>
      <c r="J357" t="str">
        <f t="shared" si="30"/>
        <v>technology</v>
      </c>
      <c r="K357" t="str">
        <f t="shared" si="31"/>
        <v>wearables</v>
      </c>
      <c r="L357" t="s">
        <v>21</v>
      </c>
      <c r="M357" t="s">
        <v>22</v>
      </c>
      <c r="N357">
        <v>1485064800</v>
      </c>
      <c r="O357" s="14">
        <f t="shared" si="32"/>
        <v>42757.25</v>
      </c>
      <c r="P357" s="14">
        <v>42757.25</v>
      </c>
      <c r="Q357">
        <f t="shared" si="35"/>
        <v>2017</v>
      </c>
      <c r="R357">
        <v>2017</v>
      </c>
      <c r="S357" s="16" t="str">
        <f t="shared" si="33"/>
        <v>Jan</v>
      </c>
      <c r="T357" t="s">
        <v>2081</v>
      </c>
      <c r="U357">
        <v>1488520800</v>
      </c>
      <c r="V357" s="12">
        <f t="shared" si="34"/>
        <v>42797.25</v>
      </c>
      <c r="W357" t="b">
        <v>0</v>
      </c>
      <c r="X357" t="b">
        <v>0</v>
      </c>
      <c r="Y357" t="s">
        <v>65</v>
      </c>
    </row>
    <row r="358" spans="1:2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E358/D358*100</f>
        <v>36.892473118279568</v>
      </c>
      <c r="G358" t="s">
        <v>14</v>
      </c>
      <c r="H358" s="8">
        <f>E358/I358</f>
        <v>85.775000000000006</v>
      </c>
      <c r="I358">
        <v>40</v>
      </c>
      <c r="J358" t="str">
        <f t="shared" si="30"/>
        <v>theater</v>
      </c>
      <c r="K358" t="str">
        <f t="shared" si="31"/>
        <v>plays</v>
      </c>
      <c r="L358" t="s">
        <v>107</v>
      </c>
      <c r="M358" t="s">
        <v>108</v>
      </c>
      <c r="N358">
        <v>1326520800</v>
      </c>
      <c r="O358" s="14">
        <f t="shared" si="32"/>
        <v>40922.25</v>
      </c>
      <c r="P358" s="14">
        <v>40922.25</v>
      </c>
      <c r="Q358">
        <f t="shared" si="35"/>
        <v>2012</v>
      </c>
      <c r="R358">
        <v>2012</v>
      </c>
      <c r="S358" s="16" t="str">
        <f t="shared" si="33"/>
        <v>Jan</v>
      </c>
      <c r="T358" t="s">
        <v>2081</v>
      </c>
      <c r="U358">
        <v>1327298400</v>
      </c>
      <c r="V358" s="12">
        <f t="shared" si="34"/>
        <v>40931.25</v>
      </c>
      <c r="W358" t="b">
        <v>0</v>
      </c>
      <c r="X358" t="b">
        <v>0</v>
      </c>
      <c r="Y358" t="s">
        <v>33</v>
      </c>
    </row>
    <row r="359" spans="1:2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E359/D359*100</f>
        <v>184.91304347826087</v>
      </c>
      <c r="G359" t="s">
        <v>20</v>
      </c>
      <c r="H359" s="8">
        <f>E359/I359</f>
        <v>103.73170731707317</v>
      </c>
      <c r="I359">
        <v>41</v>
      </c>
      <c r="J359" t="str">
        <f t="shared" si="30"/>
        <v>games</v>
      </c>
      <c r="K359" t="str">
        <f t="shared" si="31"/>
        <v>video games</v>
      </c>
      <c r="L359" t="s">
        <v>21</v>
      </c>
      <c r="M359" t="s">
        <v>22</v>
      </c>
      <c r="N359">
        <v>1441256400</v>
      </c>
      <c r="O359" s="14">
        <f t="shared" si="32"/>
        <v>42250.208333333328</v>
      </c>
      <c r="P359" s="14">
        <v>42250.208333333328</v>
      </c>
      <c r="Q359">
        <f t="shared" si="35"/>
        <v>2015</v>
      </c>
      <c r="R359">
        <v>2015</v>
      </c>
      <c r="S359" s="16" t="str">
        <f t="shared" si="33"/>
        <v>Sep</v>
      </c>
      <c r="T359" t="s">
        <v>2082</v>
      </c>
      <c r="U359">
        <v>1443416400</v>
      </c>
      <c r="V359" s="12">
        <f t="shared" si="34"/>
        <v>42275.208333333328</v>
      </c>
      <c r="W359" t="b">
        <v>0</v>
      </c>
      <c r="X359" t="b">
        <v>0</v>
      </c>
      <c r="Y359" t="s">
        <v>89</v>
      </c>
    </row>
    <row r="360" spans="1:2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E360/D360*100</f>
        <v>11.814432989690722</v>
      </c>
      <c r="G360" t="s">
        <v>14</v>
      </c>
      <c r="H360" s="8">
        <f>E360/I360</f>
        <v>49.826086956521742</v>
      </c>
      <c r="I360">
        <v>23</v>
      </c>
      <c r="J360" t="str">
        <f t="shared" si="30"/>
        <v>photography</v>
      </c>
      <c r="K360" t="str">
        <f t="shared" si="31"/>
        <v>photography books</v>
      </c>
      <c r="L360" t="s">
        <v>15</v>
      </c>
      <c r="M360" t="s">
        <v>16</v>
      </c>
      <c r="N360">
        <v>1533877200</v>
      </c>
      <c r="O360" s="14">
        <f t="shared" si="32"/>
        <v>43322.208333333328</v>
      </c>
      <c r="P360" s="14">
        <v>43322.208333333328</v>
      </c>
      <c r="Q360">
        <f t="shared" si="35"/>
        <v>2018</v>
      </c>
      <c r="R360">
        <v>2018</v>
      </c>
      <c r="S360" s="16" t="str">
        <f t="shared" si="33"/>
        <v>Aug</v>
      </c>
      <c r="T360" t="s">
        <v>2080</v>
      </c>
      <c r="U360">
        <v>1534136400</v>
      </c>
      <c r="V360" s="12">
        <f t="shared" si="34"/>
        <v>43325.208333333328</v>
      </c>
      <c r="W360" t="b">
        <v>1</v>
      </c>
      <c r="X360" t="b">
        <v>0</v>
      </c>
      <c r="Y360" t="s">
        <v>122</v>
      </c>
    </row>
    <row r="361" spans="1:2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E361/D361*100</f>
        <v>298.7</v>
      </c>
      <c r="G361" t="s">
        <v>20</v>
      </c>
      <c r="H361" s="8">
        <f>E361/I361</f>
        <v>63.893048128342244</v>
      </c>
      <c r="I361">
        <v>187</v>
      </c>
      <c r="J361" t="str">
        <f t="shared" si="30"/>
        <v>film &amp; video</v>
      </c>
      <c r="K361" t="str">
        <f t="shared" si="31"/>
        <v>animation</v>
      </c>
      <c r="L361" t="s">
        <v>21</v>
      </c>
      <c r="M361" t="s">
        <v>22</v>
      </c>
      <c r="N361">
        <v>1314421200</v>
      </c>
      <c r="O361" s="14">
        <f t="shared" si="32"/>
        <v>40782.208333333336</v>
      </c>
      <c r="P361" s="14">
        <v>40782.208333333336</v>
      </c>
      <c r="Q361">
        <f t="shared" si="35"/>
        <v>2011</v>
      </c>
      <c r="R361">
        <v>2011</v>
      </c>
      <c r="S361" s="16" t="str">
        <f t="shared" si="33"/>
        <v>Aug</v>
      </c>
      <c r="T361" t="s">
        <v>2080</v>
      </c>
      <c r="U361">
        <v>1315026000</v>
      </c>
      <c r="V361" s="12">
        <f t="shared" si="34"/>
        <v>40789.208333333336</v>
      </c>
      <c r="W361" t="b">
        <v>0</v>
      </c>
      <c r="X361" t="b">
        <v>0</v>
      </c>
      <c r="Y361" t="s">
        <v>71</v>
      </c>
    </row>
    <row r="362" spans="1:2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E362/D362*100</f>
        <v>226.35175879396985</v>
      </c>
      <c r="G362" t="s">
        <v>20</v>
      </c>
      <c r="H362" s="8">
        <f>E362/I362</f>
        <v>47.002434782608695</v>
      </c>
      <c r="I362">
        <v>2875</v>
      </c>
      <c r="J362" t="str">
        <f t="shared" si="30"/>
        <v>theater</v>
      </c>
      <c r="K362" t="str">
        <f t="shared" si="31"/>
        <v>plays</v>
      </c>
      <c r="L362" t="s">
        <v>40</v>
      </c>
      <c r="M362" t="s">
        <v>41</v>
      </c>
      <c r="N362">
        <v>1293861600</v>
      </c>
      <c r="O362" s="14">
        <f t="shared" si="32"/>
        <v>40544.25</v>
      </c>
      <c r="P362" s="14">
        <v>40544.25</v>
      </c>
      <c r="Q362">
        <f t="shared" si="35"/>
        <v>2011</v>
      </c>
      <c r="R362">
        <v>2011</v>
      </c>
      <c r="S362" s="16" t="str">
        <f t="shared" si="33"/>
        <v>Jan</v>
      </c>
      <c r="T362" t="s">
        <v>2081</v>
      </c>
      <c r="U362">
        <v>1295071200</v>
      </c>
      <c r="V362" s="12">
        <f t="shared" si="34"/>
        <v>40558.25</v>
      </c>
      <c r="W362" t="b">
        <v>0</v>
      </c>
      <c r="X362" t="b">
        <v>1</v>
      </c>
      <c r="Y362" t="s">
        <v>33</v>
      </c>
    </row>
    <row r="363" spans="1:2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E363/D363*100</f>
        <v>173.56363636363636</v>
      </c>
      <c r="G363" t="s">
        <v>20</v>
      </c>
      <c r="H363" s="8">
        <f>E363/I363</f>
        <v>108.47727272727273</v>
      </c>
      <c r="I363">
        <v>88</v>
      </c>
      <c r="J363" t="str">
        <f t="shared" si="30"/>
        <v>theater</v>
      </c>
      <c r="K363" t="str">
        <f t="shared" si="31"/>
        <v>plays</v>
      </c>
      <c r="L363" t="s">
        <v>21</v>
      </c>
      <c r="M363" t="s">
        <v>22</v>
      </c>
      <c r="N363">
        <v>1507352400</v>
      </c>
      <c r="O363" s="14">
        <f t="shared" si="32"/>
        <v>43015.208333333328</v>
      </c>
      <c r="P363" s="14">
        <v>43015.208333333328</v>
      </c>
      <c r="Q363">
        <f t="shared" si="35"/>
        <v>2017</v>
      </c>
      <c r="R363">
        <v>2017</v>
      </c>
      <c r="S363" s="16" t="str">
        <f t="shared" si="33"/>
        <v>Oct</v>
      </c>
      <c r="T363" t="s">
        <v>2083</v>
      </c>
      <c r="U363">
        <v>1509426000</v>
      </c>
      <c r="V363" s="12">
        <f t="shared" si="34"/>
        <v>43039.208333333328</v>
      </c>
      <c r="W363" t="b">
        <v>0</v>
      </c>
      <c r="X363" t="b">
        <v>0</v>
      </c>
      <c r="Y363" t="s">
        <v>33</v>
      </c>
    </row>
    <row r="364" spans="1:2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E364/D364*100</f>
        <v>371.75675675675677</v>
      </c>
      <c r="G364" t="s">
        <v>20</v>
      </c>
      <c r="H364" s="8">
        <f>E364/I364</f>
        <v>72.015706806282722</v>
      </c>
      <c r="I364">
        <v>191</v>
      </c>
      <c r="J364" t="str">
        <f t="shared" si="30"/>
        <v>music</v>
      </c>
      <c r="K364" t="str">
        <f t="shared" si="31"/>
        <v>rock</v>
      </c>
      <c r="L364" t="s">
        <v>21</v>
      </c>
      <c r="M364" t="s">
        <v>22</v>
      </c>
      <c r="N364">
        <v>1296108000</v>
      </c>
      <c r="O364" s="14">
        <f t="shared" si="32"/>
        <v>40570.25</v>
      </c>
      <c r="P364" s="14">
        <v>40570.25</v>
      </c>
      <c r="Q364">
        <f t="shared" si="35"/>
        <v>2011</v>
      </c>
      <c r="R364">
        <v>2011</v>
      </c>
      <c r="S364" s="16" t="str">
        <f t="shared" si="33"/>
        <v>Jan</v>
      </c>
      <c r="T364" t="s">
        <v>2081</v>
      </c>
      <c r="U364">
        <v>1299391200</v>
      </c>
      <c r="V364" s="12">
        <f t="shared" si="34"/>
        <v>40608.25</v>
      </c>
      <c r="W364" t="b">
        <v>0</v>
      </c>
      <c r="X364" t="b">
        <v>0</v>
      </c>
      <c r="Y364" t="s">
        <v>23</v>
      </c>
    </row>
    <row r="365" spans="1:2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E365/D365*100</f>
        <v>160.19230769230771</v>
      </c>
      <c r="G365" t="s">
        <v>20</v>
      </c>
      <c r="H365" s="8">
        <f>E365/I365</f>
        <v>59.928057553956833</v>
      </c>
      <c r="I365">
        <v>139</v>
      </c>
      <c r="J365" t="str">
        <f t="shared" si="30"/>
        <v>music</v>
      </c>
      <c r="K365" t="str">
        <f t="shared" si="31"/>
        <v>rock</v>
      </c>
      <c r="L365" t="s">
        <v>21</v>
      </c>
      <c r="M365" t="s">
        <v>22</v>
      </c>
      <c r="N365">
        <v>1324965600</v>
      </c>
      <c r="O365" s="14">
        <f t="shared" si="32"/>
        <v>40904.25</v>
      </c>
      <c r="P365" s="14">
        <v>40904.25</v>
      </c>
      <c r="Q365">
        <f t="shared" si="35"/>
        <v>2011</v>
      </c>
      <c r="R365">
        <v>2011</v>
      </c>
      <c r="S365" s="16" t="str">
        <f t="shared" si="33"/>
        <v>Dec</v>
      </c>
      <c r="T365" t="s">
        <v>2086</v>
      </c>
      <c r="U365">
        <v>1325052000</v>
      </c>
      <c r="V365" s="12">
        <f t="shared" si="34"/>
        <v>40905.25</v>
      </c>
      <c r="W365" t="b">
        <v>0</v>
      </c>
      <c r="X365" t="b">
        <v>0</v>
      </c>
      <c r="Y365" t="s">
        <v>23</v>
      </c>
    </row>
    <row r="366" spans="1:2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E366/D366*100</f>
        <v>1616.3333333333335</v>
      </c>
      <c r="G366" t="s">
        <v>20</v>
      </c>
      <c r="H366" s="8">
        <f>E366/I366</f>
        <v>78.209677419354833</v>
      </c>
      <c r="I366">
        <v>186</v>
      </c>
      <c r="J366" t="str">
        <f t="shared" si="30"/>
        <v>music</v>
      </c>
      <c r="K366" t="str">
        <f t="shared" si="31"/>
        <v>indie rock</v>
      </c>
      <c r="L366" t="s">
        <v>21</v>
      </c>
      <c r="M366" t="s">
        <v>22</v>
      </c>
      <c r="N366">
        <v>1520229600</v>
      </c>
      <c r="O366" s="14">
        <f t="shared" si="32"/>
        <v>43164.25</v>
      </c>
      <c r="P366" s="14">
        <v>43164.25</v>
      </c>
      <c r="Q366">
        <f t="shared" si="35"/>
        <v>2018</v>
      </c>
      <c r="R366">
        <v>2018</v>
      </c>
      <c r="S366" s="16" t="str">
        <f t="shared" si="33"/>
        <v>Mar</v>
      </c>
      <c r="T366" t="s">
        <v>2085</v>
      </c>
      <c r="U366">
        <v>1522818000</v>
      </c>
      <c r="V366" s="12">
        <f t="shared" si="34"/>
        <v>43194.208333333328</v>
      </c>
      <c r="W366" t="b">
        <v>0</v>
      </c>
      <c r="X366" t="b">
        <v>0</v>
      </c>
      <c r="Y366" t="s">
        <v>60</v>
      </c>
    </row>
    <row r="367" spans="1:2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E367/D367*100</f>
        <v>733.4375</v>
      </c>
      <c r="G367" t="s">
        <v>20</v>
      </c>
      <c r="H367" s="8">
        <f>E367/I367</f>
        <v>104.77678571428571</v>
      </c>
      <c r="I367">
        <v>112</v>
      </c>
      <c r="J367" t="str">
        <f t="shared" si="30"/>
        <v>theater</v>
      </c>
      <c r="K367" t="str">
        <f t="shared" si="31"/>
        <v>plays</v>
      </c>
      <c r="L367" t="s">
        <v>26</v>
      </c>
      <c r="M367" t="s">
        <v>27</v>
      </c>
      <c r="N367">
        <v>1482991200</v>
      </c>
      <c r="O367" s="14">
        <f t="shared" si="32"/>
        <v>42733.25</v>
      </c>
      <c r="P367" s="14">
        <v>42733.25</v>
      </c>
      <c r="Q367">
        <f t="shared" si="35"/>
        <v>2016</v>
      </c>
      <c r="R367">
        <v>2016</v>
      </c>
      <c r="S367" s="16" t="str">
        <f t="shared" si="33"/>
        <v>Dec</v>
      </c>
      <c r="T367" t="s">
        <v>2086</v>
      </c>
      <c r="U367">
        <v>1485324000</v>
      </c>
      <c r="V367" s="12">
        <f t="shared" si="34"/>
        <v>42760.25</v>
      </c>
      <c r="W367" t="b">
        <v>0</v>
      </c>
      <c r="X367" t="b">
        <v>0</v>
      </c>
      <c r="Y367" t="s">
        <v>33</v>
      </c>
    </row>
    <row r="368" spans="1:2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E368/D368*100</f>
        <v>592.11111111111109</v>
      </c>
      <c r="G368" t="s">
        <v>20</v>
      </c>
      <c r="H368" s="8">
        <f>E368/I368</f>
        <v>105.52475247524752</v>
      </c>
      <c r="I368">
        <v>101</v>
      </c>
      <c r="J368" t="str">
        <f t="shared" si="30"/>
        <v>theater</v>
      </c>
      <c r="K368" t="str">
        <f t="shared" si="31"/>
        <v>plays</v>
      </c>
      <c r="L368" t="s">
        <v>21</v>
      </c>
      <c r="M368" t="s">
        <v>22</v>
      </c>
      <c r="N368">
        <v>1294034400</v>
      </c>
      <c r="O368" s="14">
        <f t="shared" si="32"/>
        <v>40546.25</v>
      </c>
      <c r="P368" s="14">
        <v>40546.25</v>
      </c>
      <c r="Q368">
        <f t="shared" si="35"/>
        <v>2011</v>
      </c>
      <c r="R368">
        <v>2011</v>
      </c>
      <c r="S368" s="16" t="str">
        <f t="shared" si="33"/>
        <v>Jan</v>
      </c>
      <c r="T368" t="s">
        <v>2081</v>
      </c>
      <c r="U368">
        <v>1294120800</v>
      </c>
      <c r="V368" s="12">
        <f t="shared" si="34"/>
        <v>40547.25</v>
      </c>
      <c r="W368" t="b">
        <v>0</v>
      </c>
      <c r="X368" t="b">
        <v>1</v>
      </c>
      <c r="Y368" t="s">
        <v>33</v>
      </c>
    </row>
    <row r="369" spans="1:2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E369/D369*100</f>
        <v>18.888888888888889</v>
      </c>
      <c r="G369" t="s">
        <v>14</v>
      </c>
      <c r="H369" s="8">
        <f>E369/I369</f>
        <v>24.933333333333334</v>
      </c>
      <c r="I369">
        <v>75</v>
      </c>
      <c r="J369" t="str">
        <f t="shared" si="30"/>
        <v>theater</v>
      </c>
      <c r="K369" t="str">
        <f t="shared" si="31"/>
        <v>plays</v>
      </c>
      <c r="L369" t="s">
        <v>21</v>
      </c>
      <c r="M369" t="s">
        <v>22</v>
      </c>
      <c r="N369">
        <v>1413608400</v>
      </c>
      <c r="O369" s="14">
        <f t="shared" si="32"/>
        <v>41930.208333333336</v>
      </c>
      <c r="P369" s="14">
        <v>41930.208333333336</v>
      </c>
      <c r="Q369">
        <f t="shared" si="35"/>
        <v>2014</v>
      </c>
      <c r="R369">
        <v>2014</v>
      </c>
      <c r="S369" s="16" t="str">
        <f t="shared" si="33"/>
        <v>Oct</v>
      </c>
      <c r="T369" t="s">
        <v>2083</v>
      </c>
      <c r="U369">
        <v>1415685600</v>
      </c>
      <c r="V369" s="12">
        <f t="shared" si="34"/>
        <v>41954.25</v>
      </c>
      <c r="W369" t="b">
        <v>0</v>
      </c>
      <c r="X369" t="b">
        <v>1</v>
      </c>
      <c r="Y369" t="s">
        <v>33</v>
      </c>
    </row>
    <row r="370" spans="1:2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E370/D370*100</f>
        <v>276.80769230769232</v>
      </c>
      <c r="G370" t="s">
        <v>20</v>
      </c>
      <c r="H370" s="8">
        <f>E370/I370</f>
        <v>69.873786407766985</v>
      </c>
      <c r="I370">
        <v>206</v>
      </c>
      <c r="J370" t="str">
        <f t="shared" si="30"/>
        <v>film &amp; video</v>
      </c>
      <c r="K370" t="str">
        <f t="shared" si="31"/>
        <v>documentary</v>
      </c>
      <c r="L370" t="s">
        <v>40</v>
      </c>
      <c r="M370" t="s">
        <v>41</v>
      </c>
      <c r="N370">
        <v>1286946000</v>
      </c>
      <c r="O370" s="14">
        <f t="shared" si="32"/>
        <v>40464.208333333336</v>
      </c>
      <c r="P370" s="14">
        <v>40464.208333333336</v>
      </c>
      <c r="Q370">
        <f t="shared" si="35"/>
        <v>2010</v>
      </c>
      <c r="R370">
        <v>2010</v>
      </c>
      <c r="S370" s="16" t="str">
        <f t="shared" si="33"/>
        <v>Oct</v>
      </c>
      <c r="T370" t="s">
        <v>2083</v>
      </c>
      <c r="U370">
        <v>1288933200</v>
      </c>
      <c r="V370" s="12">
        <f t="shared" si="34"/>
        <v>40487.208333333336</v>
      </c>
      <c r="W370" t="b">
        <v>0</v>
      </c>
      <c r="X370" t="b">
        <v>1</v>
      </c>
      <c r="Y370" t="s">
        <v>42</v>
      </c>
    </row>
    <row r="371" spans="1:2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E371/D371*100</f>
        <v>273.01851851851848</v>
      </c>
      <c r="G371" t="s">
        <v>20</v>
      </c>
      <c r="H371" s="8">
        <f>E371/I371</f>
        <v>95.733766233766232</v>
      </c>
      <c r="I371">
        <v>154</v>
      </c>
      <c r="J371" t="str">
        <f t="shared" si="30"/>
        <v>film &amp; video</v>
      </c>
      <c r="K371" t="str">
        <f t="shared" si="31"/>
        <v>television</v>
      </c>
      <c r="L371" t="s">
        <v>21</v>
      </c>
      <c r="M371" t="s">
        <v>22</v>
      </c>
      <c r="N371">
        <v>1359871200</v>
      </c>
      <c r="O371" s="14">
        <f t="shared" si="32"/>
        <v>41308.25</v>
      </c>
      <c r="P371" s="14">
        <v>41308.25</v>
      </c>
      <c r="Q371">
        <f t="shared" si="35"/>
        <v>2013</v>
      </c>
      <c r="R371">
        <v>2013</v>
      </c>
      <c r="S371" s="16" t="str">
        <f t="shared" si="33"/>
        <v>Feb</v>
      </c>
      <c r="T371" t="s">
        <v>2089</v>
      </c>
      <c r="U371">
        <v>1363237200</v>
      </c>
      <c r="V371" s="12">
        <f t="shared" si="34"/>
        <v>41347.208333333336</v>
      </c>
      <c r="W371" t="b">
        <v>0</v>
      </c>
      <c r="X371" t="b">
        <v>1</v>
      </c>
      <c r="Y371" t="s">
        <v>269</v>
      </c>
    </row>
    <row r="372" spans="1:2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E372/D372*100</f>
        <v>159.36331255565449</v>
      </c>
      <c r="G372" t="s">
        <v>20</v>
      </c>
      <c r="H372" s="8">
        <f>E372/I372</f>
        <v>29.997485752598056</v>
      </c>
      <c r="I372">
        <v>5966</v>
      </c>
      <c r="J372" t="str">
        <f t="shared" si="30"/>
        <v>theater</v>
      </c>
      <c r="K372" t="str">
        <f t="shared" si="31"/>
        <v>plays</v>
      </c>
      <c r="L372" t="s">
        <v>21</v>
      </c>
      <c r="M372" t="s">
        <v>22</v>
      </c>
      <c r="N372">
        <v>1555304400</v>
      </c>
      <c r="O372" s="14">
        <f t="shared" si="32"/>
        <v>43570.208333333328</v>
      </c>
      <c r="P372" s="14">
        <v>43570.208333333328</v>
      </c>
      <c r="Q372">
        <f t="shared" si="35"/>
        <v>2019</v>
      </c>
      <c r="R372">
        <v>2019</v>
      </c>
      <c r="S372" s="16" t="str">
        <f t="shared" si="33"/>
        <v>Apr</v>
      </c>
      <c r="T372" t="s">
        <v>2088</v>
      </c>
      <c r="U372">
        <v>1555822800</v>
      </c>
      <c r="V372" s="12">
        <f t="shared" si="34"/>
        <v>43576.208333333328</v>
      </c>
      <c r="W372" t="b">
        <v>0</v>
      </c>
      <c r="X372" t="b">
        <v>0</v>
      </c>
      <c r="Y372" t="s">
        <v>33</v>
      </c>
    </row>
    <row r="373" spans="1:2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E373/D373*100</f>
        <v>67.869978858350947</v>
      </c>
      <c r="G373" t="s">
        <v>14</v>
      </c>
      <c r="H373" s="8">
        <f>E373/I373</f>
        <v>59.011948529411768</v>
      </c>
      <c r="I373">
        <v>2176</v>
      </c>
      <c r="J373" t="str">
        <f t="shared" si="30"/>
        <v>theater</v>
      </c>
      <c r="K373" t="str">
        <f t="shared" si="31"/>
        <v>plays</v>
      </c>
      <c r="L373" t="s">
        <v>21</v>
      </c>
      <c r="M373" t="s">
        <v>22</v>
      </c>
      <c r="N373">
        <v>1423375200</v>
      </c>
      <c r="O373" s="14">
        <f t="shared" si="32"/>
        <v>42043.25</v>
      </c>
      <c r="P373" s="14">
        <v>42043.25</v>
      </c>
      <c r="Q373">
        <f t="shared" si="35"/>
        <v>2015</v>
      </c>
      <c r="R373">
        <v>2015</v>
      </c>
      <c r="S373" s="16" t="str">
        <f t="shared" si="33"/>
        <v>Feb</v>
      </c>
      <c r="T373" t="s">
        <v>2089</v>
      </c>
      <c r="U373">
        <v>1427778000</v>
      </c>
      <c r="V373" s="12">
        <f t="shared" si="34"/>
        <v>42094.208333333328</v>
      </c>
      <c r="W373" t="b">
        <v>0</v>
      </c>
      <c r="X373" t="b">
        <v>0</v>
      </c>
      <c r="Y373" t="s">
        <v>33</v>
      </c>
    </row>
    <row r="374" spans="1:2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E374/D374*100</f>
        <v>1591.5555555555554</v>
      </c>
      <c r="G374" t="s">
        <v>20</v>
      </c>
      <c r="H374" s="8">
        <f>E374/I374</f>
        <v>84.757396449704146</v>
      </c>
      <c r="I374">
        <v>169</v>
      </c>
      <c r="J374" t="str">
        <f t="shared" si="30"/>
        <v>film &amp; video</v>
      </c>
      <c r="K374" t="str">
        <f t="shared" si="31"/>
        <v>documentary</v>
      </c>
      <c r="L374" t="s">
        <v>21</v>
      </c>
      <c r="M374" t="s">
        <v>22</v>
      </c>
      <c r="N374">
        <v>1420696800</v>
      </c>
      <c r="O374" s="14">
        <f t="shared" si="32"/>
        <v>42012.25</v>
      </c>
      <c r="P374" s="14">
        <v>42012.25</v>
      </c>
      <c r="Q374">
        <f t="shared" si="35"/>
        <v>2015</v>
      </c>
      <c r="R374">
        <v>2015</v>
      </c>
      <c r="S374" s="16" t="str">
        <f t="shared" si="33"/>
        <v>Jan</v>
      </c>
      <c r="T374" t="s">
        <v>2081</v>
      </c>
      <c r="U374">
        <v>1422424800</v>
      </c>
      <c r="V374" s="12">
        <f t="shared" si="34"/>
        <v>42032.25</v>
      </c>
      <c r="W374" t="b">
        <v>0</v>
      </c>
      <c r="X374" t="b">
        <v>1</v>
      </c>
      <c r="Y374" t="s">
        <v>42</v>
      </c>
    </row>
    <row r="375" spans="1:2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E375/D375*100</f>
        <v>730.18222222222221</v>
      </c>
      <c r="G375" t="s">
        <v>20</v>
      </c>
      <c r="H375" s="8">
        <f>E375/I375</f>
        <v>78.010921177587846</v>
      </c>
      <c r="I375">
        <v>2106</v>
      </c>
      <c r="J375" t="str">
        <f t="shared" si="30"/>
        <v>theater</v>
      </c>
      <c r="K375" t="str">
        <f t="shared" si="31"/>
        <v>plays</v>
      </c>
      <c r="L375" t="s">
        <v>21</v>
      </c>
      <c r="M375" t="s">
        <v>22</v>
      </c>
      <c r="N375">
        <v>1502946000</v>
      </c>
      <c r="O375" s="14">
        <f t="shared" si="32"/>
        <v>42964.208333333328</v>
      </c>
      <c r="P375" s="14">
        <v>42964.208333333328</v>
      </c>
      <c r="Q375">
        <f t="shared" si="35"/>
        <v>2017</v>
      </c>
      <c r="R375">
        <v>2017</v>
      </c>
      <c r="S375" s="16" t="str">
        <f t="shared" si="33"/>
        <v>Aug</v>
      </c>
      <c r="T375" t="s">
        <v>2080</v>
      </c>
      <c r="U375">
        <v>1503637200</v>
      </c>
      <c r="V375" s="12">
        <f t="shared" si="34"/>
        <v>42972.208333333328</v>
      </c>
      <c r="W375" t="b">
        <v>0</v>
      </c>
      <c r="X375" t="b">
        <v>0</v>
      </c>
      <c r="Y375" t="s">
        <v>33</v>
      </c>
    </row>
    <row r="376" spans="1:2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E376/D376*100</f>
        <v>13.185782556750297</v>
      </c>
      <c r="G376" t="s">
        <v>14</v>
      </c>
      <c r="H376" s="8">
        <f>E376/I376</f>
        <v>50.05215419501134</v>
      </c>
      <c r="I376">
        <v>441</v>
      </c>
      <c r="J376" t="str">
        <f t="shared" si="30"/>
        <v>film &amp; video</v>
      </c>
      <c r="K376" t="str">
        <f t="shared" si="31"/>
        <v>documentary</v>
      </c>
      <c r="L376" t="s">
        <v>21</v>
      </c>
      <c r="M376" t="s">
        <v>22</v>
      </c>
      <c r="N376">
        <v>1547186400</v>
      </c>
      <c r="O376" s="14">
        <f t="shared" si="32"/>
        <v>43476.25</v>
      </c>
      <c r="P376" s="14">
        <v>43476.25</v>
      </c>
      <c r="Q376">
        <f t="shared" si="35"/>
        <v>2019</v>
      </c>
      <c r="R376">
        <v>2019</v>
      </c>
      <c r="S376" s="16" t="str">
        <f t="shared" si="33"/>
        <v>Jan</v>
      </c>
      <c r="T376" t="s">
        <v>2081</v>
      </c>
      <c r="U376">
        <v>1547618400</v>
      </c>
      <c r="V376" s="12">
        <f t="shared" si="34"/>
        <v>43481.25</v>
      </c>
      <c r="W376" t="b">
        <v>0</v>
      </c>
      <c r="X376" t="b">
        <v>1</v>
      </c>
      <c r="Y376" t="s">
        <v>42</v>
      </c>
    </row>
    <row r="377" spans="1:2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E377/D377*100</f>
        <v>54.777777777777779</v>
      </c>
      <c r="G377" t="s">
        <v>14</v>
      </c>
      <c r="H377" s="8">
        <f>E377/I377</f>
        <v>59.16</v>
      </c>
      <c r="I377">
        <v>25</v>
      </c>
      <c r="J377" t="str">
        <f t="shared" si="30"/>
        <v>music</v>
      </c>
      <c r="K377" t="str">
        <f t="shared" si="31"/>
        <v>indie rock</v>
      </c>
      <c r="L377" t="s">
        <v>21</v>
      </c>
      <c r="M377" t="s">
        <v>22</v>
      </c>
      <c r="N377">
        <v>1444971600</v>
      </c>
      <c r="O377" s="14">
        <f t="shared" si="32"/>
        <v>42293.208333333328</v>
      </c>
      <c r="P377" s="14">
        <v>42293.208333333328</v>
      </c>
      <c r="Q377">
        <f t="shared" si="35"/>
        <v>2015</v>
      </c>
      <c r="R377">
        <v>2015</v>
      </c>
      <c r="S377" s="16" t="str">
        <f t="shared" si="33"/>
        <v>Oct</v>
      </c>
      <c r="T377" t="s">
        <v>2083</v>
      </c>
      <c r="U377">
        <v>1449900000</v>
      </c>
      <c r="V377" s="12">
        <f t="shared" si="34"/>
        <v>42350.25</v>
      </c>
      <c r="W377" t="b">
        <v>0</v>
      </c>
      <c r="X377" t="b">
        <v>0</v>
      </c>
      <c r="Y377" t="s">
        <v>60</v>
      </c>
    </row>
    <row r="378" spans="1:2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E378/D378*100</f>
        <v>361.02941176470591</v>
      </c>
      <c r="G378" t="s">
        <v>20</v>
      </c>
      <c r="H378" s="8">
        <f>E378/I378</f>
        <v>93.702290076335885</v>
      </c>
      <c r="I378">
        <v>131</v>
      </c>
      <c r="J378" t="str">
        <f t="shared" si="30"/>
        <v>music</v>
      </c>
      <c r="K378" t="str">
        <f t="shared" si="31"/>
        <v>rock</v>
      </c>
      <c r="L378" t="s">
        <v>21</v>
      </c>
      <c r="M378" t="s">
        <v>22</v>
      </c>
      <c r="N378">
        <v>1404622800</v>
      </c>
      <c r="O378" s="14">
        <f t="shared" si="32"/>
        <v>41826.208333333336</v>
      </c>
      <c r="P378" s="14">
        <v>41826.208333333336</v>
      </c>
      <c r="Q378">
        <f t="shared" si="35"/>
        <v>2014</v>
      </c>
      <c r="R378">
        <v>2014</v>
      </c>
      <c r="S378" s="16" t="str">
        <f t="shared" si="33"/>
        <v>Jul</v>
      </c>
      <c r="T378" t="s">
        <v>2087</v>
      </c>
      <c r="U378">
        <v>1405141200</v>
      </c>
      <c r="V378" s="12">
        <f t="shared" si="34"/>
        <v>41832.208333333336</v>
      </c>
      <c r="W378" t="b">
        <v>0</v>
      </c>
      <c r="X378" t="b">
        <v>0</v>
      </c>
      <c r="Y378" t="s">
        <v>23</v>
      </c>
    </row>
    <row r="379" spans="1:2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E379/D379*100</f>
        <v>10.257545271629779</v>
      </c>
      <c r="G379" t="s">
        <v>14</v>
      </c>
      <c r="H379" s="8">
        <f>E379/I379</f>
        <v>40.14173228346457</v>
      </c>
      <c r="I379">
        <v>127</v>
      </c>
      <c r="J379" t="str">
        <f t="shared" si="30"/>
        <v>theater</v>
      </c>
      <c r="K379" t="str">
        <f t="shared" si="31"/>
        <v>plays</v>
      </c>
      <c r="L379" t="s">
        <v>21</v>
      </c>
      <c r="M379" t="s">
        <v>22</v>
      </c>
      <c r="N379">
        <v>1571720400</v>
      </c>
      <c r="O379" s="14">
        <f t="shared" si="32"/>
        <v>43760.208333333328</v>
      </c>
      <c r="P379" s="14">
        <v>43760.208333333328</v>
      </c>
      <c r="Q379">
        <f t="shared" si="35"/>
        <v>2019</v>
      </c>
      <c r="R379">
        <v>2019</v>
      </c>
      <c r="S379" s="16" t="str">
        <f t="shared" si="33"/>
        <v>Oct</v>
      </c>
      <c r="T379" t="s">
        <v>2083</v>
      </c>
      <c r="U379">
        <v>1572933600</v>
      </c>
      <c r="V379" s="12">
        <f t="shared" si="34"/>
        <v>43774.25</v>
      </c>
      <c r="W379" t="b">
        <v>0</v>
      </c>
      <c r="X379" t="b">
        <v>0</v>
      </c>
      <c r="Y379" t="s">
        <v>33</v>
      </c>
    </row>
    <row r="380" spans="1:2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E380/D380*100</f>
        <v>13.962962962962964</v>
      </c>
      <c r="G380" t="s">
        <v>14</v>
      </c>
      <c r="H380" s="8">
        <f>E380/I380</f>
        <v>70.090140845070422</v>
      </c>
      <c r="I380">
        <v>355</v>
      </c>
      <c r="J380" t="str">
        <f t="shared" si="30"/>
        <v>film &amp; video</v>
      </c>
      <c r="K380" t="str">
        <f t="shared" si="31"/>
        <v>documentary</v>
      </c>
      <c r="L380" t="s">
        <v>21</v>
      </c>
      <c r="M380" t="s">
        <v>22</v>
      </c>
      <c r="N380">
        <v>1526878800</v>
      </c>
      <c r="O380" s="14">
        <f t="shared" si="32"/>
        <v>43241.208333333328</v>
      </c>
      <c r="P380" s="14">
        <v>43241.208333333328</v>
      </c>
      <c r="Q380">
        <f t="shared" si="35"/>
        <v>2018</v>
      </c>
      <c r="R380">
        <v>2018</v>
      </c>
      <c r="S380" s="16" t="str">
        <f t="shared" si="33"/>
        <v>May</v>
      </c>
      <c r="T380" t="s">
        <v>2090</v>
      </c>
      <c r="U380">
        <v>1530162000</v>
      </c>
      <c r="V380" s="12">
        <f t="shared" si="34"/>
        <v>43279.208333333328</v>
      </c>
      <c r="W380" t="b">
        <v>0</v>
      </c>
      <c r="X380" t="b">
        <v>0</v>
      </c>
      <c r="Y380" t="s">
        <v>42</v>
      </c>
    </row>
    <row r="381" spans="1:2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E381/D381*100</f>
        <v>40.444444444444443</v>
      </c>
      <c r="G381" t="s">
        <v>14</v>
      </c>
      <c r="H381" s="8">
        <f>E381/I381</f>
        <v>66.181818181818187</v>
      </c>
      <c r="I381">
        <v>44</v>
      </c>
      <c r="J381" t="str">
        <f t="shared" si="30"/>
        <v>theater</v>
      </c>
      <c r="K381" t="str">
        <f t="shared" si="31"/>
        <v>plays</v>
      </c>
      <c r="L381" t="s">
        <v>40</v>
      </c>
      <c r="M381" t="s">
        <v>41</v>
      </c>
      <c r="N381">
        <v>1319691600</v>
      </c>
      <c r="O381" s="14">
        <f t="shared" si="32"/>
        <v>40843.208333333336</v>
      </c>
      <c r="P381" s="14">
        <v>40843.208333333336</v>
      </c>
      <c r="Q381">
        <f t="shared" si="35"/>
        <v>2011</v>
      </c>
      <c r="R381">
        <v>2011</v>
      </c>
      <c r="S381" s="16" t="str">
        <f t="shared" si="33"/>
        <v>Oct</v>
      </c>
      <c r="T381" t="s">
        <v>2083</v>
      </c>
      <c r="U381">
        <v>1320904800</v>
      </c>
      <c r="V381" s="12">
        <f t="shared" si="34"/>
        <v>40857.25</v>
      </c>
      <c r="W381" t="b">
        <v>0</v>
      </c>
      <c r="X381" t="b">
        <v>0</v>
      </c>
      <c r="Y381" t="s">
        <v>33</v>
      </c>
    </row>
    <row r="382" spans="1:2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E382/D382*100</f>
        <v>160.32</v>
      </c>
      <c r="G382" t="s">
        <v>20</v>
      </c>
      <c r="H382" s="8">
        <f>E382/I382</f>
        <v>47.714285714285715</v>
      </c>
      <c r="I382">
        <v>84</v>
      </c>
      <c r="J382" t="str">
        <f t="shared" si="30"/>
        <v>theater</v>
      </c>
      <c r="K382" t="str">
        <f t="shared" si="31"/>
        <v>plays</v>
      </c>
      <c r="L382" t="s">
        <v>21</v>
      </c>
      <c r="M382" t="s">
        <v>22</v>
      </c>
      <c r="N382">
        <v>1371963600</v>
      </c>
      <c r="O382" s="14">
        <f t="shared" si="32"/>
        <v>41448.208333333336</v>
      </c>
      <c r="P382" s="14">
        <v>41448.208333333336</v>
      </c>
      <c r="Q382">
        <f t="shared" si="35"/>
        <v>2013</v>
      </c>
      <c r="R382">
        <v>2013</v>
      </c>
      <c r="S382" s="16" t="str">
        <f t="shared" si="33"/>
        <v>Jun</v>
      </c>
      <c r="T382" t="s">
        <v>2084</v>
      </c>
      <c r="U382">
        <v>1372395600</v>
      </c>
      <c r="V382" s="12">
        <f t="shared" si="34"/>
        <v>41453.208333333336</v>
      </c>
      <c r="W382" t="b">
        <v>0</v>
      </c>
      <c r="X382" t="b">
        <v>0</v>
      </c>
      <c r="Y382" t="s">
        <v>33</v>
      </c>
    </row>
    <row r="383" spans="1:2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E383/D383*100</f>
        <v>183.9433962264151</v>
      </c>
      <c r="G383" t="s">
        <v>20</v>
      </c>
      <c r="H383" s="8">
        <f>E383/I383</f>
        <v>62.896774193548389</v>
      </c>
      <c r="I383">
        <v>155</v>
      </c>
      <c r="J383" t="str">
        <f t="shared" si="30"/>
        <v>theater</v>
      </c>
      <c r="K383" t="str">
        <f t="shared" si="31"/>
        <v>plays</v>
      </c>
      <c r="L383" t="s">
        <v>21</v>
      </c>
      <c r="M383" t="s">
        <v>22</v>
      </c>
      <c r="N383">
        <v>1433739600</v>
      </c>
      <c r="O383" s="14">
        <f t="shared" si="32"/>
        <v>42163.208333333328</v>
      </c>
      <c r="P383" s="14">
        <v>42163.208333333328</v>
      </c>
      <c r="Q383">
        <f t="shared" si="35"/>
        <v>2015</v>
      </c>
      <c r="R383">
        <v>2015</v>
      </c>
      <c r="S383" s="16" t="str">
        <f t="shared" si="33"/>
        <v>Jun</v>
      </c>
      <c r="T383" t="s">
        <v>2084</v>
      </c>
      <c r="U383">
        <v>1437714000</v>
      </c>
      <c r="V383" s="12">
        <f t="shared" si="34"/>
        <v>42209.208333333328</v>
      </c>
      <c r="W383" t="b">
        <v>0</v>
      </c>
      <c r="X383" t="b">
        <v>0</v>
      </c>
      <c r="Y383" t="s">
        <v>33</v>
      </c>
    </row>
    <row r="384" spans="1:2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E384/D384*100</f>
        <v>63.769230769230766</v>
      </c>
      <c r="G384" t="s">
        <v>14</v>
      </c>
      <c r="H384" s="8">
        <f>E384/I384</f>
        <v>86.611940298507463</v>
      </c>
      <c r="I384">
        <v>67</v>
      </c>
      <c r="J384" t="str">
        <f t="shared" si="30"/>
        <v>photography</v>
      </c>
      <c r="K384" t="str">
        <f t="shared" si="31"/>
        <v>photography books</v>
      </c>
      <c r="L384" t="s">
        <v>21</v>
      </c>
      <c r="M384" t="s">
        <v>22</v>
      </c>
      <c r="N384">
        <v>1508130000</v>
      </c>
      <c r="O384" s="14">
        <f t="shared" si="32"/>
        <v>43024.208333333328</v>
      </c>
      <c r="P384" s="14">
        <v>43024.208333333328</v>
      </c>
      <c r="Q384">
        <f t="shared" si="35"/>
        <v>2017</v>
      </c>
      <c r="R384">
        <v>2017</v>
      </c>
      <c r="S384" s="16" t="str">
        <f t="shared" si="33"/>
        <v>Oct</v>
      </c>
      <c r="T384" t="s">
        <v>2083</v>
      </c>
      <c r="U384">
        <v>1509771600</v>
      </c>
      <c r="V384" s="12">
        <f t="shared" si="34"/>
        <v>43043.208333333328</v>
      </c>
      <c r="W384" t="b">
        <v>0</v>
      </c>
      <c r="X384" t="b">
        <v>0</v>
      </c>
      <c r="Y384" t="s">
        <v>122</v>
      </c>
    </row>
    <row r="385" spans="1:2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E385/D385*100</f>
        <v>225.38095238095238</v>
      </c>
      <c r="G385" t="s">
        <v>20</v>
      </c>
      <c r="H385" s="8">
        <f>E385/I385</f>
        <v>75.126984126984127</v>
      </c>
      <c r="I385">
        <v>189</v>
      </c>
      <c r="J385" t="str">
        <f t="shared" si="30"/>
        <v>food</v>
      </c>
      <c r="K385" t="str">
        <f t="shared" si="31"/>
        <v>food trucks</v>
      </c>
      <c r="L385" t="s">
        <v>21</v>
      </c>
      <c r="M385" t="s">
        <v>22</v>
      </c>
      <c r="N385">
        <v>1550037600</v>
      </c>
      <c r="O385" s="14">
        <f t="shared" si="32"/>
        <v>43509.25</v>
      </c>
      <c r="P385" s="14">
        <v>43509.25</v>
      </c>
      <c r="Q385">
        <f t="shared" si="35"/>
        <v>2019</v>
      </c>
      <c r="R385">
        <v>2019</v>
      </c>
      <c r="S385" s="16" t="str">
        <f t="shared" si="33"/>
        <v>Feb</v>
      </c>
      <c r="T385" t="s">
        <v>2089</v>
      </c>
      <c r="U385">
        <v>1550556000</v>
      </c>
      <c r="V385" s="12">
        <f t="shared" si="34"/>
        <v>43515.25</v>
      </c>
      <c r="W385" t="b">
        <v>0</v>
      </c>
      <c r="X385" t="b">
        <v>1</v>
      </c>
      <c r="Y385" t="s">
        <v>17</v>
      </c>
    </row>
    <row r="386" spans="1:2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E386/D386*100</f>
        <v>172.00961538461539</v>
      </c>
      <c r="G386" t="s">
        <v>20</v>
      </c>
      <c r="H386" s="8">
        <f>E386/I386</f>
        <v>41.004167534903104</v>
      </c>
      <c r="I386">
        <v>4799</v>
      </c>
      <c r="J386" t="str">
        <f t="shared" si="30"/>
        <v>film &amp; video</v>
      </c>
      <c r="K386" t="str">
        <f t="shared" si="31"/>
        <v>documentary</v>
      </c>
      <c r="L386" t="s">
        <v>21</v>
      </c>
      <c r="M386" t="s">
        <v>22</v>
      </c>
      <c r="N386">
        <v>1486706400</v>
      </c>
      <c r="O386" s="14">
        <f t="shared" si="32"/>
        <v>42776.25</v>
      </c>
      <c r="P386" s="14">
        <v>42776.25</v>
      </c>
      <c r="Q386">
        <f t="shared" si="35"/>
        <v>2017</v>
      </c>
      <c r="R386">
        <v>2017</v>
      </c>
      <c r="S386" s="16" t="str">
        <f t="shared" si="33"/>
        <v>Feb</v>
      </c>
      <c r="T386" t="s">
        <v>2089</v>
      </c>
      <c r="U386">
        <v>1489039200</v>
      </c>
      <c r="V386" s="12">
        <f t="shared" si="34"/>
        <v>42803.25</v>
      </c>
      <c r="W386" t="b">
        <v>1</v>
      </c>
      <c r="X386" t="b">
        <v>1</v>
      </c>
      <c r="Y386" t="s">
        <v>42</v>
      </c>
    </row>
    <row r="387" spans="1:2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E387/D387*100</f>
        <v>146.16709511568124</v>
      </c>
      <c r="G387" t="s">
        <v>20</v>
      </c>
      <c r="H387" s="8">
        <f>E387/I387</f>
        <v>50.007915567282325</v>
      </c>
      <c r="I387">
        <v>1137</v>
      </c>
      <c r="J387" t="str">
        <f t="shared" ref="J387:J450" si="36">_xlfn.TEXTBEFORE(Y387, "/")</f>
        <v>publishing</v>
      </c>
      <c r="K387" t="str">
        <f t="shared" ref="K387:K450" si="37">_xlfn.TEXTAFTER(Y387, "/")</f>
        <v>nonfiction</v>
      </c>
      <c r="L387" t="s">
        <v>21</v>
      </c>
      <c r="M387" t="s">
        <v>22</v>
      </c>
      <c r="N387">
        <v>1553835600</v>
      </c>
      <c r="O387" s="14">
        <f t="shared" ref="O387:O450" si="38">(((N387/60)/60)/24)+DATE(1970,1,1)</f>
        <v>43553.208333333328</v>
      </c>
      <c r="P387" s="14">
        <v>43553.208333333328</v>
      </c>
      <c r="Q387">
        <f t="shared" si="35"/>
        <v>2019</v>
      </c>
      <c r="R387">
        <v>2019</v>
      </c>
      <c r="S387" s="16" t="str">
        <f t="shared" ref="S387:S450" si="39">TEXT(P387, "mmm")</f>
        <v>Mar</v>
      </c>
      <c r="T387" t="s">
        <v>2085</v>
      </c>
      <c r="U387">
        <v>1556600400</v>
      </c>
      <c r="V387" s="12">
        <f t="shared" ref="V387:V450" si="40">(((U387/60)/60)/24)+DATE(1970,1,1)</f>
        <v>43585.208333333328</v>
      </c>
      <c r="W387" t="b">
        <v>0</v>
      </c>
      <c r="X387" t="b">
        <v>0</v>
      </c>
      <c r="Y387" t="s">
        <v>68</v>
      </c>
    </row>
    <row r="388" spans="1:2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E388/D388*100</f>
        <v>76.42361623616236</v>
      </c>
      <c r="G388" t="s">
        <v>14</v>
      </c>
      <c r="H388" s="8">
        <f>E388/I388</f>
        <v>96.960674157303373</v>
      </c>
      <c r="I388">
        <v>1068</v>
      </c>
      <c r="J388" t="str">
        <f t="shared" si="36"/>
        <v>theater</v>
      </c>
      <c r="K388" t="str">
        <f t="shared" si="37"/>
        <v>plays</v>
      </c>
      <c r="L388" t="s">
        <v>21</v>
      </c>
      <c r="M388" t="s">
        <v>22</v>
      </c>
      <c r="N388">
        <v>1277528400</v>
      </c>
      <c r="O388" s="14">
        <f t="shared" si="38"/>
        <v>40355.208333333336</v>
      </c>
      <c r="P388" s="14">
        <v>40355.208333333336</v>
      </c>
      <c r="Q388">
        <f t="shared" ref="Q388:Q451" si="41">YEAR(P388)</f>
        <v>2010</v>
      </c>
      <c r="R388">
        <v>2010</v>
      </c>
      <c r="S388" s="16" t="str">
        <f t="shared" si="39"/>
        <v>Jun</v>
      </c>
      <c r="T388" t="s">
        <v>2084</v>
      </c>
      <c r="U388">
        <v>1278565200</v>
      </c>
      <c r="V388" s="12">
        <f t="shared" si="40"/>
        <v>40367.208333333336</v>
      </c>
      <c r="W388" t="b">
        <v>0</v>
      </c>
      <c r="X388" t="b">
        <v>0</v>
      </c>
      <c r="Y388" t="s">
        <v>33</v>
      </c>
    </row>
    <row r="389" spans="1:2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E389/D389*100</f>
        <v>39.261467889908261</v>
      </c>
      <c r="G389" t="s">
        <v>14</v>
      </c>
      <c r="H389" s="8">
        <f>E389/I389</f>
        <v>100.93160377358491</v>
      </c>
      <c r="I389">
        <v>424</v>
      </c>
      <c r="J389" t="str">
        <f t="shared" si="36"/>
        <v>technology</v>
      </c>
      <c r="K389" t="str">
        <f t="shared" si="37"/>
        <v>wearables</v>
      </c>
      <c r="L389" t="s">
        <v>21</v>
      </c>
      <c r="M389" t="s">
        <v>22</v>
      </c>
      <c r="N389">
        <v>1339477200</v>
      </c>
      <c r="O389" s="14">
        <f t="shared" si="38"/>
        <v>41072.208333333336</v>
      </c>
      <c r="P389" s="14">
        <v>41072.208333333336</v>
      </c>
      <c r="Q389">
        <f t="shared" si="41"/>
        <v>2012</v>
      </c>
      <c r="R389">
        <v>2012</v>
      </c>
      <c r="S389" s="16" t="str">
        <f t="shared" si="39"/>
        <v>Jun</v>
      </c>
      <c r="T389" t="s">
        <v>2084</v>
      </c>
      <c r="U389">
        <v>1339909200</v>
      </c>
      <c r="V389" s="12">
        <f t="shared" si="40"/>
        <v>41077.208333333336</v>
      </c>
      <c r="W389" t="b">
        <v>0</v>
      </c>
      <c r="X389" t="b">
        <v>0</v>
      </c>
      <c r="Y389" t="s">
        <v>65</v>
      </c>
    </row>
    <row r="390" spans="1:2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E390/D390*100</f>
        <v>11.270034843205574</v>
      </c>
      <c r="G390" t="s">
        <v>74</v>
      </c>
      <c r="H390" s="8">
        <f>E390/I390</f>
        <v>89.227586206896547</v>
      </c>
      <c r="I390">
        <v>145</v>
      </c>
      <c r="J390" t="str">
        <f t="shared" si="36"/>
        <v>music</v>
      </c>
      <c r="K390" t="str">
        <f t="shared" si="37"/>
        <v>indie rock</v>
      </c>
      <c r="L390" t="s">
        <v>98</v>
      </c>
      <c r="M390" t="s">
        <v>99</v>
      </c>
      <c r="N390">
        <v>1325656800</v>
      </c>
      <c r="O390" s="14">
        <f t="shared" si="38"/>
        <v>40912.25</v>
      </c>
      <c r="P390" s="14">
        <v>40912.25</v>
      </c>
      <c r="Q390">
        <f t="shared" si="41"/>
        <v>2012</v>
      </c>
      <c r="R390">
        <v>2012</v>
      </c>
      <c r="S390" s="16" t="str">
        <f t="shared" si="39"/>
        <v>Jan</v>
      </c>
      <c r="T390" t="s">
        <v>2081</v>
      </c>
      <c r="U390">
        <v>1325829600</v>
      </c>
      <c r="V390" s="12">
        <f t="shared" si="40"/>
        <v>40914.25</v>
      </c>
      <c r="W390" t="b">
        <v>0</v>
      </c>
      <c r="X390" t="b">
        <v>0</v>
      </c>
      <c r="Y390" t="s">
        <v>60</v>
      </c>
    </row>
    <row r="391" spans="1:2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E391/D391*100</f>
        <v>122.11084337349398</v>
      </c>
      <c r="G391" t="s">
        <v>20</v>
      </c>
      <c r="H391" s="8">
        <f>E391/I391</f>
        <v>87.979166666666671</v>
      </c>
      <c r="I391">
        <v>1152</v>
      </c>
      <c r="J391" t="str">
        <f t="shared" si="36"/>
        <v>theater</v>
      </c>
      <c r="K391" t="str">
        <f t="shared" si="37"/>
        <v>plays</v>
      </c>
      <c r="L391" t="s">
        <v>21</v>
      </c>
      <c r="M391" t="s">
        <v>22</v>
      </c>
      <c r="N391">
        <v>1288242000</v>
      </c>
      <c r="O391" s="14">
        <f t="shared" si="38"/>
        <v>40479.208333333336</v>
      </c>
      <c r="P391" s="14">
        <v>40479.208333333336</v>
      </c>
      <c r="Q391">
        <f t="shared" si="41"/>
        <v>2010</v>
      </c>
      <c r="R391">
        <v>2010</v>
      </c>
      <c r="S391" s="16" t="str">
        <f t="shared" si="39"/>
        <v>Oct</v>
      </c>
      <c r="T391" t="s">
        <v>2083</v>
      </c>
      <c r="U391">
        <v>1290578400</v>
      </c>
      <c r="V391" s="12">
        <f t="shared" si="40"/>
        <v>40506.25</v>
      </c>
      <c r="W391" t="b">
        <v>0</v>
      </c>
      <c r="X391" t="b">
        <v>0</v>
      </c>
      <c r="Y391" t="s">
        <v>33</v>
      </c>
    </row>
    <row r="392" spans="1:2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E392/D392*100</f>
        <v>186.54166666666669</v>
      </c>
      <c r="G392" t="s">
        <v>20</v>
      </c>
      <c r="H392" s="8">
        <f>E392/I392</f>
        <v>89.54</v>
      </c>
      <c r="I392">
        <v>50</v>
      </c>
      <c r="J392" t="str">
        <f t="shared" si="36"/>
        <v>photography</v>
      </c>
      <c r="K392" t="str">
        <f t="shared" si="37"/>
        <v>photography books</v>
      </c>
      <c r="L392" t="s">
        <v>21</v>
      </c>
      <c r="M392" t="s">
        <v>22</v>
      </c>
      <c r="N392">
        <v>1379048400</v>
      </c>
      <c r="O392" s="14">
        <f t="shared" si="38"/>
        <v>41530.208333333336</v>
      </c>
      <c r="P392" s="14">
        <v>41530.208333333336</v>
      </c>
      <c r="Q392">
        <f t="shared" si="41"/>
        <v>2013</v>
      </c>
      <c r="R392">
        <v>2013</v>
      </c>
      <c r="S392" s="16" t="str">
        <f t="shared" si="39"/>
        <v>Sep</v>
      </c>
      <c r="T392" t="s">
        <v>2082</v>
      </c>
      <c r="U392">
        <v>1380344400</v>
      </c>
      <c r="V392" s="12">
        <f t="shared" si="40"/>
        <v>41545.208333333336</v>
      </c>
      <c r="W392" t="b">
        <v>0</v>
      </c>
      <c r="X392" t="b">
        <v>0</v>
      </c>
      <c r="Y392" t="s">
        <v>122</v>
      </c>
    </row>
    <row r="393" spans="1:2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E393/D393*100</f>
        <v>7.2731788079470201</v>
      </c>
      <c r="G393" t="s">
        <v>14</v>
      </c>
      <c r="H393" s="8">
        <f>E393/I393</f>
        <v>29.09271523178808</v>
      </c>
      <c r="I393">
        <v>151</v>
      </c>
      <c r="J393" t="str">
        <f t="shared" si="36"/>
        <v>publishing</v>
      </c>
      <c r="K393" t="str">
        <f t="shared" si="37"/>
        <v>nonfiction</v>
      </c>
      <c r="L393" t="s">
        <v>21</v>
      </c>
      <c r="M393" t="s">
        <v>22</v>
      </c>
      <c r="N393">
        <v>1389679200</v>
      </c>
      <c r="O393" s="14">
        <f t="shared" si="38"/>
        <v>41653.25</v>
      </c>
      <c r="P393" s="14">
        <v>41653.25</v>
      </c>
      <c r="Q393">
        <f t="shared" si="41"/>
        <v>2014</v>
      </c>
      <c r="R393">
        <v>2014</v>
      </c>
      <c r="S393" s="16" t="str">
        <f t="shared" si="39"/>
        <v>Jan</v>
      </c>
      <c r="T393" t="s">
        <v>2081</v>
      </c>
      <c r="U393">
        <v>1389852000</v>
      </c>
      <c r="V393" s="12">
        <f t="shared" si="40"/>
        <v>41655.25</v>
      </c>
      <c r="W393" t="b">
        <v>0</v>
      </c>
      <c r="X393" t="b">
        <v>0</v>
      </c>
      <c r="Y393" t="s">
        <v>68</v>
      </c>
    </row>
    <row r="394" spans="1:2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E394/D394*100</f>
        <v>65.642371234207957</v>
      </c>
      <c r="G394" t="s">
        <v>14</v>
      </c>
      <c r="H394" s="8">
        <f>E394/I394</f>
        <v>42.006218905472636</v>
      </c>
      <c r="I394">
        <v>1608</v>
      </c>
      <c r="J394" t="str">
        <f t="shared" si="36"/>
        <v>technology</v>
      </c>
      <c r="K394" t="str">
        <f t="shared" si="37"/>
        <v>wearables</v>
      </c>
      <c r="L394" t="s">
        <v>21</v>
      </c>
      <c r="M394" t="s">
        <v>22</v>
      </c>
      <c r="N394">
        <v>1294293600</v>
      </c>
      <c r="O394" s="14">
        <f t="shared" si="38"/>
        <v>40549.25</v>
      </c>
      <c r="P394" s="14">
        <v>40549.25</v>
      </c>
      <c r="Q394">
        <f t="shared" si="41"/>
        <v>2011</v>
      </c>
      <c r="R394">
        <v>2011</v>
      </c>
      <c r="S394" s="16" t="str">
        <f t="shared" si="39"/>
        <v>Jan</v>
      </c>
      <c r="T394" t="s">
        <v>2081</v>
      </c>
      <c r="U394">
        <v>1294466400</v>
      </c>
      <c r="V394" s="12">
        <f t="shared" si="40"/>
        <v>40551.25</v>
      </c>
      <c r="W394" t="b">
        <v>0</v>
      </c>
      <c r="X394" t="b">
        <v>0</v>
      </c>
      <c r="Y394" t="s">
        <v>65</v>
      </c>
    </row>
    <row r="395" spans="1:2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E395/D395*100</f>
        <v>228.96178343949046</v>
      </c>
      <c r="G395" t="s">
        <v>20</v>
      </c>
      <c r="H395" s="8">
        <f>E395/I395</f>
        <v>47.004903563255965</v>
      </c>
      <c r="I395">
        <v>3059</v>
      </c>
      <c r="J395" t="str">
        <f t="shared" si="36"/>
        <v>music</v>
      </c>
      <c r="K395" t="str">
        <f t="shared" si="37"/>
        <v>jazz</v>
      </c>
      <c r="L395" t="s">
        <v>15</v>
      </c>
      <c r="M395" t="s">
        <v>16</v>
      </c>
      <c r="N395">
        <v>1500267600</v>
      </c>
      <c r="O395" s="14">
        <f t="shared" si="38"/>
        <v>42933.208333333328</v>
      </c>
      <c r="P395" s="14">
        <v>42933.208333333328</v>
      </c>
      <c r="Q395">
        <f t="shared" si="41"/>
        <v>2017</v>
      </c>
      <c r="R395">
        <v>2017</v>
      </c>
      <c r="S395" s="16" t="str">
        <f t="shared" si="39"/>
        <v>Jul</v>
      </c>
      <c r="T395" t="s">
        <v>2087</v>
      </c>
      <c r="U395">
        <v>1500354000</v>
      </c>
      <c r="V395" s="12">
        <f t="shared" si="40"/>
        <v>42934.208333333328</v>
      </c>
      <c r="W395" t="b">
        <v>0</v>
      </c>
      <c r="X395" t="b">
        <v>0</v>
      </c>
      <c r="Y395" t="s">
        <v>159</v>
      </c>
    </row>
    <row r="396" spans="1:2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E396/D396*100</f>
        <v>469.37499999999994</v>
      </c>
      <c r="G396" t="s">
        <v>20</v>
      </c>
      <c r="H396" s="8">
        <f>E396/I396</f>
        <v>110.44117647058823</v>
      </c>
      <c r="I396">
        <v>34</v>
      </c>
      <c r="J396" t="str">
        <f t="shared" si="36"/>
        <v>film &amp; video</v>
      </c>
      <c r="K396" t="str">
        <f t="shared" si="37"/>
        <v>documentary</v>
      </c>
      <c r="L396" t="s">
        <v>21</v>
      </c>
      <c r="M396" t="s">
        <v>22</v>
      </c>
      <c r="N396">
        <v>1375074000</v>
      </c>
      <c r="O396" s="14">
        <f t="shared" si="38"/>
        <v>41484.208333333336</v>
      </c>
      <c r="P396" s="14">
        <v>41484.208333333336</v>
      </c>
      <c r="Q396">
        <f t="shared" si="41"/>
        <v>2013</v>
      </c>
      <c r="R396">
        <v>2013</v>
      </c>
      <c r="S396" s="16" t="str">
        <f t="shared" si="39"/>
        <v>Jul</v>
      </c>
      <c r="T396" t="s">
        <v>2087</v>
      </c>
      <c r="U396">
        <v>1375938000</v>
      </c>
      <c r="V396" s="12">
        <f t="shared" si="40"/>
        <v>41494.208333333336</v>
      </c>
      <c r="W396" t="b">
        <v>0</v>
      </c>
      <c r="X396" t="b">
        <v>1</v>
      </c>
      <c r="Y396" t="s">
        <v>42</v>
      </c>
    </row>
    <row r="397" spans="1:2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E397/D397*100</f>
        <v>130.11267605633802</v>
      </c>
      <c r="G397" t="s">
        <v>20</v>
      </c>
      <c r="H397" s="8">
        <f>E397/I397</f>
        <v>41.990909090909092</v>
      </c>
      <c r="I397">
        <v>220</v>
      </c>
      <c r="J397" t="str">
        <f t="shared" si="36"/>
        <v>theater</v>
      </c>
      <c r="K397" t="str">
        <f t="shared" si="37"/>
        <v>plays</v>
      </c>
      <c r="L397" t="s">
        <v>21</v>
      </c>
      <c r="M397" t="s">
        <v>22</v>
      </c>
      <c r="N397">
        <v>1323324000</v>
      </c>
      <c r="O397" s="14">
        <f t="shared" si="38"/>
        <v>40885.25</v>
      </c>
      <c r="P397" s="14">
        <v>40885.25</v>
      </c>
      <c r="Q397">
        <f t="shared" si="41"/>
        <v>2011</v>
      </c>
      <c r="R397">
        <v>2011</v>
      </c>
      <c r="S397" s="16" t="str">
        <f t="shared" si="39"/>
        <v>Dec</v>
      </c>
      <c r="T397" t="s">
        <v>2086</v>
      </c>
      <c r="U397">
        <v>1323410400</v>
      </c>
      <c r="V397" s="12">
        <f t="shared" si="40"/>
        <v>40886.25</v>
      </c>
      <c r="W397" t="b">
        <v>1</v>
      </c>
      <c r="X397" t="b">
        <v>0</v>
      </c>
      <c r="Y397" t="s">
        <v>33</v>
      </c>
    </row>
    <row r="398" spans="1:2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E398/D398*100</f>
        <v>167.05422993492408</v>
      </c>
      <c r="G398" t="s">
        <v>20</v>
      </c>
      <c r="H398" s="8">
        <f>E398/I398</f>
        <v>48.012468827930178</v>
      </c>
      <c r="I398">
        <v>1604</v>
      </c>
      <c r="J398" t="str">
        <f t="shared" si="36"/>
        <v>film &amp; video</v>
      </c>
      <c r="K398" t="str">
        <f t="shared" si="37"/>
        <v>drama</v>
      </c>
      <c r="L398" t="s">
        <v>26</v>
      </c>
      <c r="M398" t="s">
        <v>27</v>
      </c>
      <c r="N398">
        <v>1538715600</v>
      </c>
      <c r="O398" s="14">
        <f t="shared" si="38"/>
        <v>43378.208333333328</v>
      </c>
      <c r="P398" s="14">
        <v>43378.208333333328</v>
      </c>
      <c r="Q398">
        <f t="shared" si="41"/>
        <v>2018</v>
      </c>
      <c r="R398">
        <v>2018</v>
      </c>
      <c r="S398" s="16" t="str">
        <f t="shared" si="39"/>
        <v>Oct</v>
      </c>
      <c r="T398" t="s">
        <v>2083</v>
      </c>
      <c r="U398">
        <v>1539406800</v>
      </c>
      <c r="V398" s="12">
        <f t="shared" si="40"/>
        <v>43386.208333333328</v>
      </c>
      <c r="W398" t="b">
        <v>0</v>
      </c>
      <c r="X398" t="b">
        <v>0</v>
      </c>
      <c r="Y398" t="s">
        <v>53</v>
      </c>
    </row>
    <row r="399" spans="1:2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E399/D399*100</f>
        <v>173.8641975308642</v>
      </c>
      <c r="G399" t="s">
        <v>20</v>
      </c>
      <c r="H399" s="8">
        <f>E399/I399</f>
        <v>31.019823788546255</v>
      </c>
      <c r="I399">
        <v>454</v>
      </c>
      <c r="J399" t="str">
        <f t="shared" si="36"/>
        <v>music</v>
      </c>
      <c r="K399" t="str">
        <f t="shared" si="37"/>
        <v>rock</v>
      </c>
      <c r="L399" t="s">
        <v>21</v>
      </c>
      <c r="M399" t="s">
        <v>22</v>
      </c>
      <c r="N399">
        <v>1369285200</v>
      </c>
      <c r="O399" s="14">
        <f t="shared" si="38"/>
        <v>41417.208333333336</v>
      </c>
      <c r="P399" s="14">
        <v>41417.208333333336</v>
      </c>
      <c r="Q399">
        <f t="shared" si="41"/>
        <v>2013</v>
      </c>
      <c r="R399">
        <v>2013</v>
      </c>
      <c r="S399" s="16" t="str">
        <f t="shared" si="39"/>
        <v>May</v>
      </c>
      <c r="T399" t="s">
        <v>2090</v>
      </c>
      <c r="U399">
        <v>1369803600</v>
      </c>
      <c r="V399" s="12">
        <f t="shared" si="40"/>
        <v>41423.208333333336</v>
      </c>
      <c r="W399" t="b">
        <v>0</v>
      </c>
      <c r="X399" t="b">
        <v>0</v>
      </c>
      <c r="Y399" t="s">
        <v>23</v>
      </c>
    </row>
    <row r="400" spans="1:2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E400/D400*100</f>
        <v>717.76470588235293</v>
      </c>
      <c r="G400" t="s">
        <v>20</v>
      </c>
      <c r="H400" s="8">
        <f>E400/I400</f>
        <v>99.203252032520325</v>
      </c>
      <c r="I400">
        <v>123</v>
      </c>
      <c r="J400" t="str">
        <f t="shared" si="36"/>
        <v>film &amp; video</v>
      </c>
      <c r="K400" t="str">
        <f t="shared" si="37"/>
        <v>animation</v>
      </c>
      <c r="L400" t="s">
        <v>107</v>
      </c>
      <c r="M400" t="s">
        <v>108</v>
      </c>
      <c r="N400">
        <v>1525755600</v>
      </c>
      <c r="O400" s="14">
        <f t="shared" si="38"/>
        <v>43228.208333333328</v>
      </c>
      <c r="P400" s="14">
        <v>43228.208333333328</v>
      </c>
      <c r="Q400">
        <f t="shared" si="41"/>
        <v>2018</v>
      </c>
      <c r="R400">
        <v>2018</v>
      </c>
      <c r="S400" s="16" t="str">
        <f t="shared" si="39"/>
        <v>May</v>
      </c>
      <c r="T400" t="s">
        <v>2090</v>
      </c>
      <c r="U400">
        <v>1525928400</v>
      </c>
      <c r="V400" s="12">
        <f t="shared" si="40"/>
        <v>43230.208333333328</v>
      </c>
      <c r="W400" t="b">
        <v>0</v>
      </c>
      <c r="X400" t="b">
        <v>1</v>
      </c>
      <c r="Y400" t="s">
        <v>71</v>
      </c>
    </row>
    <row r="401" spans="1:2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E401/D401*100</f>
        <v>63.850976361767728</v>
      </c>
      <c r="G401" t="s">
        <v>14</v>
      </c>
      <c r="H401" s="8">
        <f>E401/I401</f>
        <v>66.022316684378325</v>
      </c>
      <c r="I401">
        <v>941</v>
      </c>
      <c r="J401" t="str">
        <f t="shared" si="36"/>
        <v>music</v>
      </c>
      <c r="K401" t="str">
        <f t="shared" si="37"/>
        <v>indie rock</v>
      </c>
      <c r="L401" t="s">
        <v>21</v>
      </c>
      <c r="M401" t="s">
        <v>22</v>
      </c>
      <c r="N401">
        <v>1296626400</v>
      </c>
      <c r="O401" s="14">
        <f t="shared" si="38"/>
        <v>40576.25</v>
      </c>
      <c r="P401" s="14">
        <v>40576.25</v>
      </c>
      <c r="Q401">
        <f t="shared" si="41"/>
        <v>2011</v>
      </c>
      <c r="R401">
        <v>2011</v>
      </c>
      <c r="S401" s="16" t="str">
        <f t="shared" si="39"/>
        <v>Feb</v>
      </c>
      <c r="T401" t="s">
        <v>2089</v>
      </c>
      <c r="U401">
        <v>1297231200</v>
      </c>
      <c r="V401" s="12">
        <f t="shared" si="40"/>
        <v>40583.25</v>
      </c>
      <c r="W401" t="b">
        <v>0</v>
      </c>
      <c r="X401" t="b">
        <v>0</v>
      </c>
      <c r="Y401" t="s">
        <v>60</v>
      </c>
    </row>
    <row r="402" spans="1:2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E402/D402*100</f>
        <v>2</v>
      </c>
      <c r="G402" t="s">
        <v>14</v>
      </c>
      <c r="H402" s="8">
        <f>E402/I402</f>
        <v>2</v>
      </c>
      <c r="I402">
        <v>1</v>
      </c>
      <c r="J402" t="str">
        <f t="shared" si="36"/>
        <v>photography</v>
      </c>
      <c r="K402" t="str">
        <f t="shared" si="37"/>
        <v>photography books</v>
      </c>
      <c r="L402" t="s">
        <v>21</v>
      </c>
      <c r="M402" t="s">
        <v>22</v>
      </c>
      <c r="N402">
        <v>1376629200</v>
      </c>
      <c r="O402" s="14">
        <f t="shared" si="38"/>
        <v>41502.208333333336</v>
      </c>
      <c r="P402" s="14">
        <v>41502.208333333336</v>
      </c>
      <c r="Q402">
        <f t="shared" si="41"/>
        <v>2013</v>
      </c>
      <c r="R402">
        <v>2013</v>
      </c>
      <c r="S402" s="16" t="str">
        <f t="shared" si="39"/>
        <v>Aug</v>
      </c>
      <c r="T402" t="s">
        <v>2080</v>
      </c>
      <c r="U402">
        <v>1378530000</v>
      </c>
      <c r="V402" s="12">
        <f t="shared" si="40"/>
        <v>41524.208333333336</v>
      </c>
      <c r="W402" t="b">
        <v>0</v>
      </c>
      <c r="X402" t="b">
        <v>1</v>
      </c>
      <c r="Y402" t="s">
        <v>122</v>
      </c>
    </row>
    <row r="403" spans="1:2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E403/D403*100</f>
        <v>1530.2222222222222</v>
      </c>
      <c r="G403" t="s">
        <v>20</v>
      </c>
      <c r="H403" s="8">
        <f>E403/I403</f>
        <v>46.060200668896321</v>
      </c>
      <c r="I403">
        <v>299</v>
      </c>
      <c r="J403" t="str">
        <f t="shared" si="36"/>
        <v>theater</v>
      </c>
      <c r="K403" t="str">
        <f t="shared" si="37"/>
        <v>plays</v>
      </c>
      <c r="L403" t="s">
        <v>21</v>
      </c>
      <c r="M403" t="s">
        <v>22</v>
      </c>
      <c r="N403">
        <v>1572152400</v>
      </c>
      <c r="O403" s="14">
        <f t="shared" si="38"/>
        <v>43765.208333333328</v>
      </c>
      <c r="P403" s="14">
        <v>43765.208333333328</v>
      </c>
      <c r="Q403">
        <f t="shared" si="41"/>
        <v>2019</v>
      </c>
      <c r="R403">
        <v>2019</v>
      </c>
      <c r="S403" s="16" t="str">
        <f t="shared" si="39"/>
        <v>Oct</v>
      </c>
      <c r="T403" t="s">
        <v>2083</v>
      </c>
      <c r="U403">
        <v>1572152400</v>
      </c>
      <c r="V403" s="12">
        <f t="shared" si="40"/>
        <v>43765.208333333328</v>
      </c>
      <c r="W403" t="b">
        <v>0</v>
      </c>
      <c r="X403" t="b">
        <v>0</v>
      </c>
      <c r="Y403" t="s">
        <v>33</v>
      </c>
    </row>
    <row r="404" spans="1:2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E404/D404*100</f>
        <v>40.356164383561641</v>
      </c>
      <c r="G404" t="s">
        <v>14</v>
      </c>
      <c r="H404" s="8">
        <f>E404/I404</f>
        <v>73.650000000000006</v>
      </c>
      <c r="I404">
        <v>40</v>
      </c>
      <c r="J404" t="str">
        <f t="shared" si="36"/>
        <v>film &amp; video</v>
      </c>
      <c r="K404" t="str">
        <f t="shared" si="37"/>
        <v>shorts</v>
      </c>
      <c r="L404" t="s">
        <v>21</v>
      </c>
      <c r="M404" t="s">
        <v>22</v>
      </c>
      <c r="N404">
        <v>1325829600</v>
      </c>
      <c r="O404" s="14">
        <f t="shared" si="38"/>
        <v>40914.25</v>
      </c>
      <c r="P404" s="14">
        <v>40914.25</v>
      </c>
      <c r="Q404">
        <f t="shared" si="41"/>
        <v>2012</v>
      </c>
      <c r="R404">
        <v>2012</v>
      </c>
      <c r="S404" s="16" t="str">
        <f t="shared" si="39"/>
        <v>Jan</v>
      </c>
      <c r="T404" t="s">
        <v>2081</v>
      </c>
      <c r="U404">
        <v>1329890400</v>
      </c>
      <c r="V404" s="12">
        <f t="shared" si="40"/>
        <v>40961.25</v>
      </c>
      <c r="W404" t="b">
        <v>0</v>
      </c>
      <c r="X404" t="b">
        <v>1</v>
      </c>
      <c r="Y404" t="s">
        <v>100</v>
      </c>
    </row>
    <row r="405" spans="1:2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E405/D405*100</f>
        <v>86.220633299284984</v>
      </c>
      <c r="G405" t="s">
        <v>14</v>
      </c>
      <c r="H405" s="8">
        <f>E405/I405</f>
        <v>55.99336650082919</v>
      </c>
      <c r="I405">
        <v>3015</v>
      </c>
      <c r="J405" t="str">
        <f t="shared" si="36"/>
        <v>theater</v>
      </c>
      <c r="K405" t="str">
        <f t="shared" si="37"/>
        <v>plays</v>
      </c>
      <c r="L405" t="s">
        <v>15</v>
      </c>
      <c r="M405" t="s">
        <v>16</v>
      </c>
      <c r="N405">
        <v>1273640400</v>
      </c>
      <c r="O405" s="14">
        <f t="shared" si="38"/>
        <v>40310.208333333336</v>
      </c>
      <c r="P405" s="14">
        <v>40310.208333333336</v>
      </c>
      <c r="Q405">
        <f t="shared" si="41"/>
        <v>2010</v>
      </c>
      <c r="R405">
        <v>2010</v>
      </c>
      <c r="S405" s="16" t="str">
        <f t="shared" si="39"/>
        <v>May</v>
      </c>
      <c r="T405" t="s">
        <v>2090</v>
      </c>
      <c r="U405">
        <v>1276750800</v>
      </c>
      <c r="V405" s="12">
        <f t="shared" si="40"/>
        <v>40346.208333333336</v>
      </c>
      <c r="W405" t="b">
        <v>0</v>
      </c>
      <c r="X405" t="b">
        <v>1</v>
      </c>
      <c r="Y405" t="s">
        <v>33</v>
      </c>
    </row>
    <row r="406" spans="1:2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E406/D406*100</f>
        <v>315.58486707566465</v>
      </c>
      <c r="G406" t="s">
        <v>20</v>
      </c>
      <c r="H406" s="8">
        <f>E406/I406</f>
        <v>68.985695127402778</v>
      </c>
      <c r="I406">
        <v>2237</v>
      </c>
      <c r="J406" t="str">
        <f t="shared" si="36"/>
        <v>theater</v>
      </c>
      <c r="K406" t="str">
        <f t="shared" si="37"/>
        <v>plays</v>
      </c>
      <c r="L406" t="s">
        <v>21</v>
      </c>
      <c r="M406" t="s">
        <v>22</v>
      </c>
      <c r="N406">
        <v>1510639200</v>
      </c>
      <c r="O406" s="14">
        <f t="shared" si="38"/>
        <v>43053.25</v>
      </c>
      <c r="P406" s="14">
        <v>43053.25</v>
      </c>
      <c r="Q406">
        <f t="shared" si="41"/>
        <v>2017</v>
      </c>
      <c r="R406">
        <v>2017</v>
      </c>
      <c r="S406" s="16" t="str">
        <f t="shared" si="39"/>
        <v>Nov</v>
      </c>
      <c r="T406" t="s">
        <v>2079</v>
      </c>
      <c r="U406">
        <v>1510898400</v>
      </c>
      <c r="V406" s="12">
        <f t="shared" si="40"/>
        <v>43056.25</v>
      </c>
      <c r="W406" t="b">
        <v>0</v>
      </c>
      <c r="X406" t="b">
        <v>0</v>
      </c>
      <c r="Y406" t="s">
        <v>33</v>
      </c>
    </row>
    <row r="407" spans="1:2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E407/D407*100</f>
        <v>89.618243243243242</v>
      </c>
      <c r="G407" t="s">
        <v>14</v>
      </c>
      <c r="H407" s="8">
        <f>E407/I407</f>
        <v>60.981609195402299</v>
      </c>
      <c r="I407">
        <v>435</v>
      </c>
      <c r="J407" t="str">
        <f t="shared" si="36"/>
        <v>theater</v>
      </c>
      <c r="K407" t="str">
        <f t="shared" si="37"/>
        <v>plays</v>
      </c>
      <c r="L407" t="s">
        <v>21</v>
      </c>
      <c r="M407" t="s">
        <v>22</v>
      </c>
      <c r="N407">
        <v>1528088400</v>
      </c>
      <c r="O407" s="14">
        <f t="shared" si="38"/>
        <v>43255.208333333328</v>
      </c>
      <c r="P407" s="14">
        <v>43255.208333333328</v>
      </c>
      <c r="Q407">
        <f t="shared" si="41"/>
        <v>2018</v>
      </c>
      <c r="R407">
        <v>2018</v>
      </c>
      <c r="S407" s="16" t="str">
        <f t="shared" si="39"/>
        <v>Jun</v>
      </c>
      <c r="T407" t="s">
        <v>2084</v>
      </c>
      <c r="U407">
        <v>1532408400</v>
      </c>
      <c r="V407" s="12">
        <f t="shared" si="40"/>
        <v>43305.208333333328</v>
      </c>
      <c r="W407" t="b">
        <v>0</v>
      </c>
      <c r="X407" t="b">
        <v>0</v>
      </c>
      <c r="Y407" t="s">
        <v>33</v>
      </c>
    </row>
    <row r="408" spans="1:2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E408/D408*100</f>
        <v>182.14503816793894</v>
      </c>
      <c r="G408" t="s">
        <v>20</v>
      </c>
      <c r="H408" s="8">
        <f>E408/I408</f>
        <v>110.98139534883721</v>
      </c>
      <c r="I408">
        <v>645</v>
      </c>
      <c r="J408" t="str">
        <f t="shared" si="36"/>
        <v>film &amp; video</v>
      </c>
      <c r="K408" t="str">
        <f t="shared" si="37"/>
        <v>documentary</v>
      </c>
      <c r="L408" t="s">
        <v>21</v>
      </c>
      <c r="M408" t="s">
        <v>22</v>
      </c>
      <c r="N408">
        <v>1359525600</v>
      </c>
      <c r="O408" s="14">
        <f t="shared" si="38"/>
        <v>41304.25</v>
      </c>
      <c r="P408" s="14">
        <v>41304.25</v>
      </c>
      <c r="Q408">
        <f t="shared" si="41"/>
        <v>2013</v>
      </c>
      <c r="R408">
        <v>2013</v>
      </c>
      <c r="S408" s="16" t="str">
        <f t="shared" si="39"/>
        <v>Jan</v>
      </c>
      <c r="T408" t="s">
        <v>2081</v>
      </c>
      <c r="U408">
        <v>1360562400</v>
      </c>
      <c r="V408" s="12">
        <f t="shared" si="40"/>
        <v>41316.25</v>
      </c>
      <c r="W408" t="b">
        <v>1</v>
      </c>
      <c r="X408" t="b">
        <v>0</v>
      </c>
      <c r="Y408" t="s">
        <v>42</v>
      </c>
    </row>
    <row r="409" spans="1:2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E409/D409*100</f>
        <v>355.88235294117646</v>
      </c>
      <c r="G409" t="s">
        <v>20</v>
      </c>
      <c r="H409" s="8">
        <f>E409/I409</f>
        <v>25</v>
      </c>
      <c r="I409">
        <v>484</v>
      </c>
      <c r="J409" t="str">
        <f t="shared" si="36"/>
        <v>theater</v>
      </c>
      <c r="K409" t="str">
        <f t="shared" si="37"/>
        <v>plays</v>
      </c>
      <c r="L409" t="s">
        <v>36</v>
      </c>
      <c r="M409" t="s">
        <v>37</v>
      </c>
      <c r="N409">
        <v>1570942800</v>
      </c>
      <c r="O409" s="14">
        <f t="shared" si="38"/>
        <v>43751.208333333328</v>
      </c>
      <c r="P409" s="14">
        <v>43751.208333333328</v>
      </c>
      <c r="Q409">
        <f t="shared" si="41"/>
        <v>2019</v>
      </c>
      <c r="R409">
        <v>2019</v>
      </c>
      <c r="S409" s="16" t="str">
        <f t="shared" si="39"/>
        <v>Oct</v>
      </c>
      <c r="T409" t="s">
        <v>2083</v>
      </c>
      <c r="U409">
        <v>1571547600</v>
      </c>
      <c r="V409" s="12">
        <f t="shared" si="40"/>
        <v>43758.208333333328</v>
      </c>
      <c r="W409" t="b">
        <v>0</v>
      </c>
      <c r="X409" t="b">
        <v>0</v>
      </c>
      <c r="Y409" t="s">
        <v>33</v>
      </c>
    </row>
    <row r="410" spans="1:2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E410/D410*100</f>
        <v>131.83695652173913</v>
      </c>
      <c r="G410" t="s">
        <v>20</v>
      </c>
      <c r="H410" s="8">
        <f>E410/I410</f>
        <v>78.759740259740255</v>
      </c>
      <c r="I410">
        <v>154</v>
      </c>
      <c r="J410" t="str">
        <f t="shared" si="36"/>
        <v>film &amp; video</v>
      </c>
      <c r="K410" t="str">
        <f t="shared" si="37"/>
        <v>documentary</v>
      </c>
      <c r="L410" t="s">
        <v>15</v>
      </c>
      <c r="M410" t="s">
        <v>16</v>
      </c>
      <c r="N410">
        <v>1466398800</v>
      </c>
      <c r="O410" s="14">
        <f t="shared" si="38"/>
        <v>42541.208333333328</v>
      </c>
      <c r="P410" s="14">
        <v>42541.208333333328</v>
      </c>
      <c r="Q410">
        <f t="shared" si="41"/>
        <v>2016</v>
      </c>
      <c r="R410">
        <v>2016</v>
      </c>
      <c r="S410" s="16" t="str">
        <f t="shared" si="39"/>
        <v>Jun</v>
      </c>
      <c r="T410" t="s">
        <v>2084</v>
      </c>
      <c r="U410">
        <v>1468126800</v>
      </c>
      <c r="V410" s="12">
        <f t="shared" si="40"/>
        <v>42561.208333333328</v>
      </c>
      <c r="W410" t="b">
        <v>0</v>
      </c>
      <c r="X410" t="b">
        <v>0</v>
      </c>
      <c r="Y410" t="s">
        <v>42</v>
      </c>
    </row>
    <row r="411" spans="1:2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E411/D411*100</f>
        <v>46.315634218289084</v>
      </c>
      <c r="G411" t="s">
        <v>14</v>
      </c>
      <c r="H411" s="8">
        <f>E411/I411</f>
        <v>87.960784313725483</v>
      </c>
      <c r="I411">
        <v>714</v>
      </c>
      <c r="J411" t="str">
        <f t="shared" si="36"/>
        <v>music</v>
      </c>
      <c r="K411" t="str">
        <f t="shared" si="37"/>
        <v>rock</v>
      </c>
      <c r="L411" t="s">
        <v>21</v>
      </c>
      <c r="M411" t="s">
        <v>22</v>
      </c>
      <c r="N411">
        <v>1492491600</v>
      </c>
      <c r="O411" s="14">
        <f t="shared" si="38"/>
        <v>42843.208333333328</v>
      </c>
      <c r="P411" s="14">
        <v>42843.208333333328</v>
      </c>
      <c r="Q411">
        <f t="shared" si="41"/>
        <v>2017</v>
      </c>
      <c r="R411">
        <v>2017</v>
      </c>
      <c r="S411" s="16" t="str">
        <f t="shared" si="39"/>
        <v>Apr</v>
      </c>
      <c r="T411" t="s">
        <v>2088</v>
      </c>
      <c r="U411">
        <v>1492837200</v>
      </c>
      <c r="V411" s="12">
        <f t="shared" si="40"/>
        <v>42847.208333333328</v>
      </c>
      <c r="W411" t="b">
        <v>0</v>
      </c>
      <c r="X411" t="b">
        <v>0</v>
      </c>
      <c r="Y411" t="s">
        <v>23</v>
      </c>
    </row>
    <row r="412" spans="1:2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E412/D412*100</f>
        <v>36.132726089785294</v>
      </c>
      <c r="G412" t="s">
        <v>47</v>
      </c>
      <c r="H412" s="8">
        <f>E412/I412</f>
        <v>49.987398739873989</v>
      </c>
      <c r="I412">
        <v>1111</v>
      </c>
      <c r="J412" t="str">
        <f t="shared" si="36"/>
        <v>games</v>
      </c>
      <c r="K412" t="str">
        <f t="shared" si="37"/>
        <v>mobile games</v>
      </c>
      <c r="L412" t="s">
        <v>21</v>
      </c>
      <c r="M412" t="s">
        <v>22</v>
      </c>
      <c r="N412">
        <v>1430197200</v>
      </c>
      <c r="O412" s="14">
        <f t="shared" si="38"/>
        <v>42122.208333333328</v>
      </c>
      <c r="P412" s="14">
        <v>42122.208333333328</v>
      </c>
      <c r="Q412">
        <f t="shared" si="41"/>
        <v>2015</v>
      </c>
      <c r="R412">
        <v>2015</v>
      </c>
      <c r="S412" s="16" t="str">
        <f t="shared" si="39"/>
        <v>Apr</v>
      </c>
      <c r="T412" t="s">
        <v>2088</v>
      </c>
      <c r="U412">
        <v>1430197200</v>
      </c>
      <c r="V412" s="12">
        <f t="shared" si="40"/>
        <v>42122.208333333328</v>
      </c>
      <c r="W412" t="b">
        <v>0</v>
      </c>
      <c r="X412" t="b">
        <v>0</v>
      </c>
      <c r="Y412" t="s">
        <v>292</v>
      </c>
    </row>
    <row r="413" spans="1:2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E413/D413*100</f>
        <v>104.62820512820512</v>
      </c>
      <c r="G413" t="s">
        <v>20</v>
      </c>
      <c r="H413" s="8">
        <f>E413/I413</f>
        <v>99.524390243902445</v>
      </c>
      <c r="I413">
        <v>82</v>
      </c>
      <c r="J413" t="str">
        <f t="shared" si="36"/>
        <v>theater</v>
      </c>
      <c r="K413" t="str">
        <f t="shared" si="37"/>
        <v>plays</v>
      </c>
      <c r="L413" t="s">
        <v>21</v>
      </c>
      <c r="M413" t="s">
        <v>22</v>
      </c>
      <c r="N413">
        <v>1496034000</v>
      </c>
      <c r="O413" s="14">
        <f t="shared" si="38"/>
        <v>42884.208333333328</v>
      </c>
      <c r="P413" s="14">
        <v>42884.208333333328</v>
      </c>
      <c r="Q413">
        <f t="shared" si="41"/>
        <v>2017</v>
      </c>
      <c r="R413">
        <v>2017</v>
      </c>
      <c r="S413" s="16" t="str">
        <f t="shared" si="39"/>
        <v>May</v>
      </c>
      <c r="T413" t="s">
        <v>2090</v>
      </c>
      <c r="U413">
        <v>1496206800</v>
      </c>
      <c r="V413" s="12">
        <f t="shared" si="40"/>
        <v>42886.208333333328</v>
      </c>
      <c r="W413" t="b">
        <v>0</v>
      </c>
      <c r="X413" t="b">
        <v>0</v>
      </c>
      <c r="Y413" t="s">
        <v>33</v>
      </c>
    </row>
    <row r="414" spans="1:2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E414/D414*100</f>
        <v>668.85714285714289</v>
      </c>
      <c r="G414" t="s">
        <v>20</v>
      </c>
      <c r="H414" s="8">
        <f>E414/I414</f>
        <v>104.82089552238806</v>
      </c>
      <c r="I414">
        <v>134</v>
      </c>
      <c r="J414" t="str">
        <f t="shared" si="36"/>
        <v>publishing</v>
      </c>
      <c r="K414" t="str">
        <f t="shared" si="37"/>
        <v>fiction</v>
      </c>
      <c r="L414" t="s">
        <v>21</v>
      </c>
      <c r="M414" t="s">
        <v>22</v>
      </c>
      <c r="N414">
        <v>1388728800</v>
      </c>
      <c r="O414" s="14">
        <f t="shared" si="38"/>
        <v>41642.25</v>
      </c>
      <c r="P414" s="14">
        <v>41642.25</v>
      </c>
      <c r="Q414">
        <f t="shared" si="41"/>
        <v>2014</v>
      </c>
      <c r="R414">
        <v>2014</v>
      </c>
      <c r="S414" s="16" t="str">
        <f t="shared" si="39"/>
        <v>Jan</v>
      </c>
      <c r="T414" t="s">
        <v>2081</v>
      </c>
      <c r="U414">
        <v>1389592800</v>
      </c>
      <c r="V414" s="12">
        <f t="shared" si="40"/>
        <v>41652.25</v>
      </c>
      <c r="W414" t="b">
        <v>0</v>
      </c>
      <c r="X414" t="b">
        <v>0</v>
      </c>
      <c r="Y414" t="s">
        <v>119</v>
      </c>
    </row>
    <row r="415" spans="1:2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E415/D415*100</f>
        <v>62.072823218997364</v>
      </c>
      <c r="G415" t="s">
        <v>47</v>
      </c>
      <c r="H415" s="8">
        <f>E415/I415</f>
        <v>108.01469237832875</v>
      </c>
      <c r="I415">
        <v>1089</v>
      </c>
      <c r="J415" t="str">
        <f t="shared" si="36"/>
        <v>film &amp; video</v>
      </c>
      <c r="K415" t="str">
        <f t="shared" si="37"/>
        <v>animation</v>
      </c>
      <c r="L415" t="s">
        <v>21</v>
      </c>
      <c r="M415" t="s">
        <v>22</v>
      </c>
      <c r="N415">
        <v>1543298400</v>
      </c>
      <c r="O415" s="14">
        <f t="shared" si="38"/>
        <v>43431.25</v>
      </c>
      <c r="P415" s="14">
        <v>43431.25</v>
      </c>
      <c r="Q415">
        <f t="shared" si="41"/>
        <v>2018</v>
      </c>
      <c r="R415">
        <v>2018</v>
      </c>
      <c r="S415" s="16" t="str">
        <f t="shared" si="39"/>
        <v>Nov</v>
      </c>
      <c r="T415" t="s">
        <v>2079</v>
      </c>
      <c r="U415">
        <v>1545631200</v>
      </c>
      <c r="V415" s="12">
        <f t="shared" si="40"/>
        <v>43458.25</v>
      </c>
      <c r="W415" t="b">
        <v>0</v>
      </c>
      <c r="X415" t="b">
        <v>0</v>
      </c>
      <c r="Y415" t="s">
        <v>71</v>
      </c>
    </row>
    <row r="416" spans="1:2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E416/D416*100</f>
        <v>84.699787460148784</v>
      </c>
      <c r="G416" t="s">
        <v>14</v>
      </c>
      <c r="H416" s="8">
        <f>E416/I416</f>
        <v>28.998544660724033</v>
      </c>
      <c r="I416">
        <v>5497</v>
      </c>
      <c r="J416" t="str">
        <f t="shared" si="36"/>
        <v>food</v>
      </c>
      <c r="K416" t="str">
        <f t="shared" si="37"/>
        <v>food trucks</v>
      </c>
      <c r="L416" t="s">
        <v>21</v>
      </c>
      <c r="M416" t="s">
        <v>22</v>
      </c>
      <c r="N416">
        <v>1271739600</v>
      </c>
      <c r="O416" s="14">
        <f t="shared" si="38"/>
        <v>40288.208333333336</v>
      </c>
      <c r="P416" s="14">
        <v>40288.208333333336</v>
      </c>
      <c r="Q416">
        <f t="shared" si="41"/>
        <v>2010</v>
      </c>
      <c r="R416">
        <v>2010</v>
      </c>
      <c r="S416" s="16" t="str">
        <f t="shared" si="39"/>
        <v>Apr</v>
      </c>
      <c r="T416" t="s">
        <v>2088</v>
      </c>
      <c r="U416">
        <v>1272430800</v>
      </c>
      <c r="V416" s="12">
        <f t="shared" si="40"/>
        <v>40296.208333333336</v>
      </c>
      <c r="W416" t="b">
        <v>0</v>
      </c>
      <c r="X416" t="b">
        <v>1</v>
      </c>
      <c r="Y416" t="s">
        <v>17</v>
      </c>
    </row>
    <row r="417" spans="1:2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E417/D417*100</f>
        <v>11.059030837004405</v>
      </c>
      <c r="G417" t="s">
        <v>14</v>
      </c>
      <c r="H417" s="8">
        <f>E417/I417</f>
        <v>30.028708133971293</v>
      </c>
      <c r="I417">
        <v>418</v>
      </c>
      <c r="J417" t="str">
        <f t="shared" si="36"/>
        <v>theater</v>
      </c>
      <c r="K417" t="str">
        <f t="shared" si="37"/>
        <v>plays</v>
      </c>
      <c r="L417" t="s">
        <v>21</v>
      </c>
      <c r="M417" t="s">
        <v>22</v>
      </c>
      <c r="N417">
        <v>1326434400</v>
      </c>
      <c r="O417" s="14">
        <f t="shared" si="38"/>
        <v>40921.25</v>
      </c>
      <c r="P417" s="14">
        <v>40921.25</v>
      </c>
      <c r="Q417">
        <f t="shared" si="41"/>
        <v>2012</v>
      </c>
      <c r="R417">
        <v>2012</v>
      </c>
      <c r="S417" s="16" t="str">
        <f t="shared" si="39"/>
        <v>Jan</v>
      </c>
      <c r="T417" t="s">
        <v>2081</v>
      </c>
      <c r="U417">
        <v>1327903200</v>
      </c>
      <c r="V417" s="12">
        <f t="shared" si="40"/>
        <v>40938.25</v>
      </c>
      <c r="W417" t="b">
        <v>0</v>
      </c>
      <c r="X417" t="b">
        <v>0</v>
      </c>
      <c r="Y417" t="s">
        <v>33</v>
      </c>
    </row>
    <row r="418" spans="1:2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E418/D418*100</f>
        <v>43.838781575037146</v>
      </c>
      <c r="G418" t="s">
        <v>14</v>
      </c>
      <c r="H418" s="8">
        <f>E418/I418</f>
        <v>41.005559416261292</v>
      </c>
      <c r="I418">
        <v>1439</v>
      </c>
      <c r="J418" t="str">
        <f t="shared" si="36"/>
        <v>film &amp; video</v>
      </c>
      <c r="K418" t="str">
        <f t="shared" si="37"/>
        <v>documentary</v>
      </c>
      <c r="L418" t="s">
        <v>21</v>
      </c>
      <c r="M418" t="s">
        <v>22</v>
      </c>
      <c r="N418">
        <v>1295244000</v>
      </c>
      <c r="O418" s="14">
        <f t="shared" si="38"/>
        <v>40560.25</v>
      </c>
      <c r="P418" s="14">
        <v>40560.25</v>
      </c>
      <c r="Q418">
        <f t="shared" si="41"/>
        <v>2011</v>
      </c>
      <c r="R418">
        <v>2011</v>
      </c>
      <c r="S418" s="16" t="str">
        <f t="shared" si="39"/>
        <v>Jan</v>
      </c>
      <c r="T418" t="s">
        <v>2081</v>
      </c>
      <c r="U418">
        <v>1296021600</v>
      </c>
      <c r="V418" s="12">
        <f t="shared" si="40"/>
        <v>40569.25</v>
      </c>
      <c r="W418" t="b">
        <v>0</v>
      </c>
      <c r="X418" t="b">
        <v>1</v>
      </c>
      <c r="Y418" t="s">
        <v>42</v>
      </c>
    </row>
    <row r="419" spans="1:2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E419/D419*100</f>
        <v>55.470588235294116</v>
      </c>
      <c r="G419" t="s">
        <v>14</v>
      </c>
      <c r="H419" s="8">
        <f>E419/I419</f>
        <v>62.866666666666667</v>
      </c>
      <c r="I419">
        <v>15</v>
      </c>
      <c r="J419" t="str">
        <f t="shared" si="36"/>
        <v>theater</v>
      </c>
      <c r="K419" t="str">
        <f t="shared" si="37"/>
        <v>plays</v>
      </c>
      <c r="L419" t="s">
        <v>21</v>
      </c>
      <c r="M419" t="s">
        <v>22</v>
      </c>
      <c r="N419">
        <v>1541221200</v>
      </c>
      <c r="O419" s="14">
        <f t="shared" si="38"/>
        <v>43407.208333333328</v>
      </c>
      <c r="P419" s="14">
        <v>43407.208333333328</v>
      </c>
      <c r="Q419">
        <f t="shared" si="41"/>
        <v>2018</v>
      </c>
      <c r="R419">
        <v>2018</v>
      </c>
      <c r="S419" s="16" t="str">
        <f t="shared" si="39"/>
        <v>Nov</v>
      </c>
      <c r="T419" t="s">
        <v>2079</v>
      </c>
      <c r="U419">
        <v>1543298400</v>
      </c>
      <c r="V419" s="12">
        <f t="shared" si="40"/>
        <v>43431.25</v>
      </c>
      <c r="W419" t="b">
        <v>0</v>
      </c>
      <c r="X419" t="b">
        <v>0</v>
      </c>
      <c r="Y419" t="s">
        <v>33</v>
      </c>
    </row>
    <row r="420" spans="1:2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E420/D420*100</f>
        <v>57.399511301160658</v>
      </c>
      <c r="G420" t="s">
        <v>14</v>
      </c>
      <c r="H420" s="8">
        <f>E420/I420</f>
        <v>47.005002501250623</v>
      </c>
      <c r="I420">
        <v>1999</v>
      </c>
      <c r="J420" t="str">
        <f t="shared" si="36"/>
        <v>film &amp; video</v>
      </c>
      <c r="K420" t="str">
        <f t="shared" si="37"/>
        <v>documentary</v>
      </c>
      <c r="L420" t="s">
        <v>15</v>
      </c>
      <c r="M420" t="s">
        <v>16</v>
      </c>
      <c r="N420">
        <v>1336280400</v>
      </c>
      <c r="O420" s="14">
        <f t="shared" si="38"/>
        <v>41035.208333333336</v>
      </c>
      <c r="P420" s="14">
        <v>41035.208333333336</v>
      </c>
      <c r="Q420">
        <f t="shared" si="41"/>
        <v>2012</v>
      </c>
      <c r="R420">
        <v>2012</v>
      </c>
      <c r="S420" s="16" t="str">
        <f t="shared" si="39"/>
        <v>May</v>
      </c>
      <c r="T420" t="s">
        <v>2090</v>
      </c>
      <c r="U420">
        <v>1336366800</v>
      </c>
      <c r="V420" s="12">
        <f t="shared" si="40"/>
        <v>41036.208333333336</v>
      </c>
      <c r="W420" t="b">
        <v>0</v>
      </c>
      <c r="X420" t="b">
        <v>0</v>
      </c>
      <c r="Y420" t="s">
        <v>42</v>
      </c>
    </row>
    <row r="421" spans="1:2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E421/D421*100</f>
        <v>123.43497363796135</v>
      </c>
      <c r="G421" t="s">
        <v>20</v>
      </c>
      <c r="H421" s="8">
        <f>E421/I421</f>
        <v>26.997693638285604</v>
      </c>
      <c r="I421">
        <v>5203</v>
      </c>
      <c r="J421" t="str">
        <f t="shared" si="36"/>
        <v>technology</v>
      </c>
      <c r="K421" t="str">
        <f t="shared" si="37"/>
        <v>web</v>
      </c>
      <c r="L421" t="s">
        <v>21</v>
      </c>
      <c r="M421" t="s">
        <v>22</v>
      </c>
      <c r="N421">
        <v>1324533600</v>
      </c>
      <c r="O421" s="14">
        <f t="shared" si="38"/>
        <v>40899.25</v>
      </c>
      <c r="P421" s="14">
        <v>40899.25</v>
      </c>
      <c r="Q421">
        <f t="shared" si="41"/>
        <v>2011</v>
      </c>
      <c r="R421">
        <v>2011</v>
      </c>
      <c r="S421" s="16" t="str">
        <f t="shared" si="39"/>
        <v>Dec</v>
      </c>
      <c r="T421" t="s">
        <v>2086</v>
      </c>
      <c r="U421">
        <v>1325052000</v>
      </c>
      <c r="V421" s="12">
        <f t="shared" si="40"/>
        <v>40905.25</v>
      </c>
      <c r="W421" t="b">
        <v>0</v>
      </c>
      <c r="X421" t="b">
        <v>0</v>
      </c>
      <c r="Y421" t="s">
        <v>28</v>
      </c>
    </row>
    <row r="422" spans="1:2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E422/D422*100</f>
        <v>128.46</v>
      </c>
      <c r="G422" t="s">
        <v>20</v>
      </c>
      <c r="H422" s="8">
        <f>E422/I422</f>
        <v>68.329787234042556</v>
      </c>
      <c r="I422">
        <v>94</v>
      </c>
      <c r="J422" t="str">
        <f t="shared" si="36"/>
        <v>theater</v>
      </c>
      <c r="K422" t="str">
        <f t="shared" si="37"/>
        <v>plays</v>
      </c>
      <c r="L422" t="s">
        <v>21</v>
      </c>
      <c r="M422" t="s">
        <v>22</v>
      </c>
      <c r="N422">
        <v>1498366800</v>
      </c>
      <c r="O422" s="14">
        <f t="shared" si="38"/>
        <v>42911.208333333328</v>
      </c>
      <c r="P422" s="14">
        <v>42911.208333333328</v>
      </c>
      <c r="Q422">
        <f t="shared" si="41"/>
        <v>2017</v>
      </c>
      <c r="R422">
        <v>2017</v>
      </c>
      <c r="S422" s="16" t="str">
        <f t="shared" si="39"/>
        <v>Jun</v>
      </c>
      <c r="T422" t="s">
        <v>2084</v>
      </c>
      <c r="U422">
        <v>1499576400</v>
      </c>
      <c r="V422" s="12">
        <f t="shared" si="40"/>
        <v>42925.208333333328</v>
      </c>
      <c r="W422" t="b">
        <v>0</v>
      </c>
      <c r="X422" t="b">
        <v>0</v>
      </c>
      <c r="Y422" t="s">
        <v>33</v>
      </c>
    </row>
    <row r="423" spans="1:2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E423/D423*100</f>
        <v>63.989361702127653</v>
      </c>
      <c r="G423" t="s">
        <v>14</v>
      </c>
      <c r="H423" s="8">
        <f>E423/I423</f>
        <v>50.974576271186443</v>
      </c>
      <c r="I423">
        <v>118</v>
      </c>
      <c r="J423" t="str">
        <f t="shared" si="36"/>
        <v>technology</v>
      </c>
      <c r="K423" t="str">
        <f t="shared" si="37"/>
        <v>wearables</v>
      </c>
      <c r="L423" t="s">
        <v>21</v>
      </c>
      <c r="M423" t="s">
        <v>22</v>
      </c>
      <c r="N423">
        <v>1498712400</v>
      </c>
      <c r="O423" s="14">
        <f t="shared" si="38"/>
        <v>42915.208333333328</v>
      </c>
      <c r="P423" s="14">
        <v>42915.208333333328</v>
      </c>
      <c r="Q423">
        <f t="shared" si="41"/>
        <v>2017</v>
      </c>
      <c r="R423">
        <v>2017</v>
      </c>
      <c r="S423" s="16" t="str">
        <f t="shared" si="39"/>
        <v>Jun</v>
      </c>
      <c r="T423" t="s">
        <v>2084</v>
      </c>
      <c r="U423">
        <v>1501304400</v>
      </c>
      <c r="V423" s="12">
        <f t="shared" si="40"/>
        <v>42945.208333333328</v>
      </c>
      <c r="W423" t="b">
        <v>0</v>
      </c>
      <c r="X423" t="b">
        <v>1</v>
      </c>
      <c r="Y423" t="s">
        <v>65</v>
      </c>
    </row>
    <row r="424" spans="1:2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E424/D424*100</f>
        <v>127.29885057471265</v>
      </c>
      <c r="G424" t="s">
        <v>20</v>
      </c>
      <c r="H424" s="8">
        <f>E424/I424</f>
        <v>54.024390243902438</v>
      </c>
      <c r="I424">
        <v>205</v>
      </c>
      <c r="J424" t="str">
        <f t="shared" si="36"/>
        <v>theater</v>
      </c>
      <c r="K424" t="str">
        <f t="shared" si="37"/>
        <v>plays</v>
      </c>
      <c r="L424" t="s">
        <v>21</v>
      </c>
      <c r="M424" t="s">
        <v>22</v>
      </c>
      <c r="N424">
        <v>1271480400</v>
      </c>
      <c r="O424" s="14">
        <f t="shared" si="38"/>
        <v>40285.208333333336</v>
      </c>
      <c r="P424" s="14">
        <v>40285.208333333336</v>
      </c>
      <c r="Q424">
        <f t="shared" si="41"/>
        <v>2010</v>
      </c>
      <c r="R424">
        <v>2010</v>
      </c>
      <c r="S424" s="16" t="str">
        <f t="shared" si="39"/>
        <v>Apr</v>
      </c>
      <c r="T424" t="s">
        <v>2088</v>
      </c>
      <c r="U424">
        <v>1273208400</v>
      </c>
      <c r="V424" s="12">
        <f t="shared" si="40"/>
        <v>40305.208333333336</v>
      </c>
      <c r="W424" t="b">
        <v>0</v>
      </c>
      <c r="X424" t="b">
        <v>1</v>
      </c>
      <c r="Y424" t="s">
        <v>33</v>
      </c>
    </row>
    <row r="425" spans="1:2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E425/D425*100</f>
        <v>10.638024357239512</v>
      </c>
      <c r="G425" t="s">
        <v>14</v>
      </c>
      <c r="H425" s="8">
        <f>E425/I425</f>
        <v>97.055555555555557</v>
      </c>
      <c r="I425">
        <v>162</v>
      </c>
      <c r="J425" t="str">
        <f t="shared" si="36"/>
        <v>food</v>
      </c>
      <c r="K425" t="str">
        <f t="shared" si="37"/>
        <v>food trucks</v>
      </c>
      <c r="L425" t="s">
        <v>21</v>
      </c>
      <c r="M425" t="s">
        <v>22</v>
      </c>
      <c r="N425">
        <v>1316667600</v>
      </c>
      <c r="O425" s="14">
        <f t="shared" si="38"/>
        <v>40808.208333333336</v>
      </c>
      <c r="P425" s="14">
        <v>40808.208333333336</v>
      </c>
      <c r="Q425">
        <f t="shared" si="41"/>
        <v>2011</v>
      </c>
      <c r="R425">
        <v>2011</v>
      </c>
      <c r="S425" s="16" t="str">
        <f t="shared" si="39"/>
        <v>Sep</v>
      </c>
      <c r="T425" t="s">
        <v>2082</v>
      </c>
      <c r="U425">
        <v>1316840400</v>
      </c>
      <c r="V425" s="12">
        <f t="shared" si="40"/>
        <v>40810.208333333336</v>
      </c>
      <c r="W425" t="b">
        <v>0</v>
      </c>
      <c r="X425" t="b">
        <v>1</v>
      </c>
      <c r="Y425" t="s">
        <v>17</v>
      </c>
    </row>
    <row r="426" spans="1:2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E426/D426*100</f>
        <v>40.470588235294116</v>
      </c>
      <c r="G426" t="s">
        <v>14</v>
      </c>
      <c r="H426" s="8">
        <f>E426/I426</f>
        <v>24.867469879518072</v>
      </c>
      <c r="I426">
        <v>83</v>
      </c>
      <c r="J426" t="str">
        <f t="shared" si="36"/>
        <v>music</v>
      </c>
      <c r="K426" t="str">
        <f t="shared" si="37"/>
        <v>indie rock</v>
      </c>
      <c r="L426" t="s">
        <v>21</v>
      </c>
      <c r="M426" t="s">
        <v>22</v>
      </c>
      <c r="N426">
        <v>1524027600</v>
      </c>
      <c r="O426" s="14">
        <f t="shared" si="38"/>
        <v>43208.208333333328</v>
      </c>
      <c r="P426" s="14">
        <v>43208.208333333328</v>
      </c>
      <c r="Q426">
        <f t="shared" si="41"/>
        <v>2018</v>
      </c>
      <c r="R426">
        <v>2018</v>
      </c>
      <c r="S426" s="16" t="str">
        <f t="shared" si="39"/>
        <v>Apr</v>
      </c>
      <c r="T426" t="s">
        <v>2088</v>
      </c>
      <c r="U426">
        <v>1524546000</v>
      </c>
      <c r="V426" s="12">
        <f t="shared" si="40"/>
        <v>43214.208333333328</v>
      </c>
      <c r="W426" t="b">
        <v>0</v>
      </c>
      <c r="X426" t="b">
        <v>0</v>
      </c>
      <c r="Y426" t="s">
        <v>60</v>
      </c>
    </row>
    <row r="427" spans="1:2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E427/D427*100</f>
        <v>287.66666666666663</v>
      </c>
      <c r="G427" t="s">
        <v>20</v>
      </c>
      <c r="H427" s="8">
        <f>E427/I427</f>
        <v>84.423913043478265</v>
      </c>
      <c r="I427">
        <v>92</v>
      </c>
      <c r="J427" t="str">
        <f t="shared" si="36"/>
        <v>photography</v>
      </c>
      <c r="K427" t="str">
        <f t="shared" si="37"/>
        <v>photography books</v>
      </c>
      <c r="L427" t="s">
        <v>21</v>
      </c>
      <c r="M427" t="s">
        <v>22</v>
      </c>
      <c r="N427">
        <v>1438059600</v>
      </c>
      <c r="O427" s="14">
        <f t="shared" si="38"/>
        <v>42213.208333333328</v>
      </c>
      <c r="P427" s="14">
        <v>42213.208333333328</v>
      </c>
      <c r="Q427">
        <f t="shared" si="41"/>
        <v>2015</v>
      </c>
      <c r="R427">
        <v>2015</v>
      </c>
      <c r="S427" s="16" t="str">
        <f t="shared" si="39"/>
        <v>Jul</v>
      </c>
      <c r="T427" t="s">
        <v>2087</v>
      </c>
      <c r="U427">
        <v>1438578000</v>
      </c>
      <c r="V427" s="12">
        <f t="shared" si="40"/>
        <v>42219.208333333328</v>
      </c>
      <c r="W427" t="b">
        <v>0</v>
      </c>
      <c r="X427" t="b">
        <v>0</v>
      </c>
      <c r="Y427" t="s">
        <v>122</v>
      </c>
    </row>
    <row r="428" spans="1:2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E428/D428*100</f>
        <v>572.94444444444446</v>
      </c>
      <c r="G428" t="s">
        <v>20</v>
      </c>
      <c r="H428" s="8">
        <f>E428/I428</f>
        <v>47.091324200913242</v>
      </c>
      <c r="I428">
        <v>219</v>
      </c>
      <c r="J428" t="str">
        <f t="shared" si="36"/>
        <v>theater</v>
      </c>
      <c r="K428" t="str">
        <f t="shared" si="37"/>
        <v>plays</v>
      </c>
      <c r="L428" t="s">
        <v>21</v>
      </c>
      <c r="M428" t="s">
        <v>22</v>
      </c>
      <c r="N428">
        <v>1361944800</v>
      </c>
      <c r="O428" s="14">
        <f t="shared" si="38"/>
        <v>41332.25</v>
      </c>
      <c r="P428" s="14">
        <v>41332.25</v>
      </c>
      <c r="Q428">
        <f t="shared" si="41"/>
        <v>2013</v>
      </c>
      <c r="R428">
        <v>2013</v>
      </c>
      <c r="S428" s="16" t="str">
        <f t="shared" si="39"/>
        <v>Feb</v>
      </c>
      <c r="T428" t="s">
        <v>2089</v>
      </c>
      <c r="U428">
        <v>1362549600</v>
      </c>
      <c r="V428" s="12">
        <f t="shared" si="40"/>
        <v>41339.25</v>
      </c>
      <c r="W428" t="b">
        <v>0</v>
      </c>
      <c r="X428" t="b">
        <v>0</v>
      </c>
      <c r="Y428" t="s">
        <v>33</v>
      </c>
    </row>
    <row r="429" spans="1:2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E429/D429*100</f>
        <v>112.90429799426933</v>
      </c>
      <c r="G429" t="s">
        <v>20</v>
      </c>
      <c r="H429" s="8">
        <f>E429/I429</f>
        <v>77.996041171813147</v>
      </c>
      <c r="I429">
        <v>2526</v>
      </c>
      <c r="J429" t="str">
        <f t="shared" si="36"/>
        <v>theater</v>
      </c>
      <c r="K429" t="str">
        <f t="shared" si="37"/>
        <v>plays</v>
      </c>
      <c r="L429" t="s">
        <v>21</v>
      </c>
      <c r="M429" t="s">
        <v>22</v>
      </c>
      <c r="N429">
        <v>1410584400</v>
      </c>
      <c r="O429" s="14">
        <f t="shared" si="38"/>
        <v>41895.208333333336</v>
      </c>
      <c r="P429" s="14">
        <v>41895.208333333336</v>
      </c>
      <c r="Q429">
        <f t="shared" si="41"/>
        <v>2014</v>
      </c>
      <c r="R429">
        <v>2014</v>
      </c>
      <c r="S429" s="16" t="str">
        <f t="shared" si="39"/>
        <v>Sep</v>
      </c>
      <c r="T429" t="s">
        <v>2082</v>
      </c>
      <c r="U429">
        <v>1413349200</v>
      </c>
      <c r="V429" s="12">
        <f t="shared" si="40"/>
        <v>41927.208333333336</v>
      </c>
      <c r="W429" t="b">
        <v>0</v>
      </c>
      <c r="X429" t="b">
        <v>1</v>
      </c>
      <c r="Y429" t="s">
        <v>33</v>
      </c>
    </row>
    <row r="430" spans="1:2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E430/D430*100</f>
        <v>46.387573964497044</v>
      </c>
      <c r="G430" t="s">
        <v>14</v>
      </c>
      <c r="H430" s="8">
        <f>E430/I430</f>
        <v>62.967871485943775</v>
      </c>
      <c r="I430">
        <v>747</v>
      </c>
      <c r="J430" t="str">
        <f t="shared" si="36"/>
        <v>film &amp; video</v>
      </c>
      <c r="K430" t="str">
        <f t="shared" si="37"/>
        <v>animation</v>
      </c>
      <c r="L430" t="s">
        <v>21</v>
      </c>
      <c r="M430" t="s">
        <v>22</v>
      </c>
      <c r="N430">
        <v>1297404000</v>
      </c>
      <c r="O430" s="14">
        <f t="shared" si="38"/>
        <v>40585.25</v>
      </c>
      <c r="P430" s="14">
        <v>40585.25</v>
      </c>
      <c r="Q430">
        <f t="shared" si="41"/>
        <v>2011</v>
      </c>
      <c r="R430">
        <v>2011</v>
      </c>
      <c r="S430" s="16" t="str">
        <f t="shared" si="39"/>
        <v>Feb</v>
      </c>
      <c r="T430" t="s">
        <v>2089</v>
      </c>
      <c r="U430">
        <v>1298008800</v>
      </c>
      <c r="V430" s="12">
        <f t="shared" si="40"/>
        <v>40592.25</v>
      </c>
      <c r="W430" t="b">
        <v>0</v>
      </c>
      <c r="X430" t="b">
        <v>0</v>
      </c>
      <c r="Y430" t="s">
        <v>71</v>
      </c>
    </row>
    <row r="431" spans="1:2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E431/D431*100</f>
        <v>90.675916230366497</v>
      </c>
      <c r="G431" t="s">
        <v>74</v>
      </c>
      <c r="H431" s="8">
        <f>E431/I431</f>
        <v>81.006080449017773</v>
      </c>
      <c r="I431">
        <v>2138</v>
      </c>
      <c r="J431" t="str">
        <f t="shared" si="36"/>
        <v>photography</v>
      </c>
      <c r="K431" t="str">
        <f t="shared" si="37"/>
        <v>photography books</v>
      </c>
      <c r="L431" t="s">
        <v>21</v>
      </c>
      <c r="M431" t="s">
        <v>22</v>
      </c>
      <c r="N431">
        <v>1392012000</v>
      </c>
      <c r="O431" s="14">
        <f t="shared" si="38"/>
        <v>41680.25</v>
      </c>
      <c r="P431" s="14">
        <v>41680.25</v>
      </c>
      <c r="Q431">
        <f t="shared" si="41"/>
        <v>2014</v>
      </c>
      <c r="R431">
        <v>2014</v>
      </c>
      <c r="S431" s="16" t="str">
        <f t="shared" si="39"/>
        <v>Feb</v>
      </c>
      <c r="T431" t="s">
        <v>2089</v>
      </c>
      <c r="U431">
        <v>1394427600</v>
      </c>
      <c r="V431" s="12">
        <f t="shared" si="40"/>
        <v>41708.208333333336</v>
      </c>
      <c r="W431" t="b">
        <v>0</v>
      </c>
      <c r="X431" t="b">
        <v>1</v>
      </c>
      <c r="Y431" t="s">
        <v>122</v>
      </c>
    </row>
    <row r="432" spans="1:2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E432/D432*100</f>
        <v>67.740740740740748</v>
      </c>
      <c r="G432" t="s">
        <v>14</v>
      </c>
      <c r="H432" s="8">
        <f>E432/I432</f>
        <v>65.321428571428569</v>
      </c>
      <c r="I432">
        <v>84</v>
      </c>
      <c r="J432" t="str">
        <f t="shared" si="36"/>
        <v>theater</v>
      </c>
      <c r="K432" t="str">
        <f t="shared" si="37"/>
        <v>plays</v>
      </c>
      <c r="L432" t="s">
        <v>21</v>
      </c>
      <c r="M432" t="s">
        <v>22</v>
      </c>
      <c r="N432">
        <v>1569733200</v>
      </c>
      <c r="O432" s="14">
        <f t="shared" si="38"/>
        <v>43737.208333333328</v>
      </c>
      <c r="P432" s="14">
        <v>43737.208333333328</v>
      </c>
      <c r="Q432">
        <f t="shared" si="41"/>
        <v>2019</v>
      </c>
      <c r="R432">
        <v>2019</v>
      </c>
      <c r="S432" s="16" t="str">
        <f t="shared" si="39"/>
        <v>Sep</v>
      </c>
      <c r="T432" t="s">
        <v>2082</v>
      </c>
      <c r="U432">
        <v>1572670800</v>
      </c>
      <c r="V432" s="12">
        <f t="shared" si="40"/>
        <v>43771.208333333328</v>
      </c>
      <c r="W432" t="b">
        <v>0</v>
      </c>
      <c r="X432" t="b">
        <v>0</v>
      </c>
      <c r="Y432" t="s">
        <v>33</v>
      </c>
    </row>
    <row r="433" spans="1:2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E433/D433*100</f>
        <v>192.49019607843135</v>
      </c>
      <c r="G433" t="s">
        <v>20</v>
      </c>
      <c r="H433" s="8">
        <f>E433/I433</f>
        <v>104.43617021276596</v>
      </c>
      <c r="I433">
        <v>94</v>
      </c>
      <c r="J433" t="str">
        <f t="shared" si="36"/>
        <v>theater</v>
      </c>
      <c r="K433" t="str">
        <f t="shared" si="37"/>
        <v>plays</v>
      </c>
      <c r="L433" t="s">
        <v>21</v>
      </c>
      <c r="M433" t="s">
        <v>22</v>
      </c>
      <c r="N433">
        <v>1529643600</v>
      </c>
      <c r="O433" s="14">
        <f t="shared" si="38"/>
        <v>43273.208333333328</v>
      </c>
      <c r="P433" s="14">
        <v>43273.208333333328</v>
      </c>
      <c r="Q433">
        <f t="shared" si="41"/>
        <v>2018</v>
      </c>
      <c r="R433">
        <v>2018</v>
      </c>
      <c r="S433" s="16" t="str">
        <f t="shared" si="39"/>
        <v>Jun</v>
      </c>
      <c r="T433" t="s">
        <v>2084</v>
      </c>
      <c r="U433">
        <v>1531112400</v>
      </c>
      <c r="V433" s="12">
        <f t="shared" si="40"/>
        <v>43290.208333333328</v>
      </c>
      <c r="W433" t="b">
        <v>1</v>
      </c>
      <c r="X433" t="b">
        <v>0</v>
      </c>
      <c r="Y433" t="s">
        <v>33</v>
      </c>
    </row>
    <row r="434" spans="1:2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E434/D434*100</f>
        <v>82.714285714285722</v>
      </c>
      <c r="G434" t="s">
        <v>14</v>
      </c>
      <c r="H434" s="8">
        <f>E434/I434</f>
        <v>69.989010989010993</v>
      </c>
      <c r="I434">
        <v>91</v>
      </c>
      <c r="J434" t="str">
        <f t="shared" si="36"/>
        <v>theater</v>
      </c>
      <c r="K434" t="str">
        <f t="shared" si="37"/>
        <v>plays</v>
      </c>
      <c r="L434" t="s">
        <v>21</v>
      </c>
      <c r="M434" t="s">
        <v>22</v>
      </c>
      <c r="N434">
        <v>1399006800</v>
      </c>
      <c r="O434" s="14">
        <f t="shared" si="38"/>
        <v>41761.208333333336</v>
      </c>
      <c r="P434" s="14">
        <v>41761.208333333336</v>
      </c>
      <c r="Q434">
        <f t="shared" si="41"/>
        <v>2014</v>
      </c>
      <c r="R434">
        <v>2014</v>
      </c>
      <c r="S434" s="16" t="str">
        <f t="shared" si="39"/>
        <v>May</v>
      </c>
      <c r="T434" t="s">
        <v>2090</v>
      </c>
      <c r="U434">
        <v>1400734800</v>
      </c>
      <c r="V434" s="12">
        <f t="shared" si="40"/>
        <v>41781.208333333336</v>
      </c>
      <c r="W434" t="b">
        <v>0</v>
      </c>
      <c r="X434" t="b">
        <v>0</v>
      </c>
      <c r="Y434" t="s">
        <v>33</v>
      </c>
    </row>
    <row r="435" spans="1:2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E435/D435*100</f>
        <v>54.163920922570021</v>
      </c>
      <c r="G435" t="s">
        <v>14</v>
      </c>
      <c r="H435" s="8">
        <f>E435/I435</f>
        <v>83.023989898989896</v>
      </c>
      <c r="I435">
        <v>792</v>
      </c>
      <c r="J435" t="str">
        <f t="shared" si="36"/>
        <v>film &amp; video</v>
      </c>
      <c r="K435" t="str">
        <f t="shared" si="37"/>
        <v>documentary</v>
      </c>
      <c r="L435" t="s">
        <v>21</v>
      </c>
      <c r="M435" t="s">
        <v>22</v>
      </c>
      <c r="N435">
        <v>1385359200</v>
      </c>
      <c r="O435" s="14">
        <f t="shared" si="38"/>
        <v>41603.25</v>
      </c>
      <c r="P435" s="14">
        <v>41603.25</v>
      </c>
      <c r="Q435">
        <f t="shared" si="41"/>
        <v>2013</v>
      </c>
      <c r="R435">
        <v>2013</v>
      </c>
      <c r="S435" s="16" t="str">
        <f t="shared" si="39"/>
        <v>Nov</v>
      </c>
      <c r="T435" t="s">
        <v>2079</v>
      </c>
      <c r="U435">
        <v>1386741600</v>
      </c>
      <c r="V435" s="12">
        <f t="shared" si="40"/>
        <v>41619.25</v>
      </c>
      <c r="W435" t="b">
        <v>0</v>
      </c>
      <c r="X435" t="b">
        <v>1</v>
      </c>
      <c r="Y435" t="s">
        <v>42</v>
      </c>
    </row>
    <row r="436" spans="1:2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E436/D436*100</f>
        <v>16.722222222222221</v>
      </c>
      <c r="G436" t="s">
        <v>74</v>
      </c>
      <c r="H436" s="8">
        <f>E436/I436</f>
        <v>90.3</v>
      </c>
      <c r="I436">
        <v>10</v>
      </c>
      <c r="J436" t="str">
        <f t="shared" si="36"/>
        <v>theater</v>
      </c>
      <c r="K436" t="str">
        <f t="shared" si="37"/>
        <v>plays</v>
      </c>
      <c r="L436" t="s">
        <v>15</v>
      </c>
      <c r="M436" t="s">
        <v>16</v>
      </c>
      <c r="N436">
        <v>1480572000</v>
      </c>
      <c r="O436" s="14">
        <f t="shared" si="38"/>
        <v>42705.25</v>
      </c>
      <c r="P436" s="14">
        <v>42705.25</v>
      </c>
      <c r="Q436">
        <f t="shared" si="41"/>
        <v>2016</v>
      </c>
      <c r="R436">
        <v>2016</v>
      </c>
      <c r="S436" s="16" t="str">
        <f t="shared" si="39"/>
        <v>Dec</v>
      </c>
      <c r="T436" t="s">
        <v>2086</v>
      </c>
      <c r="U436">
        <v>1481781600</v>
      </c>
      <c r="V436" s="12">
        <f t="shared" si="40"/>
        <v>42719.25</v>
      </c>
      <c r="W436" t="b">
        <v>1</v>
      </c>
      <c r="X436" t="b">
        <v>0</v>
      </c>
      <c r="Y436" t="s">
        <v>33</v>
      </c>
    </row>
    <row r="437" spans="1:2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E437/D437*100</f>
        <v>116.87664041994749</v>
      </c>
      <c r="G437" t="s">
        <v>20</v>
      </c>
      <c r="H437" s="8">
        <f>E437/I437</f>
        <v>103.98131932282546</v>
      </c>
      <c r="I437">
        <v>1713</v>
      </c>
      <c r="J437" t="str">
        <f t="shared" si="36"/>
        <v>theater</v>
      </c>
      <c r="K437" t="str">
        <f t="shared" si="37"/>
        <v>plays</v>
      </c>
      <c r="L437" t="s">
        <v>107</v>
      </c>
      <c r="M437" t="s">
        <v>108</v>
      </c>
      <c r="N437">
        <v>1418623200</v>
      </c>
      <c r="O437" s="14">
        <f t="shared" si="38"/>
        <v>41988.25</v>
      </c>
      <c r="P437" s="14">
        <v>41988.25</v>
      </c>
      <c r="Q437">
        <f t="shared" si="41"/>
        <v>2014</v>
      </c>
      <c r="R437">
        <v>2014</v>
      </c>
      <c r="S437" s="16" t="str">
        <f t="shared" si="39"/>
        <v>Dec</v>
      </c>
      <c r="T437" t="s">
        <v>2086</v>
      </c>
      <c r="U437">
        <v>1419660000</v>
      </c>
      <c r="V437" s="12">
        <f t="shared" si="40"/>
        <v>42000.25</v>
      </c>
      <c r="W437" t="b">
        <v>0</v>
      </c>
      <c r="X437" t="b">
        <v>1</v>
      </c>
      <c r="Y437" t="s">
        <v>33</v>
      </c>
    </row>
    <row r="438" spans="1:2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E438/D438*100</f>
        <v>1052.1538461538462</v>
      </c>
      <c r="G438" t="s">
        <v>20</v>
      </c>
      <c r="H438" s="8">
        <f>E438/I438</f>
        <v>54.931726907630519</v>
      </c>
      <c r="I438">
        <v>249</v>
      </c>
      <c r="J438" t="str">
        <f t="shared" si="36"/>
        <v>music</v>
      </c>
      <c r="K438" t="str">
        <f t="shared" si="37"/>
        <v>jazz</v>
      </c>
      <c r="L438" t="s">
        <v>21</v>
      </c>
      <c r="M438" t="s">
        <v>22</v>
      </c>
      <c r="N438">
        <v>1555736400</v>
      </c>
      <c r="O438" s="14">
        <f t="shared" si="38"/>
        <v>43575.208333333328</v>
      </c>
      <c r="P438" s="14">
        <v>43575.208333333328</v>
      </c>
      <c r="Q438">
        <f t="shared" si="41"/>
        <v>2019</v>
      </c>
      <c r="R438">
        <v>2019</v>
      </c>
      <c r="S438" s="16" t="str">
        <f t="shared" si="39"/>
        <v>Apr</v>
      </c>
      <c r="T438" t="s">
        <v>2088</v>
      </c>
      <c r="U438">
        <v>1555822800</v>
      </c>
      <c r="V438" s="12">
        <f t="shared" si="40"/>
        <v>43576.208333333328</v>
      </c>
      <c r="W438" t="b">
        <v>0</v>
      </c>
      <c r="X438" t="b">
        <v>0</v>
      </c>
      <c r="Y438" t="s">
        <v>159</v>
      </c>
    </row>
    <row r="439" spans="1:2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E439/D439*100</f>
        <v>123.07407407407408</v>
      </c>
      <c r="G439" t="s">
        <v>20</v>
      </c>
      <c r="H439" s="8">
        <f>E439/I439</f>
        <v>51.921875</v>
      </c>
      <c r="I439">
        <v>192</v>
      </c>
      <c r="J439" t="str">
        <f t="shared" si="36"/>
        <v>film &amp; video</v>
      </c>
      <c r="K439" t="str">
        <f t="shared" si="37"/>
        <v>animation</v>
      </c>
      <c r="L439" t="s">
        <v>21</v>
      </c>
      <c r="M439" t="s">
        <v>22</v>
      </c>
      <c r="N439">
        <v>1442120400</v>
      </c>
      <c r="O439" s="14">
        <f t="shared" si="38"/>
        <v>42260.208333333328</v>
      </c>
      <c r="P439" s="14">
        <v>42260.208333333328</v>
      </c>
      <c r="Q439">
        <f t="shared" si="41"/>
        <v>2015</v>
      </c>
      <c r="R439">
        <v>2015</v>
      </c>
      <c r="S439" s="16" t="str">
        <f t="shared" si="39"/>
        <v>Sep</v>
      </c>
      <c r="T439" t="s">
        <v>2082</v>
      </c>
      <c r="U439">
        <v>1442379600</v>
      </c>
      <c r="V439" s="12">
        <f t="shared" si="40"/>
        <v>42263.208333333328</v>
      </c>
      <c r="W439" t="b">
        <v>0</v>
      </c>
      <c r="X439" t="b">
        <v>1</v>
      </c>
      <c r="Y439" t="s">
        <v>71</v>
      </c>
    </row>
    <row r="440" spans="1:2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E440/D440*100</f>
        <v>178.63855421686748</v>
      </c>
      <c r="G440" t="s">
        <v>20</v>
      </c>
      <c r="H440" s="8">
        <f>E440/I440</f>
        <v>60.02834008097166</v>
      </c>
      <c r="I440">
        <v>247</v>
      </c>
      <c r="J440" t="str">
        <f t="shared" si="36"/>
        <v>theater</v>
      </c>
      <c r="K440" t="str">
        <f t="shared" si="37"/>
        <v>plays</v>
      </c>
      <c r="L440" t="s">
        <v>21</v>
      </c>
      <c r="M440" t="s">
        <v>22</v>
      </c>
      <c r="N440">
        <v>1362376800</v>
      </c>
      <c r="O440" s="14">
        <f t="shared" si="38"/>
        <v>41337.25</v>
      </c>
      <c r="P440" s="14">
        <v>41337.25</v>
      </c>
      <c r="Q440">
        <f t="shared" si="41"/>
        <v>2013</v>
      </c>
      <c r="R440">
        <v>2013</v>
      </c>
      <c r="S440" s="16" t="str">
        <f t="shared" si="39"/>
        <v>Mar</v>
      </c>
      <c r="T440" t="s">
        <v>2085</v>
      </c>
      <c r="U440">
        <v>1364965200</v>
      </c>
      <c r="V440" s="12">
        <f t="shared" si="40"/>
        <v>41367.208333333336</v>
      </c>
      <c r="W440" t="b">
        <v>0</v>
      </c>
      <c r="X440" t="b">
        <v>0</v>
      </c>
      <c r="Y440" t="s">
        <v>33</v>
      </c>
    </row>
    <row r="441" spans="1:2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E441/D441*100</f>
        <v>355.28169014084506</v>
      </c>
      <c r="G441" t="s">
        <v>20</v>
      </c>
      <c r="H441" s="8">
        <f>E441/I441</f>
        <v>44.003488879197555</v>
      </c>
      <c r="I441">
        <v>2293</v>
      </c>
      <c r="J441" t="str">
        <f t="shared" si="36"/>
        <v>film &amp; video</v>
      </c>
      <c r="K441" t="str">
        <f t="shared" si="37"/>
        <v>science fiction</v>
      </c>
      <c r="L441" t="s">
        <v>21</v>
      </c>
      <c r="M441" t="s">
        <v>22</v>
      </c>
      <c r="N441">
        <v>1478408400</v>
      </c>
      <c r="O441" s="14">
        <f t="shared" si="38"/>
        <v>42680.208333333328</v>
      </c>
      <c r="P441" s="14">
        <v>42680.208333333328</v>
      </c>
      <c r="Q441">
        <f t="shared" si="41"/>
        <v>2016</v>
      </c>
      <c r="R441">
        <v>2016</v>
      </c>
      <c r="S441" s="16" t="str">
        <f t="shared" si="39"/>
        <v>Nov</v>
      </c>
      <c r="T441" t="s">
        <v>2079</v>
      </c>
      <c r="U441">
        <v>1479016800</v>
      </c>
      <c r="V441" s="12">
        <f t="shared" si="40"/>
        <v>42687.25</v>
      </c>
      <c r="W441" t="b">
        <v>0</v>
      </c>
      <c r="X441" t="b">
        <v>0</v>
      </c>
      <c r="Y441" t="s">
        <v>474</v>
      </c>
    </row>
    <row r="442" spans="1:2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E442/D442*100</f>
        <v>161.90634146341463</v>
      </c>
      <c r="G442" t="s">
        <v>20</v>
      </c>
      <c r="H442" s="8">
        <f>E442/I442</f>
        <v>53.003513254551258</v>
      </c>
      <c r="I442">
        <v>3131</v>
      </c>
      <c r="J442" t="str">
        <f t="shared" si="36"/>
        <v>film &amp; video</v>
      </c>
      <c r="K442" t="str">
        <f t="shared" si="37"/>
        <v>television</v>
      </c>
      <c r="L442" t="s">
        <v>21</v>
      </c>
      <c r="M442" t="s">
        <v>22</v>
      </c>
      <c r="N442">
        <v>1498798800</v>
      </c>
      <c r="O442" s="14">
        <f t="shared" si="38"/>
        <v>42916.208333333328</v>
      </c>
      <c r="P442" s="14">
        <v>42916.208333333328</v>
      </c>
      <c r="Q442">
        <f t="shared" si="41"/>
        <v>2017</v>
      </c>
      <c r="R442">
        <v>2017</v>
      </c>
      <c r="S442" s="16" t="str">
        <f t="shared" si="39"/>
        <v>Jun</v>
      </c>
      <c r="T442" t="s">
        <v>2084</v>
      </c>
      <c r="U442">
        <v>1499662800</v>
      </c>
      <c r="V442" s="12">
        <f t="shared" si="40"/>
        <v>42926.208333333328</v>
      </c>
      <c r="W442" t="b">
        <v>0</v>
      </c>
      <c r="X442" t="b">
        <v>0</v>
      </c>
      <c r="Y442" t="s">
        <v>269</v>
      </c>
    </row>
    <row r="443" spans="1:2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E443/D443*100</f>
        <v>24.914285714285715</v>
      </c>
      <c r="G443" t="s">
        <v>14</v>
      </c>
      <c r="H443" s="8">
        <f>E443/I443</f>
        <v>54.5</v>
      </c>
      <c r="I443">
        <v>32</v>
      </c>
      <c r="J443" t="str">
        <f t="shared" si="36"/>
        <v>technology</v>
      </c>
      <c r="K443" t="str">
        <f t="shared" si="37"/>
        <v>wearables</v>
      </c>
      <c r="L443" t="s">
        <v>21</v>
      </c>
      <c r="M443" t="s">
        <v>22</v>
      </c>
      <c r="N443">
        <v>1335416400</v>
      </c>
      <c r="O443" s="14">
        <f t="shared" si="38"/>
        <v>41025.208333333336</v>
      </c>
      <c r="P443" s="14">
        <v>41025.208333333336</v>
      </c>
      <c r="Q443">
        <f t="shared" si="41"/>
        <v>2012</v>
      </c>
      <c r="R443">
        <v>2012</v>
      </c>
      <c r="S443" s="16" t="str">
        <f t="shared" si="39"/>
        <v>Apr</v>
      </c>
      <c r="T443" t="s">
        <v>2088</v>
      </c>
      <c r="U443">
        <v>1337835600</v>
      </c>
      <c r="V443" s="12">
        <f t="shared" si="40"/>
        <v>41053.208333333336</v>
      </c>
      <c r="W443" t="b">
        <v>0</v>
      </c>
      <c r="X443" t="b">
        <v>0</v>
      </c>
      <c r="Y443" t="s">
        <v>65</v>
      </c>
    </row>
    <row r="444" spans="1:2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E444/D444*100</f>
        <v>198.72222222222223</v>
      </c>
      <c r="G444" t="s">
        <v>20</v>
      </c>
      <c r="H444" s="8">
        <f>E444/I444</f>
        <v>75.04195804195804</v>
      </c>
      <c r="I444">
        <v>143</v>
      </c>
      <c r="J444" t="str">
        <f t="shared" si="36"/>
        <v>theater</v>
      </c>
      <c r="K444" t="str">
        <f t="shared" si="37"/>
        <v>plays</v>
      </c>
      <c r="L444" t="s">
        <v>107</v>
      </c>
      <c r="M444" t="s">
        <v>108</v>
      </c>
      <c r="N444">
        <v>1504328400</v>
      </c>
      <c r="O444" s="14">
        <f t="shared" si="38"/>
        <v>42980.208333333328</v>
      </c>
      <c r="P444" s="14">
        <v>42980.208333333328</v>
      </c>
      <c r="Q444">
        <f t="shared" si="41"/>
        <v>2017</v>
      </c>
      <c r="R444">
        <v>2017</v>
      </c>
      <c r="S444" s="16" t="str">
        <f t="shared" si="39"/>
        <v>Sep</v>
      </c>
      <c r="T444" t="s">
        <v>2082</v>
      </c>
      <c r="U444">
        <v>1505710800</v>
      </c>
      <c r="V444" s="12">
        <f t="shared" si="40"/>
        <v>42996.208333333328</v>
      </c>
      <c r="W444" t="b">
        <v>0</v>
      </c>
      <c r="X444" t="b">
        <v>0</v>
      </c>
      <c r="Y444" t="s">
        <v>33</v>
      </c>
    </row>
    <row r="445" spans="1:2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E445/D445*100</f>
        <v>34.752688172043008</v>
      </c>
      <c r="G445" t="s">
        <v>74</v>
      </c>
      <c r="H445" s="8">
        <f>E445/I445</f>
        <v>35.911111111111111</v>
      </c>
      <c r="I445">
        <v>90</v>
      </c>
      <c r="J445" t="str">
        <f t="shared" si="36"/>
        <v>theater</v>
      </c>
      <c r="K445" t="str">
        <f t="shared" si="37"/>
        <v>plays</v>
      </c>
      <c r="L445" t="s">
        <v>21</v>
      </c>
      <c r="M445" t="s">
        <v>22</v>
      </c>
      <c r="N445">
        <v>1285822800</v>
      </c>
      <c r="O445" s="14">
        <f t="shared" si="38"/>
        <v>40451.208333333336</v>
      </c>
      <c r="P445" s="14">
        <v>40451.208333333336</v>
      </c>
      <c r="Q445">
        <f t="shared" si="41"/>
        <v>2010</v>
      </c>
      <c r="R445">
        <v>2010</v>
      </c>
      <c r="S445" s="16" t="str">
        <f t="shared" si="39"/>
        <v>Sep</v>
      </c>
      <c r="T445" t="s">
        <v>2082</v>
      </c>
      <c r="U445">
        <v>1287464400</v>
      </c>
      <c r="V445" s="12">
        <f t="shared" si="40"/>
        <v>40470.208333333336</v>
      </c>
      <c r="W445" t="b">
        <v>0</v>
      </c>
      <c r="X445" t="b">
        <v>0</v>
      </c>
      <c r="Y445" t="s">
        <v>33</v>
      </c>
    </row>
    <row r="446" spans="1:2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E446/D446*100</f>
        <v>176.41935483870967</v>
      </c>
      <c r="G446" t="s">
        <v>20</v>
      </c>
      <c r="H446" s="8">
        <f>E446/I446</f>
        <v>36.952702702702702</v>
      </c>
      <c r="I446">
        <v>296</v>
      </c>
      <c r="J446" t="str">
        <f t="shared" si="36"/>
        <v>music</v>
      </c>
      <c r="K446" t="str">
        <f t="shared" si="37"/>
        <v>indie rock</v>
      </c>
      <c r="L446" t="s">
        <v>21</v>
      </c>
      <c r="M446" t="s">
        <v>22</v>
      </c>
      <c r="N446">
        <v>1311483600</v>
      </c>
      <c r="O446" s="14">
        <f t="shared" si="38"/>
        <v>40748.208333333336</v>
      </c>
      <c r="P446" s="14">
        <v>40748.208333333336</v>
      </c>
      <c r="Q446">
        <f t="shared" si="41"/>
        <v>2011</v>
      </c>
      <c r="R446">
        <v>2011</v>
      </c>
      <c r="S446" s="16" t="str">
        <f t="shared" si="39"/>
        <v>Jul</v>
      </c>
      <c r="T446" t="s">
        <v>2087</v>
      </c>
      <c r="U446">
        <v>1311656400</v>
      </c>
      <c r="V446" s="12">
        <f t="shared" si="40"/>
        <v>40750.208333333336</v>
      </c>
      <c r="W446" t="b">
        <v>0</v>
      </c>
      <c r="X446" t="b">
        <v>1</v>
      </c>
      <c r="Y446" t="s">
        <v>60</v>
      </c>
    </row>
    <row r="447" spans="1:2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E447/D447*100</f>
        <v>511.38095238095235</v>
      </c>
      <c r="G447" t="s">
        <v>20</v>
      </c>
      <c r="H447" s="8">
        <f>E447/I447</f>
        <v>63.170588235294119</v>
      </c>
      <c r="I447">
        <v>170</v>
      </c>
      <c r="J447" t="str">
        <f t="shared" si="36"/>
        <v>theater</v>
      </c>
      <c r="K447" t="str">
        <f t="shared" si="37"/>
        <v>plays</v>
      </c>
      <c r="L447" t="s">
        <v>21</v>
      </c>
      <c r="M447" t="s">
        <v>22</v>
      </c>
      <c r="N447">
        <v>1291356000</v>
      </c>
      <c r="O447" s="14">
        <f t="shared" si="38"/>
        <v>40515.25</v>
      </c>
      <c r="P447" s="14">
        <v>40515.25</v>
      </c>
      <c r="Q447">
        <f t="shared" si="41"/>
        <v>2010</v>
      </c>
      <c r="R447">
        <v>2010</v>
      </c>
      <c r="S447" s="16" t="str">
        <f t="shared" si="39"/>
        <v>Dec</v>
      </c>
      <c r="T447" t="s">
        <v>2086</v>
      </c>
      <c r="U447">
        <v>1293170400</v>
      </c>
      <c r="V447" s="12">
        <f t="shared" si="40"/>
        <v>40536.25</v>
      </c>
      <c r="W447" t="b">
        <v>0</v>
      </c>
      <c r="X447" t="b">
        <v>1</v>
      </c>
      <c r="Y447" t="s">
        <v>33</v>
      </c>
    </row>
    <row r="448" spans="1:2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E448/D448*100</f>
        <v>82.044117647058826</v>
      </c>
      <c r="G448" t="s">
        <v>14</v>
      </c>
      <c r="H448" s="8">
        <f>E448/I448</f>
        <v>29.99462365591398</v>
      </c>
      <c r="I448">
        <v>186</v>
      </c>
      <c r="J448" t="str">
        <f t="shared" si="36"/>
        <v>technology</v>
      </c>
      <c r="K448" t="str">
        <f t="shared" si="37"/>
        <v>wearables</v>
      </c>
      <c r="L448" t="s">
        <v>21</v>
      </c>
      <c r="M448" t="s">
        <v>22</v>
      </c>
      <c r="N448">
        <v>1355810400</v>
      </c>
      <c r="O448" s="14">
        <f t="shared" si="38"/>
        <v>41261.25</v>
      </c>
      <c r="P448" s="14">
        <v>41261.25</v>
      </c>
      <c r="Q448">
        <f t="shared" si="41"/>
        <v>2012</v>
      </c>
      <c r="R448">
        <v>2012</v>
      </c>
      <c r="S448" s="16" t="str">
        <f t="shared" si="39"/>
        <v>Dec</v>
      </c>
      <c r="T448" t="s">
        <v>2086</v>
      </c>
      <c r="U448">
        <v>1355983200</v>
      </c>
      <c r="V448" s="12">
        <f t="shared" si="40"/>
        <v>41263.25</v>
      </c>
      <c r="W448" t="b">
        <v>0</v>
      </c>
      <c r="X448" t="b">
        <v>0</v>
      </c>
      <c r="Y448" t="s">
        <v>65</v>
      </c>
    </row>
    <row r="449" spans="1:2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E449/D449*100</f>
        <v>24.326030927835053</v>
      </c>
      <c r="G449" t="s">
        <v>74</v>
      </c>
      <c r="H449" s="8">
        <f>E449/I449</f>
        <v>86</v>
      </c>
      <c r="I449">
        <v>439</v>
      </c>
      <c r="J449" t="str">
        <f t="shared" si="36"/>
        <v>film &amp; video</v>
      </c>
      <c r="K449" t="str">
        <f t="shared" si="37"/>
        <v>television</v>
      </c>
      <c r="L449" t="s">
        <v>40</v>
      </c>
      <c r="M449" t="s">
        <v>41</v>
      </c>
      <c r="N449">
        <v>1513663200</v>
      </c>
      <c r="O449" s="14">
        <f t="shared" si="38"/>
        <v>43088.25</v>
      </c>
      <c r="P449" s="14">
        <v>43088.25</v>
      </c>
      <c r="Q449">
        <f t="shared" si="41"/>
        <v>2017</v>
      </c>
      <c r="R449">
        <v>2017</v>
      </c>
      <c r="S449" s="16" t="str">
        <f t="shared" si="39"/>
        <v>Dec</v>
      </c>
      <c r="T449" t="s">
        <v>2086</v>
      </c>
      <c r="U449">
        <v>1515045600</v>
      </c>
      <c r="V449" s="12">
        <f t="shared" si="40"/>
        <v>43104.25</v>
      </c>
      <c r="W449" t="b">
        <v>0</v>
      </c>
      <c r="X449" t="b">
        <v>0</v>
      </c>
      <c r="Y449" t="s">
        <v>269</v>
      </c>
    </row>
    <row r="450" spans="1:2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E450/D450*100</f>
        <v>50.482758620689658</v>
      </c>
      <c r="G450" t="s">
        <v>14</v>
      </c>
      <c r="H450" s="8">
        <f>E450/I450</f>
        <v>75.014876033057845</v>
      </c>
      <c r="I450">
        <v>605</v>
      </c>
      <c r="J450" t="str">
        <f t="shared" si="36"/>
        <v>games</v>
      </c>
      <c r="K450" t="str">
        <f t="shared" si="37"/>
        <v>video games</v>
      </c>
      <c r="L450" t="s">
        <v>21</v>
      </c>
      <c r="M450" t="s">
        <v>22</v>
      </c>
      <c r="N450">
        <v>1365915600</v>
      </c>
      <c r="O450" s="14">
        <f t="shared" si="38"/>
        <v>41378.208333333336</v>
      </c>
      <c r="P450" s="14">
        <v>41378.208333333336</v>
      </c>
      <c r="Q450">
        <f t="shared" si="41"/>
        <v>2013</v>
      </c>
      <c r="R450">
        <v>2013</v>
      </c>
      <c r="S450" s="16" t="str">
        <f t="shared" si="39"/>
        <v>Apr</v>
      </c>
      <c r="T450" t="s">
        <v>2088</v>
      </c>
      <c r="U450">
        <v>1366088400</v>
      </c>
      <c r="V450" s="12">
        <f t="shared" si="40"/>
        <v>41380.208333333336</v>
      </c>
      <c r="W450" t="b">
        <v>0</v>
      </c>
      <c r="X450" t="b">
        <v>1</v>
      </c>
      <c r="Y450" t="s">
        <v>89</v>
      </c>
    </row>
    <row r="451" spans="1:2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E451/D451*100</f>
        <v>967</v>
      </c>
      <c r="G451" t="s">
        <v>20</v>
      </c>
      <c r="H451" s="8">
        <f>E451/I451</f>
        <v>101.19767441860465</v>
      </c>
      <c r="I451">
        <v>86</v>
      </c>
      <c r="J451" t="str">
        <f t="shared" ref="J451:J514" si="42">_xlfn.TEXTBEFORE(Y451, "/")</f>
        <v>games</v>
      </c>
      <c r="K451" t="str">
        <f t="shared" ref="K451:K514" si="43">_xlfn.TEXTAFTER(Y451, "/")</f>
        <v>video games</v>
      </c>
      <c r="L451" t="s">
        <v>36</v>
      </c>
      <c r="M451" t="s">
        <v>37</v>
      </c>
      <c r="N451">
        <v>1551852000</v>
      </c>
      <c r="O451" s="14">
        <f t="shared" ref="O451:O514" si="44">(((N451/60)/60)/24)+DATE(1970,1,1)</f>
        <v>43530.25</v>
      </c>
      <c r="P451" s="14">
        <v>43530.25</v>
      </c>
      <c r="Q451">
        <f t="shared" si="41"/>
        <v>2019</v>
      </c>
      <c r="R451">
        <v>2019</v>
      </c>
      <c r="S451" s="16" t="str">
        <f t="shared" ref="S451:S514" si="45">TEXT(P451, "mmm")</f>
        <v>Mar</v>
      </c>
      <c r="T451" t="s">
        <v>2085</v>
      </c>
      <c r="U451">
        <v>1553317200</v>
      </c>
      <c r="V451" s="12">
        <f t="shared" ref="V451:V514" si="46">(((U451/60)/60)/24)+DATE(1970,1,1)</f>
        <v>43547.208333333328</v>
      </c>
      <c r="W451" t="b">
        <v>0</v>
      </c>
      <c r="X451" t="b">
        <v>0</v>
      </c>
      <c r="Y451" t="s">
        <v>89</v>
      </c>
    </row>
    <row r="452" spans="1:2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E452/D452*100</f>
        <v>4</v>
      </c>
      <c r="G452" t="s">
        <v>14</v>
      </c>
      <c r="H452" s="8">
        <f>E452/I452</f>
        <v>4</v>
      </c>
      <c r="I452">
        <v>1</v>
      </c>
      <c r="J452" t="str">
        <f t="shared" si="42"/>
        <v>film &amp; video</v>
      </c>
      <c r="K452" t="str">
        <f t="shared" si="43"/>
        <v>animation</v>
      </c>
      <c r="L452" t="s">
        <v>15</v>
      </c>
      <c r="M452" t="s">
        <v>16</v>
      </c>
      <c r="N452">
        <v>1540098000</v>
      </c>
      <c r="O452" s="14">
        <f t="shared" si="44"/>
        <v>43394.208333333328</v>
      </c>
      <c r="P452" s="14">
        <v>43394.208333333328</v>
      </c>
      <c r="Q452">
        <f t="shared" ref="Q452:Q515" si="47">YEAR(P452)</f>
        <v>2018</v>
      </c>
      <c r="R452">
        <v>2018</v>
      </c>
      <c r="S452" s="16" t="str">
        <f t="shared" si="45"/>
        <v>Oct</v>
      </c>
      <c r="T452" t="s">
        <v>2083</v>
      </c>
      <c r="U452">
        <v>1542088800</v>
      </c>
      <c r="V452" s="12">
        <f t="shared" si="46"/>
        <v>43417.25</v>
      </c>
      <c r="W452" t="b">
        <v>0</v>
      </c>
      <c r="X452" t="b">
        <v>0</v>
      </c>
      <c r="Y452" t="s">
        <v>71</v>
      </c>
    </row>
    <row r="453" spans="1:2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E453/D453*100</f>
        <v>122.84501347708894</v>
      </c>
      <c r="G453" t="s">
        <v>20</v>
      </c>
      <c r="H453" s="8">
        <f>E453/I453</f>
        <v>29.001272669424118</v>
      </c>
      <c r="I453">
        <v>6286</v>
      </c>
      <c r="J453" t="str">
        <f t="shared" si="42"/>
        <v>music</v>
      </c>
      <c r="K453" t="str">
        <f t="shared" si="43"/>
        <v>rock</v>
      </c>
      <c r="L453" t="s">
        <v>21</v>
      </c>
      <c r="M453" t="s">
        <v>22</v>
      </c>
      <c r="N453">
        <v>1500440400</v>
      </c>
      <c r="O453" s="14">
        <f t="shared" si="44"/>
        <v>42935.208333333328</v>
      </c>
      <c r="P453" s="14">
        <v>42935.208333333328</v>
      </c>
      <c r="Q453">
        <f t="shared" si="47"/>
        <v>2017</v>
      </c>
      <c r="R453">
        <v>2017</v>
      </c>
      <c r="S453" s="16" t="str">
        <f t="shared" si="45"/>
        <v>Jul</v>
      </c>
      <c r="T453" t="s">
        <v>2087</v>
      </c>
      <c r="U453">
        <v>1503118800</v>
      </c>
      <c r="V453" s="12">
        <f t="shared" si="46"/>
        <v>42966.208333333328</v>
      </c>
      <c r="W453" t="b">
        <v>0</v>
      </c>
      <c r="X453" t="b">
        <v>0</v>
      </c>
      <c r="Y453" t="s">
        <v>23</v>
      </c>
    </row>
    <row r="454" spans="1:2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E454/D454*100</f>
        <v>63.4375</v>
      </c>
      <c r="G454" t="s">
        <v>14</v>
      </c>
      <c r="H454" s="8">
        <f>E454/I454</f>
        <v>98.225806451612897</v>
      </c>
      <c r="I454">
        <v>31</v>
      </c>
      <c r="J454" t="str">
        <f t="shared" si="42"/>
        <v>film &amp; video</v>
      </c>
      <c r="K454" t="str">
        <f t="shared" si="43"/>
        <v>drama</v>
      </c>
      <c r="L454" t="s">
        <v>21</v>
      </c>
      <c r="M454" t="s">
        <v>22</v>
      </c>
      <c r="N454">
        <v>1278392400</v>
      </c>
      <c r="O454" s="14">
        <f t="shared" si="44"/>
        <v>40365.208333333336</v>
      </c>
      <c r="P454" s="14">
        <v>40365.208333333336</v>
      </c>
      <c r="Q454">
        <f t="shared" si="47"/>
        <v>2010</v>
      </c>
      <c r="R454">
        <v>2010</v>
      </c>
      <c r="S454" s="16" t="str">
        <f t="shared" si="45"/>
        <v>Jul</v>
      </c>
      <c r="T454" t="s">
        <v>2087</v>
      </c>
      <c r="U454">
        <v>1278478800</v>
      </c>
      <c r="V454" s="12">
        <f t="shared" si="46"/>
        <v>40366.208333333336</v>
      </c>
      <c r="W454" t="b">
        <v>0</v>
      </c>
      <c r="X454" t="b">
        <v>0</v>
      </c>
      <c r="Y454" t="s">
        <v>53</v>
      </c>
    </row>
    <row r="455" spans="1:2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E455/D455*100</f>
        <v>56.331688596491226</v>
      </c>
      <c r="G455" t="s">
        <v>14</v>
      </c>
      <c r="H455" s="8">
        <f>E455/I455</f>
        <v>87.001693480101608</v>
      </c>
      <c r="I455">
        <v>1181</v>
      </c>
      <c r="J455" t="str">
        <f t="shared" si="42"/>
        <v>film &amp; video</v>
      </c>
      <c r="K455" t="str">
        <f t="shared" si="43"/>
        <v>science fiction</v>
      </c>
      <c r="L455" t="s">
        <v>21</v>
      </c>
      <c r="M455" t="s">
        <v>22</v>
      </c>
      <c r="N455">
        <v>1480572000</v>
      </c>
      <c r="O455" s="14">
        <f t="shared" si="44"/>
        <v>42705.25</v>
      </c>
      <c r="P455" s="14">
        <v>42705.25</v>
      </c>
      <c r="Q455">
        <f t="shared" si="47"/>
        <v>2016</v>
      </c>
      <c r="R455">
        <v>2016</v>
      </c>
      <c r="S455" s="16" t="str">
        <f t="shared" si="45"/>
        <v>Dec</v>
      </c>
      <c r="T455" t="s">
        <v>2086</v>
      </c>
      <c r="U455">
        <v>1484114400</v>
      </c>
      <c r="V455" s="12">
        <f t="shared" si="46"/>
        <v>42746.25</v>
      </c>
      <c r="W455" t="b">
        <v>0</v>
      </c>
      <c r="X455" t="b">
        <v>0</v>
      </c>
      <c r="Y455" t="s">
        <v>474</v>
      </c>
    </row>
    <row r="456" spans="1:2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E456/D456*100</f>
        <v>44.074999999999996</v>
      </c>
      <c r="G456" t="s">
        <v>14</v>
      </c>
      <c r="H456" s="8">
        <f>E456/I456</f>
        <v>45.205128205128204</v>
      </c>
      <c r="I456">
        <v>39</v>
      </c>
      <c r="J456" t="str">
        <f t="shared" si="42"/>
        <v>film &amp; video</v>
      </c>
      <c r="K456" t="str">
        <f t="shared" si="43"/>
        <v>drama</v>
      </c>
      <c r="L456" t="s">
        <v>21</v>
      </c>
      <c r="M456" t="s">
        <v>22</v>
      </c>
      <c r="N456">
        <v>1382331600</v>
      </c>
      <c r="O456" s="14">
        <f t="shared" si="44"/>
        <v>41568.208333333336</v>
      </c>
      <c r="P456" s="14">
        <v>41568.208333333336</v>
      </c>
      <c r="Q456">
        <f t="shared" si="47"/>
        <v>2013</v>
      </c>
      <c r="R456">
        <v>2013</v>
      </c>
      <c r="S456" s="16" t="str">
        <f t="shared" si="45"/>
        <v>Oct</v>
      </c>
      <c r="T456" t="s">
        <v>2083</v>
      </c>
      <c r="U456">
        <v>1385445600</v>
      </c>
      <c r="V456" s="12">
        <f t="shared" si="46"/>
        <v>41604.25</v>
      </c>
      <c r="W456" t="b">
        <v>0</v>
      </c>
      <c r="X456" t="b">
        <v>1</v>
      </c>
      <c r="Y456" t="s">
        <v>53</v>
      </c>
    </row>
    <row r="457" spans="1:2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E457/D457*100</f>
        <v>118.37253218884121</v>
      </c>
      <c r="G457" t="s">
        <v>20</v>
      </c>
      <c r="H457" s="8">
        <f>E457/I457</f>
        <v>37.001341561577675</v>
      </c>
      <c r="I457">
        <v>3727</v>
      </c>
      <c r="J457" t="str">
        <f t="shared" si="42"/>
        <v>theater</v>
      </c>
      <c r="K457" t="str">
        <f t="shared" si="43"/>
        <v>plays</v>
      </c>
      <c r="L457" t="s">
        <v>21</v>
      </c>
      <c r="M457" t="s">
        <v>22</v>
      </c>
      <c r="N457">
        <v>1316754000</v>
      </c>
      <c r="O457" s="14">
        <f t="shared" si="44"/>
        <v>40809.208333333336</v>
      </c>
      <c r="P457" s="14">
        <v>40809.208333333336</v>
      </c>
      <c r="Q457">
        <f t="shared" si="47"/>
        <v>2011</v>
      </c>
      <c r="R457">
        <v>2011</v>
      </c>
      <c r="S457" s="16" t="str">
        <f t="shared" si="45"/>
        <v>Sep</v>
      </c>
      <c r="T457" t="s">
        <v>2082</v>
      </c>
      <c r="U457">
        <v>1318741200</v>
      </c>
      <c r="V457" s="12">
        <f t="shared" si="46"/>
        <v>40832.208333333336</v>
      </c>
      <c r="W457" t="b">
        <v>0</v>
      </c>
      <c r="X457" t="b">
        <v>0</v>
      </c>
      <c r="Y457" t="s">
        <v>33</v>
      </c>
    </row>
    <row r="458" spans="1:2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E458/D458*100</f>
        <v>104.1243169398907</v>
      </c>
      <c r="G458" t="s">
        <v>20</v>
      </c>
      <c r="H458" s="8">
        <f>E458/I458</f>
        <v>94.976947040498445</v>
      </c>
      <c r="I458">
        <v>1605</v>
      </c>
      <c r="J458" t="str">
        <f t="shared" si="42"/>
        <v>music</v>
      </c>
      <c r="K458" t="str">
        <f t="shared" si="43"/>
        <v>indie rock</v>
      </c>
      <c r="L458" t="s">
        <v>21</v>
      </c>
      <c r="M458" t="s">
        <v>22</v>
      </c>
      <c r="N458">
        <v>1518242400</v>
      </c>
      <c r="O458" s="14">
        <f t="shared" si="44"/>
        <v>43141.25</v>
      </c>
      <c r="P458" s="14">
        <v>43141.25</v>
      </c>
      <c r="Q458">
        <f t="shared" si="47"/>
        <v>2018</v>
      </c>
      <c r="R458">
        <v>2018</v>
      </c>
      <c r="S458" s="16" t="str">
        <f t="shared" si="45"/>
        <v>Feb</v>
      </c>
      <c r="T458" t="s">
        <v>2089</v>
      </c>
      <c r="U458">
        <v>1518242400</v>
      </c>
      <c r="V458" s="12">
        <f t="shared" si="46"/>
        <v>43141.25</v>
      </c>
      <c r="W458" t="b">
        <v>0</v>
      </c>
      <c r="X458" t="b">
        <v>1</v>
      </c>
      <c r="Y458" t="s">
        <v>60</v>
      </c>
    </row>
    <row r="459" spans="1:2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E459/D459*100</f>
        <v>26.640000000000004</v>
      </c>
      <c r="G459" t="s">
        <v>14</v>
      </c>
      <c r="H459" s="8">
        <f>E459/I459</f>
        <v>28.956521739130434</v>
      </c>
      <c r="I459">
        <v>46</v>
      </c>
      <c r="J459" t="str">
        <f t="shared" si="42"/>
        <v>theater</v>
      </c>
      <c r="K459" t="str">
        <f t="shared" si="43"/>
        <v>plays</v>
      </c>
      <c r="L459" t="s">
        <v>21</v>
      </c>
      <c r="M459" t="s">
        <v>22</v>
      </c>
      <c r="N459">
        <v>1476421200</v>
      </c>
      <c r="O459" s="14">
        <f t="shared" si="44"/>
        <v>42657.208333333328</v>
      </c>
      <c r="P459" s="14">
        <v>42657.208333333328</v>
      </c>
      <c r="Q459">
        <f t="shared" si="47"/>
        <v>2016</v>
      </c>
      <c r="R459">
        <v>2016</v>
      </c>
      <c r="S459" s="16" t="str">
        <f t="shared" si="45"/>
        <v>Oct</v>
      </c>
      <c r="T459" t="s">
        <v>2083</v>
      </c>
      <c r="U459">
        <v>1476594000</v>
      </c>
      <c r="V459" s="12">
        <f t="shared" si="46"/>
        <v>42659.208333333328</v>
      </c>
      <c r="W459" t="b">
        <v>0</v>
      </c>
      <c r="X459" t="b">
        <v>0</v>
      </c>
      <c r="Y459" t="s">
        <v>33</v>
      </c>
    </row>
    <row r="460" spans="1:2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E460/D460*100</f>
        <v>351.20118343195264</v>
      </c>
      <c r="G460" t="s">
        <v>20</v>
      </c>
      <c r="H460" s="8">
        <f>E460/I460</f>
        <v>55.993396226415094</v>
      </c>
      <c r="I460">
        <v>2120</v>
      </c>
      <c r="J460" t="str">
        <f t="shared" si="42"/>
        <v>theater</v>
      </c>
      <c r="K460" t="str">
        <f t="shared" si="43"/>
        <v>plays</v>
      </c>
      <c r="L460" t="s">
        <v>21</v>
      </c>
      <c r="M460" t="s">
        <v>22</v>
      </c>
      <c r="N460">
        <v>1269752400</v>
      </c>
      <c r="O460" s="14">
        <f t="shared" si="44"/>
        <v>40265.208333333336</v>
      </c>
      <c r="P460" s="14">
        <v>40265.208333333336</v>
      </c>
      <c r="Q460">
        <f t="shared" si="47"/>
        <v>2010</v>
      </c>
      <c r="R460">
        <v>2010</v>
      </c>
      <c r="S460" s="16" t="str">
        <f t="shared" si="45"/>
        <v>Mar</v>
      </c>
      <c r="T460" t="s">
        <v>2085</v>
      </c>
      <c r="U460">
        <v>1273554000</v>
      </c>
      <c r="V460" s="12">
        <f t="shared" si="46"/>
        <v>40309.208333333336</v>
      </c>
      <c r="W460" t="b">
        <v>0</v>
      </c>
      <c r="X460" t="b">
        <v>0</v>
      </c>
      <c r="Y460" t="s">
        <v>33</v>
      </c>
    </row>
    <row r="461" spans="1:2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E461/D461*100</f>
        <v>90.063492063492063</v>
      </c>
      <c r="G461" t="s">
        <v>14</v>
      </c>
      <c r="H461" s="8">
        <f>E461/I461</f>
        <v>54.038095238095238</v>
      </c>
      <c r="I461">
        <v>105</v>
      </c>
      <c r="J461" t="str">
        <f t="shared" si="42"/>
        <v>film &amp; video</v>
      </c>
      <c r="K461" t="str">
        <f t="shared" si="43"/>
        <v>documentary</v>
      </c>
      <c r="L461" t="s">
        <v>21</v>
      </c>
      <c r="M461" t="s">
        <v>22</v>
      </c>
      <c r="N461">
        <v>1419746400</v>
      </c>
      <c r="O461" s="14">
        <f t="shared" si="44"/>
        <v>42001.25</v>
      </c>
      <c r="P461" s="14">
        <v>42001.25</v>
      </c>
      <c r="Q461">
        <f t="shared" si="47"/>
        <v>2014</v>
      </c>
      <c r="R461">
        <v>2014</v>
      </c>
      <c r="S461" s="16" t="str">
        <f t="shared" si="45"/>
        <v>Dec</v>
      </c>
      <c r="T461" t="s">
        <v>2086</v>
      </c>
      <c r="U461">
        <v>1421906400</v>
      </c>
      <c r="V461" s="12">
        <f t="shared" si="46"/>
        <v>42026.25</v>
      </c>
      <c r="W461" t="b">
        <v>0</v>
      </c>
      <c r="X461" t="b">
        <v>0</v>
      </c>
      <c r="Y461" t="s">
        <v>42</v>
      </c>
    </row>
    <row r="462" spans="1:2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E462/D462*100</f>
        <v>171.625</v>
      </c>
      <c r="G462" t="s">
        <v>20</v>
      </c>
      <c r="H462" s="8">
        <f>E462/I462</f>
        <v>82.38</v>
      </c>
      <c r="I462">
        <v>50</v>
      </c>
      <c r="J462" t="str">
        <f t="shared" si="42"/>
        <v>theater</v>
      </c>
      <c r="K462" t="str">
        <f t="shared" si="43"/>
        <v>plays</v>
      </c>
      <c r="L462" t="s">
        <v>21</v>
      </c>
      <c r="M462" t="s">
        <v>22</v>
      </c>
      <c r="N462">
        <v>1281330000</v>
      </c>
      <c r="O462" s="14">
        <f t="shared" si="44"/>
        <v>40399.208333333336</v>
      </c>
      <c r="P462" s="14">
        <v>40399.208333333336</v>
      </c>
      <c r="Q462">
        <f t="shared" si="47"/>
        <v>2010</v>
      </c>
      <c r="R462">
        <v>2010</v>
      </c>
      <c r="S462" s="16" t="str">
        <f t="shared" si="45"/>
        <v>Aug</v>
      </c>
      <c r="T462" t="s">
        <v>2080</v>
      </c>
      <c r="U462">
        <v>1281589200</v>
      </c>
      <c r="V462" s="12">
        <f t="shared" si="46"/>
        <v>40402.208333333336</v>
      </c>
      <c r="W462" t="b">
        <v>0</v>
      </c>
      <c r="X462" t="b">
        <v>0</v>
      </c>
      <c r="Y462" t="s">
        <v>33</v>
      </c>
    </row>
    <row r="463" spans="1:2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E463/D463*100</f>
        <v>141.04655870445345</v>
      </c>
      <c r="G463" t="s">
        <v>20</v>
      </c>
      <c r="H463" s="8">
        <f>E463/I463</f>
        <v>66.997115384615384</v>
      </c>
      <c r="I463">
        <v>2080</v>
      </c>
      <c r="J463" t="str">
        <f t="shared" si="42"/>
        <v>film &amp; video</v>
      </c>
      <c r="K463" t="str">
        <f t="shared" si="43"/>
        <v>drama</v>
      </c>
      <c r="L463" t="s">
        <v>21</v>
      </c>
      <c r="M463" t="s">
        <v>22</v>
      </c>
      <c r="N463">
        <v>1398661200</v>
      </c>
      <c r="O463" s="14">
        <f t="shared" si="44"/>
        <v>41757.208333333336</v>
      </c>
      <c r="P463" s="14">
        <v>41757.208333333336</v>
      </c>
      <c r="Q463">
        <f t="shared" si="47"/>
        <v>2014</v>
      </c>
      <c r="R463">
        <v>2014</v>
      </c>
      <c r="S463" s="16" t="str">
        <f t="shared" si="45"/>
        <v>Apr</v>
      </c>
      <c r="T463" t="s">
        <v>2088</v>
      </c>
      <c r="U463">
        <v>1400389200</v>
      </c>
      <c r="V463" s="12">
        <f t="shared" si="46"/>
        <v>41777.208333333336</v>
      </c>
      <c r="W463" t="b">
        <v>0</v>
      </c>
      <c r="X463" t="b">
        <v>0</v>
      </c>
      <c r="Y463" t="s">
        <v>53</v>
      </c>
    </row>
    <row r="464" spans="1:2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E464/D464*100</f>
        <v>30.57944915254237</v>
      </c>
      <c r="G464" t="s">
        <v>14</v>
      </c>
      <c r="H464" s="8">
        <f>E464/I464</f>
        <v>107.91401869158878</v>
      </c>
      <c r="I464">
        <v>535</v>
      </c>
      <c r="J464" t="str">
        <f t="shared" si="42"/>
        <v>games</v>
      </c>
      <c r="K464" t="str">
        <f t="shared" si="43"/>
        <v>mobile games</v>
      </c>
      <c r="L464" t="s">
        <v>21</v>
      </c>
      <c r="M464" t="s">
        <v>22</v>
      </c>
      <c r="N464">
        <v>1359525600</v>
      </c>
      <c r="O464" s="14">
        <f t="shared" si="44"/>
        <v>41304.25</v>
      </c>
      <c r="P464" s="14">
        <v>41304.25</v>
      </c>
      <c r="Q464">
        <f t="shared" si="47"/>
        <v>2013</v>
      </c>
      <c r="R464">
        <v>2013</v>
      </c>
      <c r="S464" s="16" t="str">
        <f t="shared" si="45"/>
        <v>Jan</v>
      </c>
      <c r="T464" t="s">
        <v>2081</v>
      </c>
      <c r="U464">
        <v>1362808800</v>
      </c>
      <c r="V464" s="12">
        <f t="shared" si="46"/>
        <v>41342.25</v>
      </c>
      <c r="W464" t="b">
        <v>0</v>
      </c>
      <c r="X464" t="b">
        <v>0</v>
      </c>
      <c r="Y464" t="s">
        <v>292</v>
      </c>
    </row>
    <row r="465" spans="1:2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E465/D465*100</f>
        <v>108.16455696202532</v>
      </c>
      <c r="G465" t="s">
        <v>20</v>
      </c>
      <c r="H465" s="8">
        <f>E465/I465</f>
        <v>69.009501187648453</v>
      </c>
      <c r="I465">
        <v>2105</v>
      </c>
      <c r="J465" t="str">
        <f t="shared" si="42"/>
        <v>film &amp; video</v>
      </c>
      <c r="K465" t="str">
        <f t="shared" si="43"/>
        <v>animation</v>
      </c>
      <c r="L465" t="s">
        <v>21</v>
      </c>
      <c r="M465" t="s">
        <v>22</v>
      </c>
      <c r="N465">
        <v>1388469600</v>
      </c>
      <c r="O465" s="14">
        <f t="shared" si="44"/>
        <v>41639.25</v>
      </c>
      <c r="P465" s="14">
        <v>41639.25</v>
      </c>
      <c r="Q465">
        <f t="shared" si="47"/>
        <v>2013</v>
      </c>
      <c r="R465">
        <v>2013</v>
      </c>
      <c r="S465" s="16" t="str">
        <f t="shared" si="45"/>
        <v>Dec</v>
      </c>
      <c r="T465" t="s">
        <v>2086</v>
      </c>
      <c r="U465">
        <v>1388815200</v>
      </c>
      <c r="V465" s="12">
        <f t="shared" si="46"/>
        <v>41643.25</v>
      </c>
      <c r="W465" t="b">
        <v>0</v>
      </c>
      <c r="X465" t="b">
        <v>0</v>
      </c>
      <c r="Y465" t="s">
        <v>71</v>
      </c>
    </row>
    <row r="466" spans="1:2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E466/D466*100</f>
        <v>133.45505617977528</v>
      </c>
      <c r="G466" t="s">
        <v>20</v>
      </c>
      <c r="H466" s="8">
        <f>E466/I466</f>
        <v>39.006568144499177</v>
      </c>
      <c r="I466">
        <v>2436</v>
      </c>
      <c r="J466" t="str">
        <f t="shared" si="42"/>
        <v>theater</v>
      </c>
      <c r="K466" t="str">
        <f t="shared" si="43"/>
        <v>plays</v>
      </c>
      <c r="L466" t="s">
        <v>21</v>
      </c>
      <c r="M466" t="s">
        <v>22</v>
      </c>
      <c r="N466">
        <v>1518328800</v>
      </c>
      <c r="O466" s="14">
        <f t="shared" si="44"/>
        <v>43142.25</v>
      </c>
      <c r="P466" s="14">
        <v>43142.25</v>
      </c>
      <c r="Q466">
        <f t="shared" si="47"/>
        <v>2018</v>
      </c>
      <c r="R466">
        <v>2018</v>
      </c>
      <c r="S466" s="16" t="str">
        <f t="shared" si="45"/>
        <v>Feb</v>
      </c>
      <c r="T466" t="s">
        <v>2089</v>
      </c>
      <c r="U466">
        <v>1519538400</v>
      </c>
      <c r="V466" s="12">
        <f t="shared" si="46"/>
        <v>43156.25</v>
      </c>
      <c r="W466" t="b">
        <v>0</v>
      </c>
      <c r="X466" t="b">
        <v>0</v>
      </c>
      <c r="Y466" t="s">
        <v>33</v>
      </c>
    </row>
    <row r="467" spans="1:2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E467/D467*100</f>
        <v>187.85106382978722</v>
      </c>
      <c r="G467" t="s">
        <v>20</v>
      </c>
      <c r="H467" s="8">
        <f>E467/I467</f>
        <v>110.3625</v>
      </c>
      <c r="I467">
        <v>80</v>
      </c>
      <c r="J467" t="str">
        <f t="shared" si="42"/>
        <v>publishing</v>
      </c>
      <c r="K467" t="str">
        <f t="shared" si="43"/>
        <v>translations</v>
      </c>
      <c r="L467" t="s">
        <v>21</v>
      </c>
      <c r="M467" t="s">
        <v>22</v>
      </c>
      <c r="N467">
        <v>1517032800</v>
      </c>
      <c r="O467" s="14">
        <f t="shared" si="44"/>
        <v>43127.25</v>
      </c>
      <c r="P467" s="14">
        <v>43127.25</v>
      </c>
      <c r="Q467">
        <f t="shared" si="47"/>
        <v>2018</v>
      </c>
      <c r="R467">
        <v>2018</v>
      </c>
      <c r="S467" s="16" t="str">
        <f t="shared" si="45"/>
        <v>Jan</v>
      </c>
      <c r="T467" t="s">
        <v>2081</v>
      </c>
      <c r="U467">
        <v>1517810400</v>
      </c>
      <c r="V467" s="12">
        <f t="shared" si="46"/>
        <v>43136.25</v>
      </c>
      <c r="W467" t="b">
        <v>0</v>
      </c>
      <c r="X467" t="b">
        <v>0</v>
      </c>
      <c r="Y467" t="s">
        <v>206</v>
      </c>
    </row>
    <row r="468" spans="1:2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E468/D468*100</f>
        <v>332</v>
      </c>
      <c r="G468" t="s">
        <v>20</v>
      </c>
      <c r="H468" s="8">
        <f>E468/I468</f>
        <v>94.857142857142861</v>
      </c>
      <c r="I468">
        <v>42</v>
      </c>
      <c r="J468" t="str">
        <f t="shared" si="42"/>
        <v>technology</v>
      </c>
      <c r="K468" t="str">
        <f t="shared" si="43"/>
        <v>wearables</v>
      </c>
      <c r="L468" t="s">
        <v>21</v>
      </c>
      <c r="M468" t="s">
        <v>22</v>
      </c>
      <c r="N468">
        <v>1368594000</v>
      </c>
      <c r="O468" s="14">
        <f t="shared" si="44"/>
        <v>41409.208333333336</v>
      </c>
      <c r="P468" s="14">
        <v>41409.208333333336</v>
      </c>
      <c r="Q468">
        <f t="shared" si="47"/>
        <v>2013</v>
      </c>
      <c r="R468">
        <v>2013</v>
      </c>
      <c r="S468" s="16" t="str">
        <f t="shared" si="45"/>
        <v>May</v>
      </c>
      <c r="T468" t="s">
        <v>2090</v>
      </c>
      <c r="U468">
        <v>1370581200</v>
      </c>
      <c r="V468" s="12">
        <f t="shared" si="46"/>
        <v>41432.208333333336</v>
      </c>
      <c r="W468" t="b">
        <v>0</v>
      </c>
      <c r="X468" t="b">
        <v>1</v>
      </c>
      <c r="Y468" t="s">
        <v>65</v>
      </c>
    </row>
    <row r="469" spans="1:2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E469/D469*100</f>
        <v>575.21428571428578</v>
      </c>
      <c r="G469" t="s">
        <v>20</v>
      </c>
      <c r="H469" s="8">
        <f>E469/I469</f>
        <v>57.935251798561154</v>
      </c>
      <c r="I469">
        <v>139</v>
      </c>
      <c r="J469" t="str">
        <f t="shared" si="42"/>
        <v>technology</v>
      </c>
      <c r="K469" t="str">
        <f t="shared" si="43"/>
        <v>web</v>
      </c>
      <c r="L469" t="s">
        <v>15</v>
      </c>
      <c r="M469" t="s">
        <v>16</v>
      </c>
      <c r="N469">
        <v>1448258400</v>
      </c>
      <c r="O469" s="14">
        <f t="shared" si="44"/>
        <v>42331.25</v>
      </c>
      <c r="P469" s="14">
        <v>42331.25</v>
      </c>
      <c r="Q469">
        <f t="shared" si="47"/>
        <v>2015</v>
      </c>
      <c r="R469">
        <v>2015</v>
      </c>
      <c r="S469" s="16" t="str">
        <f t="shared" si="45"/>
        <v>Nov</v>
      </c>
      <c r="T469" t="s">
        <v>2079</v>
      </c>
      <c r="U469">
        <v>1448863200</v>
      </c>
      <c r="V469" s="12">
        <f t="shared" si="46"/>
        <v>42338.25</v>
      </c>
      <c r="W469" t="b">
        <v>0</v>
      </c>
      <c r="X469" t="b">
        <v>1</v>
      </c>
      <c r="Y469" t="s">
        <v>28</v>
      </c>
    </row>
    <row r="470" spans="1:2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E470/D470*100</f>
        <v>40.5</v>
      </c>
      <c r="G470" t="s">
        <v>14</v>
      </c>
      <c r="H470" s="8">
        <f>E470/I470</f>
        <v>101.25</v>
      </c>
      <c r="I470">
        <v>16</v>
      </c>
      <c r="J470" t="str">
        <f t="shared" si="42"/>
        <v>theater</v>
      </c>
      <c r="K470" t="str">
        <f t="shared" si="43"/>
        <v>plays</v>
      </c>
      <c r="L470" t="s">
        <v>21</v>
      </c>
      <c r="M470" t="s">
        <v>22</v>
      </c>
      <c r="N470">
        <v>1555218000</v>
      </c>
      <c r="O470" s="14">
        <f t="shared" si="44"/>
        <v>43569.208333333328</v>
      </c>
      <c r="P470" s="14">
        <v>43569.208333333328</v>
      </c>
      <c r="Q470">
        <f t="shared" si="47"/>
        <v>2019</v>
      </c>
      <c r="R470">
        <v>2019</v>
      </c>
      <c r="S470" s="16" t="str">
        <f t="shared" si="45"/>
        <v>Apr</v>
      </c>
      <c r="T470" t="s">
        <v>2088</v>
      </c>
      <c r="U470">
        <v>1556600400</v>
      </c>
      <c r="V470" s="12">
        <f t="shared" si="46"/>
        <v>43585.208333333328</v>
      </c>
      <c r="W470" t="b">
        <v>0</v>
      </c>
      <c r="X470" t="b">
        <v>0</v>
      </c>
      <c r="Y470" t="s">
        <v>33</v>
      </c>
    </row>
    <row r="471" spans="1:2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E471/D471*100</f>
        <v>184.42857142857144</v>
      </c>
      <c r="G471" t="s">
        <v>20</v>
      </c>
      <c r="H471" s="8">
        <f>E471/I471</f>
        <v>64.95597484276729</v>
      </c>
      <c r="I471">
        <v>159</v>
      </c>
      <c r="J471" t="str">
        <f t="shared" si="42"/>
        <v>film &amp; video</v>
      </c>
      <c r="K471" t="str">
        <f t="shared" si="43"/>
        <v>drama</v>
      </c>
      <c r="L471" t="s">
        <v>21</v>
      </c>
      <c r="M471" t="s">
        <v>22</v>
      </c>
      <c r="N471">
        <v>1431925200</v>
      </c>
      <c r="O471" s="14">
        <f t="shared" si="44"/>
        <v>42142.208333333328</v>
      </c>
      <c r="P471" s="14">
        <v>42142.208333333328</v>
      </c>
      <c r="Q471">
        <f t="shared" si="47"/>
        <v>2015</v>
      </c>
      <c r="R471">
        <v>2015</v>
      </c>
      <c r="S471" s="16" t="str">
        <f t="shared" si="45"/>
        <v>May</v>
      </c>
      <c r="T471" t="s">
        <v>2090</v>
      </c>
      <c r="U471">
        <v>1432098000</v>
      </c>
      <c r="V471" s="12">
        <f t="shared" si="46"/>
        <v>42144.208333333328</v>
      </c>
      <c r="W471" t="b">
        <v>0</v>
      </c>
      <c r="X471" t="b">
        <v>0</v>
      </c>
      <c r="Y471" t="s">
        <v>53</v>
      </c>
    </row>
    <row r="472" spans="1:2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E472/D472*100</f>
        <v>285.80555555555554</v>
      </c>
      <c r="G472" t="s">
        <v>20</v>
      </c>
      <c r="H472" s="8">
        <f>E472/I472</f>
        <v>27.00524934383202</v>
      </c>
      <c r="I472">
        <v>381</v>
      </c>
      <c r="J472" t="str">
        <f t="shared" si="42"/>
        <v>technology</v>
      </c>
      <c r="K472" t="str">
        <f t="shared" si="43"/>
        <v>wearables</v>
      </c>
      <c r="L472" t="s">
        <v>21</v>
      </c>
      <c r="M472" t="s">
        <v>22</v>
      </c>
      <c r="N472">
        <v>1481522400</v>
      </c>
      <c r="O472" s="14">
        <f t="shared" si="44"/>
        <v>42716.25</v>
      </c>
      <c r="P472" s="14">
        <v>42716.25</v>
      </c>
      <c r="Q472">
        <f t="shared" si="47"/>
        <v>2016</v>
      </c>
      <c r="R472">
        <v>2016</v>
      </c>
      <c r="S472" s="16" t="str">
        <f t="shared" si="45"/>
        <v>Dec</v>
      </c>
      <c r="T472" t="s">
        <v>2086</v>
      </c>
      <c r="U472">
        <v>1482127200</v>
      </c>
      <c r="V472" s="12">
        <f t="shared" si="46"/>
        <v>42723.25</v>
      </c>
      <c r="W472" t="b">
        <v>0</v>
      </c>
      <c r="X472" t="b">
        <v>0</v>
      </c>
      <c r="Y472" t="s">
        <v>65</v>
      </c>
    </row>
    <row r="473" spans="1:2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E473/D473*100</f>
        <v>319</v>
      </c>
      <c r="G473" t="s">
        <v>20</v>
      </c>
      <c r="H473" s="8">
        <f>E473/I473</f>
        <v>50.97422680412371</v>
      </c>
      <c r="I473">
        <v>194</v>
      </c>
      <c r="J473" t="str">
        <f t="shared" si="42"/>
        <v>food</v>
      </c>
      <c r="K473" t="str">
        <f t="shared" si="43"/>
        <v>food trucks</v>
      </c>
      <c r="L473" t="s">
        <v>40</v>
      </c>
      <c r="M473" t="s">
        <v>41</v>
      </c>
      <c r="N473">
        <v>1335934800</v>
      </c>
      <c r="O473" s="14">
        <f t="shared" si="44"/>
        <v>41031.208333333336</v>
      </c>
      <c r="P473" s="14">
        <v>41031.208333333336</v>
      </c>
      <c r="Q473">
        <f t="shared" si="47"/>
        <v>2012</v>
      </c>
      <c r="R473">
        <v>2012</v>
      </c>
      <c r="S473" s="16" t="str">
        <f t="shared" si="45"/>
        <v>May</v>
      </c>
      <c r="T473" t="s">
        <v>2090</v>
      </c>
      <c r="U473">
        <v>1335934800</v>
      </c>
      <c r="V473" s="12">
        <f t="shared" si="46"/>
        <v>41031.208333333336</v>
      </c>
      <c r="W473" t="b">
        <v>0</v>
      </c>
      <c r="X473" t="b">
        <v>1</v>
      </c>
      <c r="Y473" t="s">
        <v>17</v>
      </c>
    </row>
    <row r="474" spans="1:2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E474/D474*100</f>
        <v>39.234070221066318</v>
      </c>
      <c r="G474" t="s">
        <v>14</v>
      </c>
      <c r="H474" s="8">
        <f>E474/I474</f>
        <v>104.94260869565217</v>
      </c>
      <c r="I474">
        <v>575</v>
      </c>
      <c r="J474" t="str">
        <f t="shared" si="42"/>
        <v>music</v>
      </c>
      <c r="K474" t="str">
        <f t="shared" si="43"/>
        <v>rock</v>
      </c>
      <c r="L474" t="s">
        <v>21</v>
      </c>
      <c r="M474" t="s">
        <v>22</v>
      </c>
      <c r="N474">
        <v>1552280400</v>
      </c>
      <c r="O474" s="14">
        <f t="shared" si="44"/>
        <v>43535.208333333328</v>
      </c>
      <c r="P474" s="14">
        <v>43535.208333333328</v>
      </c>
      <c r="Q474">
        <f t="shared" si="47"/>
        <v>2019</v>
      </c>
      <c r="R474">
        <v>2019</v>
      </c>
      <c r="S474" s="16" t="str">
        <f t="shared" si="45"/>
        <v>Mar</v>
      </c>
      <c r="T474" t="s">
        <v>2085</v>
      </c>
      <c r="U474">
        <v>1556946000</v>
      </c>
      <c r="V474" s="12">
        <f t="shared" si="46"/>
        <v>43589.208333333328</v>
      </c>
      <c r="W474" t="b">
        <v>0</v>
      </c>
      <c r="X474" t="b">
        <v>0</v>
      </c>
      <c r="Y474" t="s">
        <v>23</v>
      </c>
    </row>
    <row r="475" spans="1:2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E475/D475*100</f>
        <v>178.14000000000001</v>
      </c>
      <c r="G475" t="s">
        <v>20</v>
      </c>
      <c r="H475" s="8">
        <f>E475/I475</f>
        <v>84.028301886792448</v>
      </c>
      <c r="I475">
        <v>106</v>
      </c>
      <c r="J475" t="str">
        <f t="shared" si="42"/>
        <v>music</v>
      </c>
      <c r="K475" t="str">
        <f t="shared" si="43"/>
        <v>electric music</v>
      </c>
      <c r="L475" t="s">
        <v>21</v>
      </c>
      <c r="M475" t="s">
        <v>22</v>
      </c>
      <c r="N475">
        <v>1529989200</v>
      </c>
      <c r="O475" s="14">
        <f t="shared" si="44"/>
        <v>43277.208333333328</v>
      </c>
      <c r="P475" s="14">
        <v>43277.208333333328</v>
      </c>
      <c r="Q475">
        <f t="shared" si="47"/>
        <v>2018</v>
      </c>
      <c r="R475">
        <v>2018</v>
      </c>
      <c r="S475" s="16" t="str">
        <f t="shared" si="45"/>
        <v>Jun</v>
      </c>
      <c r="T475" t="s">
        <v>2084</v>
      </c>
      <c r="U475">
        <v>1530075600</v>
      </c>
      <c r="V475" s="12">
        <f t="shared" si="46"/>
        <v>43278.208333333328</v>
      </c>
      <c r="W475" t="b">
        <v>0</v>
      </c>
      <c r="X475" t="b">
        <v>0</v>
      </c>
      <c r="Y475" t="s">
        <v>50</v>
      </c>
    </row>
    <row r="476" spans="1:2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E476/D476*100</f>
        <v>365.15</v>
      </c>
      <c r="G476" t="s">
        <v>20</v>
      </c>
      <c r="H476" s="8">
        <f>E476/I476</f>
        <v>102.85915492957747</v>
      </c>
      <c r="I476">
        <v>142</v>
      </c>
      <c r="J476" t="str">
        <f t="shared" si="42"/>
        <v>film &amp; video</v>
      </c>
      <c r="K476" t="str">
        <f t="shared" si="43"/>
        <v>television</v>
      </c>
      <c r="L476" t="s">
        <v>21</v>
      </c>
      <c r="M476" t="s">
        <v>22</v>
      </c>
      <c r="N476">
        <v>1418709600</v>
      </c>
      <c r="O476" s="14">
        <f t="shared" si="44"/>
        <v>41989.25</v>
      </c>
      <c r="P476" s="14">
        <v>41989.25</v>
      </c>
      <c r="Q476">
        <f t="shared" si="47"/>
        <v>2014</v>
      </c>
      <c r="R476">
        <v>2014</v>
      </c>
      <c r="S476" s="16" t="str">
        <f t="shared" si="45"/>
        <v>Dec</v>
      </c>
      <c r="T476" t="s">
        <v>2086</v>
      </c>
      <c r="U476">
        <v>1418796000</v>
      </c>
      <c r="V476" s="12">
        <f t="shared" si="46"/>
        <v>41990.25</v>
      </c>
      <c r="W476" t="b">
        <v>0</v>
      </c>
      <c r="X476" t="b">
        <v>0</v>
      </c>
      <c r="Y476" t="s">
        <v>269</v>
      </c>
    </row>
    <row r="477" spans="1:2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E477/D477*100</f>
        <v>113.94594594594594</v>
      </c>
      <c r="G477" t="s">
        <v>20</v>
      </c>
      <c r="H477" s="8">
        <f>E477/I477</f>
        <v>39.962085308056871</v>
      </c>
      <c r="I477">
        <v>211</v>
      </c>
      <c r="J477" t="str">
        <f t="shared" si="42"/>
        <v>publishing</v>
      </c>
      <c r="K477" t="str">
        <f t="shared" si="43"/>
        <v>translations</v>
      </c>
      <c r="L477" t="s">
        <v>21</v>
      </c>
      <c r="M477" t="s">
        <v>22</v>
      </c>
      <c r="N477">
        <v>1372136400</v>
      </c>
      <c r="O477" s="14">
        <f t="shared" si="44"/>
        <v>41450.208333333336</v>
      </c>
      <c r="P477" s="14">
        <v>41450.208333333336</v>
      </c>
      <c r="Q477">
        <f t="shared" si="47"/>
        <v>2013</v>
      </c>
      <c r="R477">
        <v>2013</v>
      </c>
      <c r="S477" s="16" t="str">
        <f t="shared" si="45"/>
        <v>Jun</v>
      </c>
      <c r="T477" t="s">
        <v>2084</v>
      </c>
      <c r="U477">
        <v>1372482000</v>
      </c>
      <c r="V477" s="12">
        <f t="shared" si="46"/>
        <v>41454.208333333336</v>
      </c>
      <c r="W477" t="b">
        <v>0</v>
      </c>
      <c r="X477" t="b">
        <v>1</v>
      </c>
      <c r="Y477" t="s">
        <v>206</v>
      </c>
    </row>
    <row r="478" spans="1:2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E478/D478*100</f>
        <v>29.828720626631856</v>
      </c>
      <c r="G478" t="s">
        <v>14</v>
      </c>
      <c r="H478" s="8">
        <f>E478/I478</f>
        <v>51.001785714285717</v>
      </c>
      <c r="I478">
        <v>1120</v>
      </c>
      <c r="J478" t="str">
        <f t="shared" si="42"/>
        <v>publishing</v>
      </c>
      <c r="K478" t="str">
        <f t="shared" si="43"/>
        <v>fiction</v>
      </c>
      <c r="L478" t="s">
        <v>21</v>
      </c>
      <c r="M478" t="s">
        <v>22</v>
      </c>
      <c r="N478">
        <v>1533877200</v>
      </c>
      <c r="O478" s="14">
        <f t="shared" si="44"/>
        <v>43322.208333333328</v>
      </c>
      <c r="P478" s="14">
        <v>43322.208333333328</v>
      </c>
      <c r="Q478">
        <f t="shared" si="47"/>
        <v>2018</v>
      </c>
      <c r="R478">
        <v>2018</v>
      </c>
      <c r="S478" s="16" t="str">
        <f t="shared" si="45"/>
        <v>Aug</v>
      </c>
      <c r="T478" t="s">
        <v>2080</v>
      </c>
      <c r="U478">
        <v>1534395600</v>
      </c>
      <c r="V478" s="12">
        <f t="shared" si="46"/>
        <v>43328.208333333328</v>
      </c>
      <c r="W478" t="b">
        <v>0</v>
      </c>
      <c r="X478" t="b">
        <v>0</v>
      </c>
      <c r="Y478" t="s">
        <v>119</v>
      </c>
    </row>
    <row r="479" spans="1:2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E479/D479*100</f>
        <v>54.270588235294113</v>
      </c>
      <c r="G479" t="s">
        <v>14</v>
      </c>
      <c r="H479" s="8">
        <f>E479/I479</f>
        <v>40.823008849557525</v>
      </c>
      <c r="I479">
        <v>113</v>
      </c>
      <c r="J479" t="str">
        <f t="shared" si="42"/>
        <v>film &amp; video</v>
      </c>
      <c r="K479" t="str">
        <f t="shared" si="43"/>
        <v>science fiction</v>
      </c>
      <c r="L479" t="s">
        <v>21</v>
      </c>
      <c r="M479" t="s">
        <v>22</v>
      </c>
      <c r="N479">
        <v>1309064400</v>
      </c>
      <c r="O479" s="14">
        <f t="shared" si="44"/>
        <v>40720.208333333336</v>
      </c>
      <c r="P479" s="14">
        <v>40720.208333333336</v>
      </c>
      <c r="Q479">
        <f t="shared" si="47"/>
        <v>2011</v>
      </c>
      <c r="R479">
        <v>2011</v>
      </c>
      <c r="S479" s="16" t="str">
        <f t="shared" si="45"/>
        <v>Jun</v>
      </c>
      <c r="T479" t="s">
        <v>2084</v>
      </c>
      <c r="U479">
        <v>1311397200</v>
      </c>
      <c r="V479" s="12">
        <f t="shared" si="46"/>
        <v>40747.208333333336</v>
      </c>
      <c r="W479" t="b">
        <v>0</v>
      </c>
      <c r="X479" t="b">
        <v>0</v>
      </c>
      <c r="Y479" t="s">
        <v>474</v>
      </c>
    </row>
    <row r="480" spans="1:2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E480/D480*100</f>
        <v>236.34156976744185</v>
      </c>
      <c r="G480" t="s">
        <v>20</v>
      </c>
      <c r="H480" s="8">
        <f>E480/I480</f>
        <v>58.999637155297535</v>
      </c>
      <c r="I480">
        <v>2756</v>
      </c>
      <c r="J480" t="str">
        <f t="shared" si="42"/>
        <v>technology</v>
      </c>
      <c r="K480" t="str">
        <f t="shared" si="43"/>
        <v>wearables</v>
      </c>
      <c r="L480" t="s">
        <v>21</v>
      </c>
      <c r="M480" t="s">
        <v>22</v>
      </c>
      <c r="N480">
        <v>1425877200</v>
      </c>
      <c r="O480" s="14">
        <f t="shared" si="44"/>
        <v>42072.208333333328</v>
      </c>
      <c r="P480" s="14">
        <v>42072.208333333328</v>
      </c>
      <c r="Q480">
        <f t="shared" si="47"/>
        <v>2015</v>
      </c>
      <c r="R480">
        <v>2015</v>
      </c>
      <c r="S480" s="16" t="str">
        <f t="shared" si="45"/>
        <v>Mar</v>
      </c>
      <c r="T480" t="s">
        <v>2085</v>
      </c>
      <c r="U480">
        <v>1426914000</v>
      </c>
      <c r="V480" s="12">
        <f t="shared" si="46"/>
        <v>42084.208333333328</v>
      </c>
      <c r="W480" t="b">
        <v>0</v>
      </c>
      <c r="X480" t="b">
        <v>0</v>
      </c>
      <c r="Y480" t="s">
        <v>65</v>
      </c>
    </row>
    <row r="481" spans="1:2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E481/D481*100</f>
        <v>512.91666666666663</v>
      </c>
      <c r="G481" t="s">
        <v>20</v>
      </c>
      <c r="H481" s="8">
        <f>E481/I481</f>
        <v>71.156069364161851</v>
      </c>
      <c r="I481">
        <v>173</v>
      </c>
      <c r="J481" t="str">
        <f t="shared" si="42"/>
        <v>food</v>
      </c>
      <c r="K481" t="str">
        <f t="shared" si="43"/>
        <v>food trucks</v>
      </c>
      <c r="L481" t="s">
        <v>40</v>
      </c>
      <c r="M481" t="s">
        <v>41</v>
      </c>
      <c r="N481">
        <v>1501304400</v>
      </c>
      <c r="O481" s="14">
        <f t="shared" si="44"/>
        <v>42945.208333333328</v>
      </c>
      <c r="P481" s="14">
        <v>42945.208333333328</v>
      </c>
      <c r="Q481">
        <f t="shared" si="47"/>
        <v>2017</v>
      </c>
      <c r="R481">
        <v>2017</v>
      </c>
      <c r="S481" s="16" t="str">
        <f t="shared" si="45"/>
        <v>Jul</v>
      </c>
      <c r="T481" t="s">
        <v>2087</v>
      </c>
      <c r="U481">
        <v>1501477200</v>
      </c>
      <c r="V481" s="12">
        <f t="shared" si="46"/>
        <v>42947.208333333328</v>
      </c>
      <c r="W481" t="b">
        <v>0</v>
      </c>
      <c r="X481" t="b">
        <v>0</v>
      </c>
      <c r="Y481" t="s">
        <v>17</v>
      </c>
    </row>
    <row r="482" spans="1:2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E482/D482*100</f>
        <v>100.65116279069768</v>
      </c>
      <c r="G482" t="s">
        <v>20</v>
      </c>
      <c r="H482" s="8">
        <f>E482/I482</f>
        <v>99.494252873563212</v>
      </c>
      <c r="I482">
        <v>87</v>
      </c>
      <c r="J482" t="str">
        <f t="shared" si="42"/>
        <v>photography</v>
      </c>
      <c r="K482" t="str">
        <f t="shared" si="43"/>
        <v>photography books</v>
      </c>
      <c r="L482" t="s">
        <v>21</v>
      </c>
      <c r="M482" t="s">
        <v>22</v>
      </c>
      <c r="N482">
        <v>1268287200</v>
      </c>
      <c r="O482" s="14">
        <f t="shared" si="44"/>
        <v>40248.25</v>
      </c>
      <c r="P482" s="14">
        <v>40248.25</v>
      </c>
      <c r="Q482">
        <f t="shared" si="47"/>
        <v>2010</v>
      </c>
      <c r="R482">
        <v>2010</v>
      </c>
      <c r="S482" s="16" t="str">
        <f t="shared" si="45"/>
        <v>Mar</v>
      </c>
      <c r="T482" t="s">
        <v>2085</v>
      </c>
      <c r="U482">
        <v>1269061200</v>
      </c>
      <c r="V482" s="12">
        <f t="shared" si="46"/>
        <v>40257.208333333336</v>
      </c>
      <c r="W482" t="b">
        <v>0</v>
      </c>
      <c r="X482" t="b">
        <v>1</v>
      </c>
      <c r="Y482" t="s">
        <v>122</v>
      </c>
    </row>
    <row r="483" spans="1:2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E483/D483*100</f>
        <v>81.348423194303152</v>
      </c>
      <c r="G483" t="s">
        <v>14</v>
      </c>
      <c r="H483" s="8">
        <f>E483/I483</f>
        <v>103.98634590377114</v>
      </c>
      <c r="I483">
        <v>1538</v>
      </c>
      <c r="J483" t="str">
        <f t="shared" si="42"/>
        <v>theater</v>
      </c>
      <c r="K483" t="str">
        <f t="shared" si="43"/>
        <v>plays</v>
      </c>
      <c r="L483" t="s">
        <v>21</v>
      </c>
      <c r="M483" t="s">
        <v>22</v>
      </c>
      <c r="N483">
        <v>1412139600</v>
      </c>
      <c r="O483" s="14">
        <f t="shared" si="44"/>
        <v>41913.208333333336</v>
      </c>
      <c r="P483" s="14">
        <v>41913.208333333336</v>
      </c>
      <c r="Q483">
        <f t="shared" si="47"/>
        <v>2014</v>
      </c>
      <c r="R483">
        <v>2014</v>
      </c>
      <c r="S483" s="16" t="str">
        <f t="shared" si="45"/>
        <v>Oct</v>
      </c>
      <c r="T483" t="s">
        <v>2083</v>
      </c>
      <c r="U483">
        <v>1415772000</v>
      </c>
      <c r="V483" s="12">
        <f t="shared" si="46"/>
        <v>41955.25</v>
      </c>
      <c r="W483" t="b">
        <v>0</v>
      </c>
      <c r="X483" t="b">
        <v>1</v>
      </c>
      <c r="Y483" t="s">
        <v>33</v>
      </c>
    </row>
    <row r="484" spans="1:2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E484/D484*100</f>
        <v>16.404761904761905</v>
      </c>
      <c r="G484" t="s">
        <v>14</v>
      </c>
      <c r="H484" s="8">
        <f>E484/I484</f>
        <v>76.555555555555557</v>
      </c>
      <c r="I484">
        <v>9</v>
      </c>
      <c r="J484" t="str">
        <f t="shared" si="42"/>
        <v>publishing</v>
      </c>
      <c r="K484" t="str">
        <f t="shared" si="43"/>
        <v>fiction</v>
      </c>
      <c r="L484" t="s">
        <v>21</v>
      </c>
      <c r="M484" t="s">
        <v>22</v>
      </c>
      <c r="N484">
        <v>1330063200</v>
      </c>
      <c r="O484" s="14">
        <f t="shared" si="44"/>
        <v>40963.25</v>
      </c>
      <c r="P484" s="14">
        <v>40963.25</v>
      </c>
      <c r="Q484">
        <f t="shared" si="47"/>
        <v>2012</v>
      </c>
      <c r="R484">
        <v>2012</v>
      </c>
      <c r="S484" s="16" t="str">
        <f t="shared" si="45"/>
        <v>Feb</v>
      </c>
      <c r="T484" t="s">
        <v>2089</v>
      </c>
      <c r="U484">
        <v>1331013600</v>
      </c>
      <c r="V484" s="12">
        <f t="shared" si="46"/>
        <v>40974.25</v>
      </c>
      <c r="W484" t="b">
        <v>0</v>
      </c>
      <c r="X484" t="b">
        <v>1</v>
      </c>
      <c r="Y484" t="s">
        <v>119</v>
      </c>
    </row>
    <row r="485" spans="1:2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E485/D485*100</f>
        <v>52.774617067833695</v>
      </c>
      <c r="G485" t="s">
        <v>14</v>
      </c>
      <c r="H485" s="8">
        <f>E485/I485</f>
        <v>87.068592057761734</v>
      </c>
      <c r="I485">
        <v>554</v>
      </c>
      <c r="J485" t="str">
        <f t="shared" si="42"/>
        <v>theater</v>
      </c>
      <c r="K485" t="str">
        <f t="shared" si="43"/>
        <v>plays</v>
      </c>
      <c r="L485" t="s">
        <v>21</v>
      </c>
      <c r="M485" t="s">
        <v>22</v>
      </c>
      <c r="N485">
        <v>1576130400</v>
      </c>
      <c r="O485" s="14">
        <f t="shared" si="44"/>
        <v>43811.25</v>
      </c>
      <c r="P485" s="14">
        <v>43811.25</v>
      </c>
      <c r="Q485">
        <f t="shared" si="47"/>
        <v>2019</v>
      </c>
      <c r="R485">
        <v>2019</v>
      </c>
      <c r="S485" s="16" t="str">
        <f t="shared" si="45"/>
        <v>Dec</v>
      </c>
      <c r="T485" t="s">
        <v>2086</v>
      </c>
      <c r="U485">
        <v>1576735200</v>
      </c>
      <c r="V485" s="12">
        <f t="shared" si="46"/>
        <v>43818.25</v>
      </c>
      <c r="W485" t="b">
        <v>0</v>
      </c>
      <c r="X485" t="b">
        <v>0</v>
      </c>
      <c r="Y485" t="s">
        <v>33</v>
      </c>
    </row>
    <row r="486" spans="1:2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E486/D486*100</f>
        <v>260.20608108108109</v>
      </c>
      <c r="G486" t="s">
        <v>20</v>
      </c>
      <c r="H486" s="8">
        <f>E486/I486</f>
        <v>48.99554707379135</v>
      </c>
      <c r="I486">
        <v>1572</v>
      </c>
      <c r="J486" t="str">
        <f t="shared" si="42"/>
        <v>food</v>
      </c>
      <c r="K486" t="str">
        <f t="shared" si="43"/>
        <v>food trucks</v>
      </c>
      <c r="L486" t="s">
        <v>40</v>
      </c>
      <c r="M486" t="s">
        <v>41</v>
      </c>
      <c r="N486">
        <v>1407128400</v>
      </c>
      <c r="O486" s="14">
        <f t="shared" si="44"/>
        <v>41855.208333333336</v>
      </c>
      <c r="P486" s="14">
        <v>41855.208333333336</v>
      </c>
      <c r="Q486">
        <f t="shared" si="47"/>
        <v>2014</v>
      </c>
      <c r="R486">
        <v>2014</v>
      </c>
      <c r="S486" s="16" t="str">
        <f t="shared" si="45"/>
        <v>Aug</v>
      </c>
      <c r="T486" t="s">
        <v>2080</v>
      </c>
      <c r="U486">
        <v>1411362000</v>
      </c>
      <c r="V486" s="12">
        <f t="shared" si="46"/>
        <v>41904.208333333336</v>
      </c>
      <c r="W486" t="b">
        <v>0</v>
      </c>
      <c r="X486" t="b">
        <v>1</v>
      </c>
      <c r="Y486" t="s">
        <v>17</v>
      </c>
    </row>
    <row r="487" spans="1:2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E487/D487*100</f>
        <v>30.73289183222958</v>
      </c>
      <c r="G487" t="s">
        <v>14</v>
      </c>
      <c r="H487" s="8">
        <f>E487/I487</f>
        <v>42.969135802469133</v>
      </c>
      <c r="I487">
        <v>648</v>
      </c>
      <c r="J487" t="str">
        <f t="shared" si="42"/>
        <v>theater</v>
      </c>
      <c r="K487" t="str">
        <f t="shared" si="43"/>
        <v>plays</v>
      </c>
      <c r="L487" t="s">
        <v>40</v>
      </c>
      <c r="M487" t="s">
        <v>41</v>
      </c>
      <c r="N487">
        <v>1560142800</v>
      </c>
      <c r="O487" s="14">
        <f t="shared" si="44"/>
        <v>43626.208333333328</v>
      </c>
      <c r="P487" s="14">
        <v>43626.208333333328</v>
      </c>
      <c r="Q487">
        <f t="shared" si="47"/>
        <v>2019</v>
      </c>
      <c r="R487">
        <v>2019</v>
      </c>
      <c r="S487" s="16" t="str">
        <f t="shared" si="45"/>
        <v>Jun</v>
      </c>
      <c r="T487" t="s">
        <v>2084</v>
      </c>
      <c r="U487">
        <v>1563685200</v>
      </c>
      <c r="V487" s="12">
        <f t="shared" si="46"/>
        <v>43667.208333333328</v>
      </c>
      <c r="W487" t="b">
        <v>0</v>
      </c>
      <c r="X487" t="b">
        <v>0</v>
      </c>
      <c r="Y487" t="s">
        <v>33</v>
      </c>
    </row>
    <row r="488" spans="1:2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E488/D488*100</f>
        <v>13.5</v>
      </c>
      <c r="G488" t="s">
        <v>14</v>
      </c>
      <c r="H488" s="8">
        <f>E488/I488</f>
        <v>33.428571428571431</v>
      </c>
      <c r="I488">
        <v>21</v>
      </c>
      <c r="J488" t="str">
        <f t="shared" si="42"/>
        <v>publishing</v>
      </c>
      <c r="K488" t="str">
        <f t="shared" si="43"/>
        <v>translations</v>
      </c>
      <c r="L488" t="s">
        <v>40</v>
      </c>
      <c r="M488" t="s">
        <v>41</v>
      </c>
      <c r="N488">
        <v>1520575200</v>
      </c>
      <c r="O488" s="14">
        <f t="shared" si="44"/>
        <v>43168.25</v>
      </c>
      <c r="P488" s="14">
        <v>43168.25</v>
      </c>
      <c r="Q488">
        <f t="shared" si="47"/>
        <v>2018</v>
      </c>
      <c r="R488">
        <v>2018</v>
      </c>
      <c r="S488" s="16" t="str">
        <f t="shared" si="45"/>
        <v>Mar</v>
      </c>
      <c r="T488" t="s">
        <v>2085</v>
      </c>
      <c r="U488">
        <v>1521867600</v>
      </c>
      <c r="V488" s="12">
        <f t="shared" si="46"/>
        <v>43183.208333333328</v>
      </c>
      <c r="W488" t="b">
        <v>0</v>
      </c>
      <c r="X488" t="b">
        <v>1</v>
      </c>
      <c r="Y488" t="s">
        <v>206</v>
      </c>
    </row>
    <row r="489" spans="1:2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E489/D489*100</f>
        <v>178.62556663644605</v>
      </c>
      <c r="G489" t="s">
        <v>20</v>
      </c>
      <c r="H489" s="8">
        <f>E489/I489</f>
        <v>83.982949701619773</v>
      </c>
      <c r="I489">
        <v>2346</v>
      </c>
      <c r="J489" t="str">
        <f t="shared" si="42"/>
        <v>theater</v>
      </c>
      <c r="K489" t="str">
        <f t="shared" si="43"/>
        <v>plays</v>
      </c>
      <c r="L489" t="s">
        <v>21</v>
      </c>
      <c r="M489" t="s">
        <v>22</v>
      </c>
      <c r="N489">
        <v>1492664400</v>
      </c>
      <c r="O489" s="14">
        <f t="shared" si="44"/>
        <v>42845.208333333328</v>
      </c>
      <c r="P489" s="14">
        <v>42845.208333333328</v>
      </c>
      <c r="Q489">
        <f t="shared" si="47"/>
        <v>2017</v>
      </c>
      <c r="R489">
        <v>2017</v>
      </c>
      <c r="S489" s="16" t="str">
        <f t="shared" si="45"/>
        <v>Apr</v>
      </c>
      <c r="T489" t="s">
        <v>2088</v>
      </c>
      <c r="U489">
        <v>1495515600</v>
      </c>
      <c r="V489" s="12">
        <f t="shared" si="46"/>
        <v>42878.208333333328</v>
      </c>
      <c r="W489" t="b">
        <v>0</v>
      </c>
      <c r="X489" t="b">
        <v>0</v>
      </c>
      <c r="Y489" t="s">
        <v>33</v>
      </c>
    </row>
    <row r="490" spans="1:2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E490/D490*100</f>
        <v>220.0566037735849</v>
      </c>
      <c r="G490" t="s">
        <v>20</v>
      </c>
      <c r="H490" s="8">
        <f>E490/I490</f>
        <v>101.41739130434783</v>
      </c>
      <c r="I490">
        <v>115</v>
      </c>
      <c r="J490" t="str">
        <f t="shared" si="42"/>
        <v>theater</v>
      </c>
      <c r="K490" t="str">
        <f t="shared" si="43"/>
        <v>plays</v>
      </c>
      <c r="L490" t="s">
        <v>21</v>
      </c>
      <c r="M490" t="s">
        <v>22</v>
      </c>
      <c r="N490">
        <v>1454479200</v>
      </c>
      <c r="O490" s="14">
        <f t="shared" si="44"/>
        <v>42403.25</v>
      </c>
      <c r="P490" s="14">
        <v>42403.25</v>
      </c>
      <c r="Q490">
        <f t="shared" si="47"/>
        <v>2016</v>
      </c>
      <c r="R490">
        <v>2016</v>
      </c>
      <c r="S490" s="16" t="str">
        <f t="shared" si="45"/>
        <v>Feb</v>
      </c>
      <c r="T490" t="s">
        <v>2089</v>
      </c>
      <c r="U490">
        <v>1455948000</v>
      </c>
      <c r="V490" s="12">
        <f t="shared" si="46"/>
        <v>42420.25</v>
      </c>
      <c r="W490" t="b">
        <v>0</v>
      </c>
      <c r="X490" t="b">
        <v>0</v>
      </c>
      <c r="Y490" t="s">
        <v>33</v>
      </c>
    </row>
    <row r="491" spans="1:2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E491/D491*100</f>
        <v>101.5108695652174</v>
      </c>
      <c r="G491" t="s">
        <v>20</v>
      </c>
      <c r="H491" s="8">
        <f>E491/I491</f>
        <v>109.87058823529412</v>
      </c>
      <c r="I491">
        <v>85</v>
      </c>
      <c r="J491" t="str">
        <f t="shared" si="42"/>
        <v>technology</v>
      </c>
      <c r="K491" t="str">
        <f t="shared" si="43"/>
        <v>wearables</v>
      </c>
      <c r="L491" t="s">
        <v>107</v>
      </c>
      <c r="M491" t="s">
        <v>108</v>
      </c>
      <c r="N491">
        <v>1281934800</v>
      </c>
      <c r="O491" s="14">
        <f t="shared" si="44"/>
        <v>40406.208333333336</v>
      </c>
      <c r="P491" s="14">
        <v>40406.208333333336</v>
      </c>
      <c r="Q491">
        <f t="shared" si="47"/>
        <v>2010</v>
      </c>
      <c r="R491">
        <v>2010</v>
      </c>
      <c r="S491" s="16" t="str">
        <f t="shared" si="45"/>
        <v>Aug</v>
      </c>
      <c r="T491" t="s">
        <v>2080</v>
      </c>
      <c r="U491">
        <v>1282366800</v>
      </c>
      <c r="V491" s="12">
        <f t="shared" si="46"/>
        <v>40411.208333333336</v>
      </c>
      <c r="W491" t="b">
        <v>0</v>
      </c>
      <c r="X491" t="b">
        <v>0</v>
      </c>
      <c r="Y491" t="s">
        <v>65</v>
      </c>
    </row>
    <row r="492" spans="1:2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E492/D492*100</f>
        <v>191.5</v>
      </c>
      <c r="G492" t="s">
        <v>20</v>
      </c>
      <c r="H492" s="8">
        <f>E492/I492</f>
        <v>31.916666666666668</v>
      </c>
      <c r="I492">
        <v>144</v>
      </c>
      <c r="J492" t="str">
        <f t="shared" si="42"/>
        <v>journalism</v>
      </c>
      <c r="K492" t="str">
        <f t="shared" si="43"/>
        <v>audio</v>
      </c>
      <c r="L492" t="s">
        <v>21</v>
      </c>
      <c r="M492" t="s">
        <v>22</v>
      </c>
      <c r="N492">
        <v>1573970400</v>
      </c>
      <c r="O492" s="14">
        <f t="shared" si="44"/>
        <v>43786.25</v>
      </c>
      <c r="P492" s="14">
        <v>43786.25</v>
      </c>
      <c r="Q492">
        <f t="shared" si="47"/>
        <v>2019</v>
      </c>
      <c r="R492">
        <v>2019</v>
      </c>
      <c r="S492" s="16" t="str">
        <f t="shared" si="45"/>
        <v>Nov</v>
      </c>
      <c r="T492" t="s">
        <v>2079</v>
      </c>
      <c r="U492">
        <v>1574575200</v>
      </c>
      <c r="V492" s="12">
        <f t="shared" si="46"/>
        <v>43793.25</v>
      </c>
      <c r="W492" t="b">
        <v>0</v>
      </c>
      <c r="X492" t="b">
        <v>0</v>
      </c>
      <c r="Y492" t="s">
        <v>1029</v>
      </c>
    </row>
    <row r="493" spans="1:2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E493/D493*100</f>
        <v>305.34683098591546</v>
      </c>
      <c r="G493" t="s">
        <v>20</v>
      </c>
      <c r="H493" s="8">
        <f>E493/I493</f>
        <v>70.993450675399103</v>
      </c>
      <c r="I493">
        <v>2443</v>
      </c>
      <c r="J493" t="str">
        <f t="shared" si="42"/>
        <v>food</v>
      </c>
      <c r="K493" t="str">
        <f t="shared" si="43"/>
        <v>food trucks</v>
      </c>
      <c r="L493" t="s">
        <v>21</v>
      </c>
      <c r="M493" t="s">
        <v>22</v>
      </c>
      <c r="N493">
        <v>1372654800</v>
      </c>
      <c r="O493" s="14">
        <f t="shared" si="44"/>
        <v>41456.208333333336</v>
      </c>
      <c r="P493" s="14">
        <v>41456.208333333336</v>
      </c>
      <c r="Q493">
        <f t="shared" si="47"/>
        <v>2013</v>
      </c>
      <c r="R493">
        <v>2013</v>
      </c>
      <c r="S493" s="16" t="str">
        <f t="shared" si="45"/>
        <v>Jul</v>
      </c>
      <c r="T493" t="s">
        <v>2087</v>
      </c>
      <c r="U493">
        <v>1374901200</v>
      </c>
      <c r="V493" s="12">
        <f t="shared" si="46"/>
        <v>41482.208333333336</v>
      </c>
      <c r="W493" t="b">
        <v>0</v>
      </c>
      <c r="X493" t="b">
        <v>1</v>
      </c>
      <c r="Y493" t="s">
        <v>17</v>
      </c>
    </row>
    <row r="494" spans="1:2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E494/D494*100</f>
        <v>23.995287958115181</v>
      </c>
      <c r="G494" t="s">
        <v>74</v>
      </c>
      <c r="H494" s="8">
        <f>E494/I494</f>
        <v>77.026890756302521</v>
      </c>
      <c r="I494">
        <v>595</v>
      </c>
      <c r="J494" t="str">
        <f t="shared" si="42"/>
        <v>film &amp; video</v>
      </c>
      <c r="K494" t="str">
        <f t="shared" si="43"/>
        <v>shorts</v>
      </c>
      <c r="L494" t="s">
        <v>21</v>
      </c>
      <c r="M494" t="s">
        <v>22</v>
      </c>
      <c r="N494">
        <v>1275886800</v>
      </c>
      <c r="O494" s="14">
        <f t="shared" si="44"/>
        <v>40336.208333333336</v>
      </c>
      <c r="P494" s="14">
        <v>40336.208333333336</v>
      </c>
      <c r="Q494">
        <f t="shared" si="47"/>
        <v>2010</v>
      </c>
      <c r="R494">
        <v>2010</v>
      </c>
      <c r="S494" s="16" t="str">
        <f t="shared" si="45"/>
        <v>Jun</v>
      </c>
      <c r="T494" t="s">
        <v>2084</v>
      </c>
      <c r="U494">
        <v>1278910800</v>
      </c>
      <c r="V494" s="12">
        <f t="shared" si="46"/>
        <v>40371.208333333336</v>
      </c>
      <c r="W494" t="b">
        <v>1</v>
      </c>
      <c r="X494" t="b">
        <v>1</v>
      </c>
      <c r="Y494" t="s">
        <v>100</v>
      </c>
    </row>
    <row r="495" spans="1:2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E495/D495*100</f>
        <v>723.77777777777771</v>
      </c>
      <c r="G495" t="s">
        <v>20</v>
      </c>
      <c r="H495" s="8">
        <f>E495/I495</f>
        <v>101.78125</v>
      </c>
      <c r="I495">
        <v>64</v>
      </c>
      <c r="J495" t="str">
        <f t="shared" si="42"/>
        <v>photography</v>
      </c>
      <c r="K495" t="str">
        <f t="shared" si="43"/>
        <v>photography books</v>
      </c>
      <c r="L495" t="s">
        <v>21</v>
      </c>
      <c r="M495" t="s">
        <v>22</v>
      </c>
      <c r="N495">
        <v>1561784400</v>
      </c>
      <c r="O495" s="14">
        <f t="shared" si="44"/>
        <v>43645.208333333328</v>
      </c>
      <c r="P495" s="14">
        <v>43645.208333333328</v>
      </c>
      <c r="Q495">
        <f t="shared" si="47"/>
        <v>2019</v>
      </c>
      <c r="R495">
        <v>2019</v>
      </c>
      <c r="S495" s="16" t="str">
        <f t="shared" si="45"/>
        <v>Jun</v>
      </c>
      <c r="T495" t="s">
        <v>2084</v>
      </c>
      <c r="U495">
        <v>1562907600</v>
      </c>
      <c r="V495" s="12">
        <f t="shared" si="46"/>
        <v>43658.208333333328</v>
      </c>
      <c r="W495" t="b">
        <v>0</v>
      </c>
      <c r="X495" t="b">
        <v>0</v>
      </c>
      <c r="Y495" t="s">
        <v>122</v>
      </c>
    </row>
    <row r="496" spans="1:2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E496/D496*100</f>
        <v>547.36</v>
      </c>
      <c r="G496" t="s">
        <v>20</v>
      </c>
      <c r="H496" s="8">
        <f>E496/I496</f>
        <v>51.059701492537314</v>
      </c>
      <c r="I496">
        <v>268</v>
      </c>
      <c r="J496" t="str">
        <f t="shared" si="42"/>
        <v>technology</v>
      </c>
      <c r="K496" t="str">
        <f t="shared" si="43"/>
        <v>wearables</v>
      </c>
      <c r="L496" t="s">
        <v>21</v>
      </c>
      <c r="M496" t="s">
        <v>22</v>
      </c>
      <c r="N496">
        <v>1332392400</v>
      </c>
      <c r="O496" s="14">
        <f t="shared" si="44"/>
        <v>40990.208333333336</v>
      </c>
      <c r="P496" s="14">
        <v>40990.208333333336</v>
      </c>
      <c r="Q496">
        <f t="shared" si="47"/>
        <v>2012</v>
      </c>
      <c r="R496">
        <v>2012</v>
      </c>
      <c r="S496" s="16" t="str">
        <f t="shared" si="45"/>
        <v>Mar</v>
      </c>
      <c r="T496" t="s">
        <v>2085</v>
      </c>
      <c r="U496">
        <v>1332478800</v>
      </c>
      <c r="V496" s="12">
        <f t="shared" si="46"/>
        <v>40991.208333333336</v>
      </c>
      <c r="W496" t="b">
        <v>0</v>
      </c>
      <c r="X496" t="b">
        <v>0</v>
      </c>
      <c r="Y496" t="s">
        <v>65</v>
      </c>
    </row>
    <row r="497" spans="1:2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E497/D497*100</f>
        <v>414.49999999999994</v>
      </c>
      <c r="G497" t="s">
        <v>20</v>
      </c>
      <c r="H497" s="8">
        <f>E497/I497</f>
        <v>68.02051282051282</v>
      </c>
      <c r="I497">
        <v>195</v>
      </c>
      <c r="J497" t="str">
        <f t="shared" si="42"/>
        <v>theater</v>
      </c>
      <c r="K497" t="str">
        <f t="shared" si="43"/>
        <v>plays</v>
      </c>
      <c r="L497" t="s">
        <v>36</v>
      </c>
      <c r="M497" t="s">
        <v>37</v>
      </c>
      <c r="N497">
        <v>1402376400</v>
      </c>
      <c r="O497" s="14">
        <f t="shared" si="44"/>
        <v>41800.208333333336</v>
      </c>
      <c r="P497" s="14">
        <v>41800.208333333336</v>
      </c>
      <c r="Q497">
        <f t="shared" si="47"/>
        <v>2014</v>
      </c>
      <c r="R497">
        <v>2014</v>
      </c>
      <c r="S497" s="16" t="str">
        <f t="shared" si="45"/>
        <v>Jun</v>
      </c>
      <c r="T497" t="s">
        <v>2084</v>
      </c>
      <c r="U497">
        <v>1402722000</v>
      </c>
      <c r="V497" s="12">
        <f t="shared" si="46"/>
        <v>41804.208333333336</v>
      </c>
      <c r="W497" t="b">
        <v>0</v>
      </c>
      <c r="X497" t="b">
        <v>0</v>
      </c>
      <c r="Y497" t="s">
        <v>33</v>
      </c>
    </row>
    <row r="498" spans="1:2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E498/D498*100</f>
        <v>0.90696409140369971</v>
      </c>
      <c r="G498" t="s">
        <v>14</v>
      </c>
      <c r="H498" s="8">
        <f>E498/I498</f>
        <v>30.87037037037037</v>
      </c>
      <c r="I498">
        <v>54</v>
      </c>
      <c r="J498" t="str">
        <f t="shared" si="42"/>
        <v>film &amp; video</v>
      </c>
      <c r="K498" t="str">
        <f t="shared" si="43"/>
        <v>animation</v>
      </c>
      <c r="L498" t="s">
        <v>21</v>
      </c>
      <c r="M498" t="s">
        <v>22</v>
      </c>
      <c r="N498">
        <v>1495342800</v>
      </c>
      <c r="O498" s="14">
        <f t="shared" si="44"/>
        <v>42876.208333333328</v>
      </c>
      <c r="P498" s="14">
        <v>42876.208333333328</v>
      </c>
      <c r="Q498">
        <f t="shared" si="47"/>
        <v>2017</v>
      </c>
      <c r="R498">
        <v>2017</v>
      </c>
      <c r="S498" s="16" t="str">
        <f t="shared" si="45"/>
        <v>May</v>
      </c>
      <c r="T498" t="s">
        <v>2090</v>
      </c>
      <c r="U498">
        <v>1496811600</v>
      </c>
      <c r="V498" s="12">
        <f t="shared" si="46"/>
        <v>42893.208333333328</v>
      </c>
      <c r="W498" t="b">
        <v>0</v>
      </c>
      <c r="X498" t="b">
        <v>0</v>
      </c>
      <c r="Y498" t="s">
        <v>71</v>
      </c>
    </row>
    <row r="499" spans="1:2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E499/D499*100</f>
        <v>34.173469387755098</v>
      </c>
      <c r="G499" t="s">
        <v>14</v>
      </c>
      <c r="H499" s="8">
        <f>E499/I499</f>
        <v>27.908333333333335</v>
      </c>
      <c r="I499">
        <v>120</v>
      </c>
      <c r="J499" t="str">
        <f t="shared" si="42"/>
        <v>technology</v>
      </c>
      <c r="K499" t="str">
        <f t="shared" si="43"/>
        <v>wearables</v>
      </c>
      <c r="L499" t="s">
        <v>21</v>
      </c>
      <c r="M499" t="s">
        <v>22</v>
      </c>
      <c r="N499">
        <v>1482213600</v>
      </c>
      <c r="O499" s="14">
        <f t="shared" si="44"/>
        <v>42724.25</v>
      </c>
      <c r="P499" s="14">
        <v>42724.25</v>
      </c>
      <c r="Q499">
        <f t="shared" si="47"/>
        <v>2016</v>
      </c>
      <c r="R499">
        <v>2016</v>
      </c>
      <c r="S499" s="16" t="str">
        <f t="shared" si="45"/>
        <v>Dec</v>
      </c>
      <c r="T499" t="s">
        <v>2086</v>
      </c>
      <c r="U499">
        <v>1482213600</v>
      </c>
      <c r="V499" s="12">
        <f t="shared" si="46"/>
        <v>42724.25</v>
      </c>
      <c r="W499" t="b">
        <v>0</v>
      </c>
      <c r="X499" t="b">
        <v>1</v>
      </c>
      <c r="Y499" t="s">
        <v>65</v>
      </c>
    </row>
    <row r="500" spans="1:2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E500/D500*100</f>
        <v>23.948810754912099</v>
      </c>
      <c r="G500" t="s">
        <v>14</v>
      </c>
      <c r="H500" s="8">
        <f>E500/I500</f>
        <v>79.994818652849744</v>
      </c>
      <c r="I500">
        <v>579</v>
      </c>
      <c r="J500" t="str">
        <f t="shared" si="42"/>
        <v>technology</v>
      </c>
      <c r="K500" t="str">
        <f t="shared" si="43"/>
        <v>web</v>
      </c>
      <c r="L500" t="s">
        <v>36</v>
      </c>
      <c r="M500" t="s">
        <v>37</v>
      </c>
      <c r="N500">
        <v>1420092000</v>
      </c>
      <c r="O500" s="14">
        <f t="shared" si="44"/>
        <v>42005.25</v>
      </c>
      <c r="P500" s="14">
        <v>42005.25</v>
      </c>
      <c r="Q500">
        <f t="shared" si="47"/>
        <v>2015</v>
      </c>
      <c r="R500">
        <v>2015</v>
      </c>
      <c r="S500" s="16" t="str">
        <f t="shared" si="45"/>
        <v>Jan</v>
      </c>
      <c r="T500" t="s">
        <v>2081</v>
      </c>
      <c r="U500">
        <v>1420264800</v>
      </c>
      <c r="V500" s="12">
        <f t="shared" si="46"/>
        <v>42007.25</v>
      </c>
      <c r="W500" t="b">
        <v>0</v>
      </c>
      <c r="X500" t="b">
        <v>0</v>
      </c>
      <c r="Y500" t="s">
        <v>28</v>
      </c>
    </row>
    <row r="501" spans="1:2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E501/D501*100</f>
        <v>48.072649572649574</v>
      </c>
      <c r="G501" t="s">
        <v>14</v>
      </c>
      <c r="H501" s="8">
        <f>E501/I501</f>
        <v>38.003378378378379</v>
      </c>
      <c r="I501">
        <v>2072</v>
      </c>
      <c r="J501" t="str">
        <f t="shared" si="42"/>
        <v>film &amp; video</v>
      </c>
      <c r="K501" t="str">
        <f t="shared" si="43"/>
        <v>documentary</v>
      </c>
      <c r="L501" t="s">
        <v>21</v>
      </c>
      <c r="M501" t="s">
        <v>22</v>
      </c>
      <c r="N501">
        <v>1458018000</v>
      </c>
      <c r="O501" s="14">
        <f t="shared" si="44"/>
        <v>42444.208333333328</v>
      </c>
      <c r="P501" s="14">
        <v>42444.208333333328</v>
      </c>
      <c r="Q501">
        <f t="shared" si="47"/>
        <v>2016</v>
      </c>
      <c r="R501">
        <v>2016</v>
      </c>
      <c r="S501" s="16" t="str">
        <f t="shared" si="45"/>
        <v>Mar</v>
      </c>
      <c r="T501" t="s">
        <v>2085</v>
      </c>
      <c r="U501">
        <v>1458450000</v>
      </c>
      <c r="V501" s="12">
        <f t="shared" si="46"/>
        <v>42449.208333333328</v>
      </c>
      <c r="W501" t="b">
        <v>0</v>
      </c>
      <c r="X501" t="b">
        <v>1</v>
      </c>
      <c r="Y501" t="s">
        <v>42</v>
      </c>
    </row>
    <row r="502" spans="1:2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E502/D502*100</f>
        <v>0</v>
      </c>
      <c r="G502" t="s">
        <v>14</v>
      </c>
      <c r="H502" s="8" t="e">
        <f>E502/I502</f>
        <v>#DIV/0!</v>
      </c>
      <c r="I502">
        <v>0</v>
      </c>
      <c r="J502" t="str">
        <f t="shared" si="42"/>
        <v>theater</v>
      </c>
      <c r="K502" t="str">
        <f t="shared" si="43"/>
        <v>plays</v>
      </c>
      <c r="L502" t="s">
        <v>21</v>
      </c>
      <c r="M502" t="s">
        <v>22</v>
      </c>
      <c r="N502">
        <v>1367384400</v>
      </c>
      <c r="O502" s="14">
        <f t="shared" si="44"/>
        <v>41395.208333333336</v>
      </c>
      <c r="P502" s="14">
        <v>41395.208333333336</v>
      </c>
      <c r="Q502">
        <f t="shared" si="47"/>
        <v>2013</v>
      </c>
      <c r="R502">
        <v>2013</v>
      </c>
      <c r="S502" s="16" t="str">
        <f t="shared" si="45"/>
        <v>May</v>
      </c>
      <c r="T502" t="s">
        <v>2090</v>
      </c>
      <c r="U502">
        <v>1369803600</v>
      </c>
      <c r="V502" s="12">
        <f t="shared" si="46"/>
        <v>41423.208333333336</v>
      </c>
      <c r="W502" t="b">
        <v>0</v>
      </c>
      <c r="X502" t="b">
        <v>1</v>
      </c>
      <c r="Y502" t="s">
        <v>33</v>
      </c>
    </row>
    <row r="503" spans="1:2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E503/D503*100</f>
        <v>70.145182291666657</v>
      </c>
      <c r="G503" t="s">
        <v>14</v>
      </c>
      <c r="H503" s="8">
        <f>E503/I503</f>
        <v>59.990534521158132</v>
      </c>
      <c r="I503">
        <v>1796</v>
      </c>
      <c r="J503" t="str">
        <f t="shared" si="42"/>
        <v>film &amp; video</v>
      </c>
      <c r="K503" t="str">
        <f t="shared" si="43"/>
        <v>documentary</v>
      </c>
      <c r="L503" t="s">
        <v>21</v>
      </c>
      <c r="M503" t="s">
        <v>22</v>
      </c>
      <c r="N503">
        <v>1363064400</v>
      </c>
      <c r="O503" s="14">
        <f t="shared" si="44"/>
        <v>41345.208333333336</v>
      </c>
      <c r="P503" s="14">
        <v>41345.208333333336</v>
      </c>
      <c r="Q503">
        <f t="shared" si="47"/>
        <v>2013</v>
      </c>
      <c r="R503">
        <v>2013</v>
      </c>
      <c r="S503" s="16" t="str">
        <f t="shared" si="45"/>
        <v>Mar</v>
      </c>
      <c r="T503" t="s">
        <v>2085</v>
      </c>
      <c r="U503">
        <v>1363237200</v>
      </c>
      <c r="V503" s="12">
        <f t="shared" si="46"/>
        <v>41347.208333333336</v>
      </c>
      <c r="W503" t="b">
        <v>0</v>
      </c>
      <c r="X503" t="b">
        <v>0</v>
      </c>
      <c r="Y503" t="s">
        <v>42</v>
      </c>
    </row>
    <row r="504" spans="1:2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E504/D504*100</f>
        <v>529.92307692307691</v>
      </c>
      <c r="G504" t="s">
        <v>20</v>
      </c>
      <c r="H504" s="8">
        <f>E504/I504</f>
        <v>37.037634408602152</v>
      </c>
      <c r="I504">
        <v>186</v>
      </c>
      <c r="J504" t="str">
        <f t="shared" si="42"/>
        <v>games</v>
      </c>
      <c r="K504" t="str">
        <f t="shared" si="43"/>
        <v>video games</v>
      </c>
      <c r="L504" t="s">
        <v>26</v>
      </c>
      <c r="M504" t="s">
        <v>27</v>
      </c>
      <c r="N504">
        <v>1343365200</v>
      </c>
      <c r="O504" s="14">
        <f t="shared" si="44"/>
        <v>41117.208333333336</v>
      </c>
      <c r="P504" s="14">
        <v>41117.208333333336</v>
      </c>
      <c r="Q504">
        <f t="shared" si="47"/>
        <v>2012</v>
      </c>
      <c r="R504">
        <v>2012</v>
      </c>
      <c r="S504" s="16" t="str">
        <f t="shared" si="45"/>
        <v>Jul</v>
      </c>
      <c r="T504" t="s">
        <v>2087</v>
      </c>
      <c r="U504">
        <v>1345870800</v>
      </c>
      <c r="V504" s="12">
        <f t="shared" si="46"/>
        <v>41146.208333333336</v>
      </c>
      <c r="W504" t="b">
        <v>0</v>
      </c>
      <c r="X504" t="b">
        <v>1</v>
      </c>
      <c r="Y504" t="s">
        <v>89</v>
      </c>
    </row>
    <row r="505" spans="1:2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E505/D505*100</f>
        <v>180.32549019607845</v>
      </c>
      <c r="G505" t="s">
        <v>20</v>
      </c>
      <c r="H505" s="8">
        <f>E505/I505</f>
        <v>99.963043478260872</v>
      </c>
      <c r="I505">
        <v>460</v>
      </c>
      <c r="J505" t="str">
        <f t="shared" si="42"/>
        <v>film &amp; video</v>
      </c>
      <c r="K505" t="str">
        <f t="shared" si="43"/>
        <v>drama</v>
      </c>
      <c r="L505" t="s">
        <v>21</v>
      </c>
      <c r="M505" t="s">
        <v>22</v>
      </c>
      <c r="N505">
        <v>1435726800</v>
      </c>
      <c r="O505" s="14">
        <f t="shared" si="44"/>
        <v>42186.208333333328</v>
      </c>
      <c r="P505" s="14">
        <v>42186.208333333328</v>
      </c>
      <c r="Q505">
        <f t="shared" si="47"/>
        <v>2015</v>
      </c>
      <c r="R505">
        <v>2015</v>
      </c>
      <c r="S505" s="16" t="str">
        <f t="shared" si="45"/>
        <v>Jul</v>
      </c>
      <c r="T505" t="s">
        <v>2087</v>
      </c>
      <c r="U505">
        <v>1437454800</v>
      </c>
      <c r="V505" s="12">
        <f t="shared" si="46"/>
        <v>42206.208333333328</v>
      </c>
      <c r="W505" t="b">
        <v>0</v>
      </c>
      <c r="X505" t="b">
        <v>0</v>
      </c>
      <c r="Y505" t="s">
        <v>53</v>
      </c>
    </row>
    <row r="506" spans="1:2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E506/D506*100</f>
        <v>92.320000000000007</v>
      </c>
      <c r="G506" t="s">
        <v>14</v>
      </c>
      <c r="H506" s="8">
        <f>E506/I506</f>
        <v>111.6774193548387</v>
      </c>
      <c r="I506">
        <v>62</v>
      </c>
      <c r="J506" t="str">
        <f t="shared" si="42"/>
        <v>music</v>
      </c>
      <c r="K506" t="str">
        <f t="shared" si="43"/>
        <v>rock</v>
      </c>
      <c r="L506" t="s">
        <v>107</v>
      </c>
      <c r="M506" t="s">
        <v>108</v>
      </c>
      <c r="N506">
        <v>1431925200</v>
      </c>
      <c r="O506" s="14">
        <f t="shared" si="44"/>
        <v>42142.208333333328</v>
      </c>
      <c r="P506" s="14">
        <v>42142.208333333328</v>
      </c>
      <c r="Q506">
        <f t="shared" si="47"/>
        <v>2015</v>
      </c>
      <c r="R506">
        <v>2015</v>
      </c>
      <c r="S506" s="16" t="str">
        <f t="shared" si="45"/>
        <v>May</v>
      </c>
      <c r="T506" t="s">
        <v>2090</v>
      </c>
      <c r="U506">
        <v>1432011600</v>
      </c>
      <c r="V506" s="12">
        <f t="shared" si="46"/>
        <v>42143.208333333328</v>
      </c>
      <c r="W506" t="b">
        <v>0</v>
      </c>
      <c r="X506" t="b">
        <v>0</v>
      </c>
      <c r="Y506" t="s">
        <v>23</v>
      </c>
    </row>
    <row r="507" spans="1:2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E507/D507*100</f>
        <v>13.901001112347053</v>
      </c>
      <c r="G507" t="s">
        <v>14</v>
      </c>
      <c r="H507" s="8">
        <f>E507/I507</f>
        <v>36.014409221902014</v>
      </c>
      <c r="I507">
        <v>347</v>
      </c>
      <c r="J507" t="str">
        <f t="shared" si="42"/>
        <v>publishing</v>
      </c>
      <c r="K507" t="str">
        <f t="shared" si="43"/>
        <v>radio &amp; podcasts</v>
      </c>
      <c r="L507" t="s">
        <v>21</v>
      </c>
      <c r="M507" t="s">
        <v>22</v>
      </c>
      <c r="N507">
        <v>1362722400</v>
      </c>
      <c r="O507" s="14">
        <f t="shared" si="44"/>
        <v>41341.25</v>
      </c>
      <c r="P507" s="14">
        <v>41341.25</v>
      </c>
      <c r="Q507">
        <f t="shared" si="47"/>
        <v>2013</v>
      </c>
      <c r="R507">
        <v>2013</v>
      </c>
      <c r="S507" s="16" t="str">
        <f t="shared" si="45"/>
        <v>Mar</v>
      </c>
      <c r="T507" t="s">
        <v>2085</v>
      </c>
      <c r="U507">
        <v>1366347600</v>
      </c>
      <c r="V507" s="12">
        <f t="shared" si="46"/>
        <v>41383.208333333336</v>
      </c>
      <c r="W507" t="b">
        <v>0</v>
      </c>
      <c r="X507" t="b">
        <v>1</v>
      </c>
      <c r="Y507" t="s">
        <v>133</v>
      </c>
    </row>
    <row r="508" spans="1:2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E508/D508*100</f>
        <v>927.07777777777767</v>
      </c>
      <c r="G508" t="s">
        <v>20</v>
      </c>
      <c r="H508" s="8">
        <f>E508/I508</f>
        <v>66.010284810126578</v>
      </c>
      <c r="I508">
        <v>2528</v>
      </c>
      <c r="J508" t="str">
        <f t="shared" si="42"/>
        <v>theater</v>
      </c>
      <c r="K508" t="str">
        <f t="shared" si="43"/>
        <v>plays</v>
      </c>
      <c r="L508" t="s">
        <v>21</v>
      </c>
      <c r="M508" t="s">
        <v>22</v>
      </c>
      <c r="N508">
        <v>1511416800</v>
      </c>
      <c r="O508" s="14">
        <f t="shared" si="44"/>
        <v>43062.25</v>
      </c>
      <c r="P508" s="14">
        <v>43062.25</v>
      </c>
      <c r="Q508">
        <f t="shared" si="47"/>
        <v>2017</v>
      </c>
      <c r="R508">
        <v>2017</v>
      </c>
      <c r="S508" s="16" t="str">
        <f t="shared" si="45"/>
        <v>Nov</v>
      </c>
      <c r="T508" t="s">
        <v>2079</v>
      </c>
      <c r="U508">
        <v>1512885600</v>
      </c>
      <c r="V508" s="12">
        <f t="shared" si="46"/>
        <v>43079.25</v>
      </c>
      <c r="W508" t="b">
        <v>0</v>
      </c>
      <c r="X508" t="b">
        <v>1</v>
      </c>
      <c r="Y508" t="s">
        <v>33</v>
      </c>
    </row>
    <row r="509" spans="1:2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E509/D509*100</f>
        <v>39.857142857142861</v>
      </c>
      <c r="G509" t="s">
        <v>14</v>
      </c>
      <c r="H509" s="8">
        <f>E509/I509</f>
        <v>44.05263157894737</v>
      </c>
      <c r="I509">
        <v>19</v>
      </c>
      <c r="J509" t="str">
        <f t="shared" si="42"/>
        <v>technology</v>
      </c>
      <c r="K509" t="str">
        <f t="shared" si="43"/>
        <v>web</v>
      </c>
      <c r="L509" t="s">
        <v>21</v>
      </c>
      <c r="M509" t="s">
        <v>22</v>
      </c>
      <c r="N509">
        <v>1365483600</v>
      </c>
      <c r="O509" s="14">
        <f t="shared" si="44"/>
        <v>41373.208333333336</v>
      </c>
      <c r="P509" s="14">
        <v>41373.208333333336</v>
      </c>
      <c r="Q509">
        <f t="shared" si="47"/>
        <v>2013</v>
      </c>
      <c r="R509">
        <v>2013</v>
      </c>
      <c r="S509" s="16" t="str">
        <f t="shared" si="45"/>
        <v>Apr</v>
      </c>
      <c r="T509" t="s">
        <v>2088</v>
      </c>
      <c r="U509">
        <v>1369717200</v>
      </c>
      <c r="V509" s="12">
        <f t="shared" si="46"/>
        <v>41422.208333333336</v>
      </c>
      <c r="W509" t="b">
        <v>0</v>
      </c>
      <c r="X509" t="b">
        <v>1</v>
      </c>
      <c r="Y509" t="s">
        <v>28</v>
      </c>
    </row>
    <row r="510" spans="1:2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E510/D510*100</f>
        <v>112.22929936305732</v>
      </c>
      <c r="G510" t="s">
        <v>20</v>
      </c>
      <c r="H510" s="8">
        <f>E510/I510</f>
        <v>52.999726551818434</v>
      </c>
      <c r="I510">
        <v>3657</v>
      </c>
      <c r="J510" t="str">
        <f t="shared" si="42"/>
        <v>theater</v>
      </c>
      <c r="K510" t="str">
        <f t="shared" si="43"/>
        <v>plays</v>
      </c>
      <c r="L510" t="s">
        <v>21</v>
      </c>
      <c r="M510" t="s">
        <v>22</v>
      </c>
      <c r="N510">
        <v>1532840400</v>
      </c>
      <c r="O510" s="14">
        <f t="shared" si="44"/>
        <v>43310.208333333328</v>
      </c>
      <c r="P510" s="14">
        <v>43310.208333333328</v>
      </c>
      <c r="Q510">
        <f t="shared" si="47"/>
        <v>2018</v>
      </c>
      <c r="R510">
        <v>2018</v>
      </c>
      <c r="S510" s="16" t="str">
        <f t="shared" si="45"/>
        <v>Jul</v>
      </c>
      <c r="T510" t="s">
        <v>2087</v>
      </c>
      <c r="U510">
        <v>1534654800</v>
      </c>
      <c r="V510" s="12">
        <f t="shared" si="46"/>
        <v>43331.208333333328</v>
      </c>
      <c r="W510" t="b">
        <v>0</v>
      </c>
      <c r="X510" t="b">
        <v>0</v>
      </c>
      <c r="Y510" t="s">
        <v>33</v>
      </c>
    </row>
    <row r="511" spans="1:2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E511/D511*100</f>
        <v>70.925816023738875</v>
      </c>
      <c r="G511" t="s">
        <v>14</v>
      </c>
      <c r="H511" s="8">
        <f>E511/I511</f>
        <v>95</v>
      </c>
      <c r="I511">
        <v>1258</v>
      </c>
      <c r="J511" t="str">
        <f t="shared" si="42"/>
        <v>theater</v>
      </c>
      <c r="K511" t="str">
        <f t="shared" si="43"/>
        <v>plays</v>
      </c>
      <c r="L511" t="s">
        <v>21</v>
      </c>
      <c r="M511" t="s">
        <v>22</v>
      </c>
      <c r="N511">
        <v>1336194000</v>
      </c>
      <c r="O511" s="14">
        <f t="shared" si="44"/>
        <v>41034.208333333336</v>
      </c>
      <c r="P511" s="14">
        <v>41034.208333333336</v>
      </c>
      <c r="Q511">
        <f t="shared" si="47"/>
        <v>2012</v>
      </c>
      <c r="R511">
        <v>2012</v>
      </c>
      <c r="S511" s="16" t="str">
        <f t="shared" si="45"/>
        <v>May</v>
      </c>
      <c r="T511" t="s">
        <v>2090</v>
      </c>
      <c r="U511">
        <v>1337058000</v>
      </c>
      <c r="V511" s="12">
        <f t="shared" si="46"/>
        <v>41044.208333333336</v>
      </c>
      <c r="W511" t="b">
        <v>0</v>
      </c>
      <c r="X511" t="b">
        <v>0</v>
      </c>
      <c r="Y511" t="s">
        <v>33</v>
      </c>
    </row>
    <row r="512" spans="1:2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E512/D512*100</f>
        <v>119.08974358974358</v>
      </c>
      <c r="G512" t="s">
        <v>20</v>
      </c>
      <c r="H512" s="8">
        <f>E512/I512</f>
        <v>70.908396946564892</v>
      </c>
      <c r="I512">
        <v>131</v>
      </c>
      <c r="J512" t="str">
        <f t="shared" si="42"/>
        <v>film &amp; video</v>
      </c>
      <c r="K512" t="str">
        <f t="shared" si="43"/>
        <v>drama</v>
      </c>
      <c r="L512" t="s">
        <v>26</v>
      </c>
      <c r="M512" t="s">
        <v>27</v>
      </c>
      <c r="N512">
        <v>1527742800</v>
      </c>
      <c r="O512" s="14">
        <f t="shared" si="44"/>
        <v>43251.208333333328</v>
      </c>
      <c r="P512" s="14">
        <v>43251.208333333328</v>
      </c>
      <c r="Q512">
        <f t="shared" si="47"/>
        <v>2018</v>
      </c>
      <c r="R512">
        <v>2018</v>
      </c>
      <c r="S512" s="16" t="str">
        <f t="shared" si="45"/>
        <v>May</v>
      </c>
      <c r="T512" t="s">
        <v>2090</v>
      </c>
      <c r="U512">
        <v>1529816400</v>
      </c>
      <c r="V512" s="12">
        <f t="shared" si="46"/>
        <v>43275.208333333328</v>
      </c>
      <c r="W512" t="b">
        <v>0</v>
      </c>
      <c r="X512" t="b">
        <v>0</v>
      </c>
      <c r="Y512" t="s">
        <v>53</v>
      </c>
    </row>
    <row r="513" spans="1:2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E513/D513*100</f>
        <v>24.017591339648174</v>
      </c>
      <c r="G513" t="s">
        <v>14</v>
      </c>
      <c r="H513" s="8">
        <f>E513/I513</f>
        <v>98.060773480662988</v>
      </c>
      <c r="I513">
        <v>362</v>
      </c>
      <c r="J513" t="str">
        <f t="shared" si="42"/>
        <v>theater</v>
      </c>
      <c r="K513" t="str">
        <f t="shared" si="43"/>
        <v>plays</v>
      </c>
      <c r="L513" t="s">
        <v>21</v>
      </c>
      <c r="M513" t="s">
        <v>22</v>
      </c>
      <c r="N513">
        <v>1564030800</v>
      </c>
      <c r="O513" s="14">
        <f t="shared" si="44"/>
        <v>43671.208333333328</v>
      </c>
      <c r="P513" s="14">
        <v>43671.208333333328</v>
      </c>
      <c r="Q513">
        <f t="shared" si="47"/>
        <v>2019</v>
      </c>
      <c r="R513">
        <v>2019</v>
      </c>
      <c r="S513" s="16" t="str">
        <f t="shared" si="45"/>
        <v>Jul</v>
      </c>
      <c r="T513" t="s">
        <v>2087</v>
      </c>
      <c r="U513">
        <v>1564894800</v>
      </c>
      <c r="V513" s="12">
        <f t="shared" si="46"/>
        <v>43681.208333333328</v>
      </c>
      <c r="W513" t="b">
        <v>0</v>
      </c>
      <c r="X513" t="b">
        <v>0</v>
      </c>
      <c r="Y513" t="s">
        <v>33</v>
      </c>
    </row>
    <row r="514" spans="1:2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E514/D514*100</f>
        <v>139.31868131868131</v>
      </c>
      <c r="G514" t="s">
        <v>20</v>
      </c>
      <c r="H514" s="8">
        <f>E514/I514</f>
        <v>53.046025104602514</v>
      </c>
      <c r="I514">
        <v>239</v>
      </c>
      <c r="J514" t="str">
        <f t="shared" si="42"/>
        <v>games</v>
      </c>
      <c r="K514" t="str">
        <f t="shared" si="43"/>
        <v>video games</v>
      </c>
      <c r="L514" t="s">
        <v>21</v>
      </c>
      <c r="M514" t="s">
        <v>22</v>
      </c>
      <c r="N514">
        <v>1404536400</v>
      </c>
      <c r="O514" s="14">
        <f t="shared" si="44"/>
        <v>41825.208333333336</v>
      </c>
      <c r="P514" s="14">
        <v>41825.208333333336</v>
      </c>
      <c r="Q514">
        <f t="shared" si="47"/>
        <v>2014</v>
      </c>
      <c r="R514">
        <v>2014</v>
      </c>
      <c r="S514" s="16" t="str">
        <f t="shared" si="45"/>
        <v>Jul</v>
      </c>
      <c r="T514" t="s">
        <v>2087</v>
      </c>
      <c r="U514">
        <v>1404622800</v>
      </c>
      <c r="V514" s="12">
        <f t="shared" si="46"/>
        <v>41826.208333333336</v>
      </c>
      <c r="W514" t="b">
        <v>0</v>
      </c>
      <c r="X514" t="b">
        <v>1</v>
      </c>
      <c r="Y514" t="s">
        <v>89</v>
      </c>
    </row>
    <row r="515" spans="1:2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E515/D515*100</f>
        <v>39.277108433734945</v>
      </c>
      <c r="G515" t="s">
        <v>74</v>
      </c>
      <c r="H515" s="8">
        <f>E515/I515</f>
        <v>93.142857142857139</v>
      </c>
      <c r="I515">
        <v>35</v>
      </c>
      <c r="J515" t="str">
        <f t="shared" ref="J515:J578" si="48">_xlfn.TEXTBEFORE(Y515, "/")</f>
        <v>film &amp; video</v>
      </c>
      <c r="K515" t="str">
        <f t="shared" ref="K515:K578" si="49">_xlfn.TEXTAFTER(Y515, "/")</f>
        <v>television</v>
      </c>
      <c r="L515" t="s">
        <v>21</v>
      </c>
      <c r="M515" t="s">
        <v>22</v>
      </c>
      <c r="N515">
        <v>1284008400</v>
      </c>
      <c r="O515" s="14">
        <f t="shared" ref="O515:O578" si="50">(((N515/60)/60)/24)+DATE(1970,1,1)</f>
        <v>40430.208333333336</v>
      </c>
      <c r="P515" s="14">
        <v>40430.208333333336</v>
      </c>
      <c r="Q515">
        <f t="shared" si="47"/>
        <v>2010</v>
      </c>
      <c r="R515">
        <v>2010</v>
      </c>
      <c r="S515" s="16" t="str">
        <f t="shared" ref="S515:S578" si="51">TEXT(P515, "mmm")</f>
        <v>Sep</v>
      </c>
      <c r="T515" t="s">
        <v>2082</v>
      </c>
      <c r="U515">
        <v>1284181200</v>
      </c>
      <c r="V515" s="12">
        <f t="shared" ref="V515:V578" si="52">(((U515/60)/60)/24)+DATE(1970,1,1)</f>
        <v>40432.208333333336</v>
      </c>
      <c r="W515" t="b">
        <v>0</v>
      </c>
      <c r="X515" t="b">
        <v>0</v>
      </c>
      <c r="Y515" t="s">
        <v>269</v>
      </c>
    </row>
    <row r="516" spans="1:2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E516/D516*100</f>
        <v>22.439077144917089</v>
      </c>
      <c r="G516" t="s">
        <v>74</v>
      </c>
      <c r="H516" s="8">
        <f>E516/I516</f>
        <v>58.945075757575758</v>
      </c>
      <c r="I516">
        <v>528</v>
      </c>
      <c r="J516" t="str">
        <f t="shared" si="48"/>
        <v>music</v>
      </c>
      <c r="K516" t="str">
        <f t="shared" si="49"/>
        <v>rock</v>
      </c>
      <c r="L516" t="s">
        <v>98</v>
      </c>
      <c r="M516" t="s">
        <v>99</v>
      </c>
      <c r="N516">
        <v>1386309600</v>
      </c>
      <c r="O516" s="14">
        <f t="shared" si="50"/>
        <v>41614.25</v>
      </c>
      <c r="P516" s="14">
        <v>41614.25</v>
      </c>
      <c r="Q516">
        <f t="shared" ref="Q516:Q579" si="53">YEAR(P516)</f>
        <v>2013</v>
      </c>
      <c r="R516">
        <v>2013</v>
      </c>
      <c r="S516" s="16" t="str">
        <f t="shared" si="51"/>
        <v>Dec</v>
      </c>
      <c r="T516" t="s">
        <v>2086</v>
      </c>
      <c r="U516">
        <v>1386741600</v>
      </c>
      <c r="V516" s="12">
        <f t="shared" si="52"/>
        <v>41619.25</v>
      </c>
      <c r="W516" t="b">
        <v>0</v>
      </c>
      <c r="X516" t="b">
        <v>1</v>
      </c>
      <c r="Y516" t="s">
        <v>23</v>
      </c>
    </row>
    <row r="517" spans="1:2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E517/D517*100</f>
        <v>55.779069767441861</v>
      </c>
      <c r="G517" t="s">
        <v>14</v>
      </c>
      <c r="H517" s="8">
        <f>E517/I517</f>
        <v>36.067669172932334</v>
      </c>
      <c r="I517">
        <v>133</v>
      </c>
      <c r="J517" t="str">
        <f t="shared" si="48"/>
        <v>theater</v>
      </c>
      <c r="K517" t="str">
        <f t="shared" si="49"/>
        <v>plays</v>
      </c>
      <c r="L517" t="s">
        <v>15</v>
      </c>
      <c r="M517" t="s">
        <v>16</v>
      </c>
      <c r="N517">
        <v>1324620000</v>
      </c>
      <c r="O517" s="14">
        <f t="shared" si="50"/>
        <v>40900.25</v>
      </c>
      <c r="P517" s="14">
        <v>40900.25</v>
      </c>
      <c r="Q517">
        <f t="shared" si="53"/>
        <v>2011</v>
      </c>
      <c r="R517">
        <v>2011</v>
      </c>
      <c r="S517" s="16" t="str">
        <f t="shared" si="51"/>
        <v>Dec</v>
      </c>
      <c r="T517" t="s">
        <v>2086</v>
      </c>
      <c r="U517">
        <v>1324792800</v>
      </c>
      <c r="V517" s="12">
        <f t="shared" si="52"/>
        <v>40902.25</v>
      </c>
      <c r="W517" t="b">
        <v>0</v>
      </c>
      <c r="X517" t="b">
        <v>1</v>
      </c>
      <c r="Y517" t="s">
        <v>33</v>
      </c>
    </row>
    <row r="518" spans="1:2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E518/D518*100</f>
        <v>42.523125996810208</v>
      </c>
      <c r="G518" t="s">
        <v>14</v>
      </c>
      <c r="H518" s="8">
        <f>E518/I518</f>
        <v>63.030732860520096</v>
      </c>
      <c r="I518">
        <v>846</v>
      </c>
      <c r="J518" t="str">
        <f t="shared" si="48"/>
        <v>publishing</v>
      </c>
      <c r="K518" t="str">
        <f t="shared" si="49"/>
        <v>nonfiction</v>
      </c>
      <c r="L518" t="s">
        <v>21</v>
      </c>
      <c r="M518" t="s">
        <v>22</v>
      </c>
      <c r="N518">
        <v>1281070800</v>
      </c>
      <c r="O518" s="14">
        <f t="shared" si="50"/>
        <v>40396.208333333336</v>
      </c>
      <c r="P518" s="14">
        <v>40396.208333333336</v>
      </c>
      <c r="Q518">
        <f t="shared" si="53"/>
        <v>2010</v>
      </c>
      <c r="R518">
        <v>2010</v>
      </c>
      <c r="S518" s="16" t="str">
        <f t="shared" si="51"/>
        <v>Aug</v>
      </c>
      <c r="T518" t="s">
        <v>2080</v>
      </c>
      <c r="U518">
        <v>1284354000</v>
      </c>
      <c r="V518" s="12">
        <f t="shared" si="52"/>
        <v>40434.208333333336</v>
      </c>
      <c r="W518" t="b">
        <v>0</v>
      </c>
      <c r="X518" t="b">
        <v>0</v>
      </c>
      <c r="Y518" t="s">
        <v>68</v>
      </c>
    </row>
    <row r="519" spans="1:2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E519/D519*100</f>
        <v>112.00000000000001</v>
      </c>
      <c r="G519" t="s">
        <v>20</v>
      </c>
      <c r="H519" s="8">
        <f>E519/I519</f>
        <v>84.717948717948715</v>
      </c>
      <c r="I519">
        <v>78</v>
      </c>
      <c r="J519" t="str">
        <f t="shared" si="48"/>
        <v>food</v>
      </c>
      <c r="K519" t="str">
        <f t="shared" si="49"/>
        <v>food trucks</v>
      </c>
      <c r="L519" t="s">
        <v>21</v>
      </c>
      <c r="M519" t="s">
        <v>22</v>
      </c>
      <c r="N519">
        <v>1493960400</v>
      </c>
      <c r="O519" s="14">
        <f t="shared" si="50"/>
        <v>42860.208333333328</v>
      </c>
      <c r="P519" s="14">
        <v>42860.208333333328</v>
      </c>
      <c r="Q519">
        <f t="shared" si="53"/>
        <v>2017</v>
      </c>
      <c r="R519">
        <v>2017</v>
      </c>
      <c r="S519" s="16" t="str">
        <f t="shared" si="51"/>
        <v>May</v>
      </c>
      <c r="T519" t="s">
        <v>2090</v>
      </c>
      <c r="U519">
        <v>1494392400</v>
      </c>
      <c r="V519" s="12">
        <f t="shared" si="52"/>
        <v>42865.208333333328</v>
      </c>
      <c r="W519" t="b">
        <v>0</v>
      </c>
      <c r="X519" t="b">
        <v>0</v>
      </c>
      <c r="Y519" t="s">
        <v>17</v>
      </c>
    </row>
    <row r="520" spans="1:2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E520/D520*100</f>
        <v>7.0681818181818183</v>
      </c>
      <c r="G520" t="s">
        <v>14</v>
      </c>
      <c r="H520" s="8">
        <f>E520/I520</f>
        <v>62.2</v>
      </c>
      <c r="I520">
        <v>10</v>
      </c>
      <c r="J520" t="str">
        <f t="shared" si="48"/>
        <v>film &amp; video</v>
      </c>
      <c r="K520" t="str">
        <f t="shared" si="49"/>
        <v>animation</v>
      </c>
      <c r="L520" t="s">
        <v>21</v>
      </c>
      <c r="M520" t="s">
        <v>22</v>
      </c>
      <c r="N520">
        <v>1519365600</v>
      </c>
      <c r="O520" s="14">
        <f t="shared" si="50"/>
        <v>43154.25</v>
      </c>
      <c r="P520" s="14">
        <v>43154.25</v>
      </c>
      <c r="Q520">
        <f t="shared" si="53"/>
        <v>2018</v>
      </c>
      <c r="R520">
        <v>2018</v>
      </c>
      <c r="S520" s="16" t="str">
        <f t="shared" si="51"/>
        <v>Feb</v>
      </c>
      <c r="T520" t="s">
        <v>2089</v>
      </c>
      <c r="U520">
        <v>1519538400</v>
      </c>
      <c r="V520" s="12">
        <f t="shared" si="52"/>
        <v>43156.25</v>
      </c>
      <c r="W520" t="b">
        <v>0</v>
      </c>
      <c r="X520" t="b">
        <v>1</v>
      </c>
      <c r="Y520" t="s">
        <v>71</v>
      </c>
    </row>
    <row r="521" spans="1:2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E521/D521*100</f>
        <v>101.74563871693867</v>
      </c>
      <c r="G521" t="s">
        <v>20</v>
      </c>
      <c r="H521" s="8">
        <f>E521/I521</f>
        <v>101.97518330513255</v>
      </c>
      <c r="I521">
        <v>1773</v>
      </c>
      <c r="J521" t="str">
        <f t="shared" si="48"/>
        <v>music</v>
      </c>
      <c r="K521" t="str">
        <f t="shared" si="49"/>
        <v>rock</v>
      </c>
      <c r="L521" t="s">
        <v>21</v>
      </c>
      <c r="M521" t="s">
        <v>22</v>
      </c>
      <c r="N521">
        <v>1420696800</v>
      </c>
      <c r="O521" s="14">
        <f t="shared" si="50"/>
        <v>42012.25</v>
      </c>
      <c r="P521" s="14">
        <v>42012.25</v>
      </c>
      <c r="Q521">
        <f t="shared" si="53"/>
        <v>2015</v>
      </c>
      <c r="R521">
        <v>2015</v>
      </c>
      <c r="S521" s="16" t="str">
        <f t="shared" si="51"/>
        <v>Jan</v>
      </c>
      <c r="T521" t="s">
        <v>2081</v>
      </c>
      <c r="U521">
        <v>1421906400</v>
      </c>
      <c r="V521" s="12">
        <f t="shared" si="52"/>
        <v>42026.25</v>
      </c>
      <c r="W521" t="b">
        <v>0</v>
      </c>
      <c r="X521" t="b">
        <v>1</v>
      </c>
      <c r="Y521" t="s">
        <v>23</v>
      </c>
    </row>
    <row r="522" spans="1:2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E522/D522*100</f>
        <v>425.75</v>
      </c>
      <c r="G522" t="s">
        <v>20</v>
      </c>
      <c r="H522" s="8">
        <f>E522/I522</f>
        <v>106.4375</v>
      </c>
      <c r="I522">
        <v>32</v>
      </c>
      <c r="J522" t="str">
        <f t="shared" si="48"/>
        <v>theater</v>
      </c>
      <c r="K522" t="str">
        <f t="shared" si="49"/>
        <v>plays</v>
      </c>
      <c r="L522" t="s">
        <v>21</v>
      </c>
      <c r="M522" t="s">
        <v>22</v>
      </c>
      <c r="N522">
        <v>1555650000</v>
      </c>
      <c r="O522" s="14">
        <f t="shared" si="50"/>
        <v>43574.208333333328</v>
      </c>
      <c r="P522" s="14">
        <v>43574.208333333328</v>
      </c>
      <c r="Q522">
        <f t="shared" si="53"/>
        <v>2019</v>
      </c>
      <c r="R522">
        <v>2019</v>
      </c>
      <c r="S522" s="16" t="str">
        <f t="shared" si="51"/>
        <v>Apr</v>
      </c>
      <c r="T522" t="s">
        <v>2088</v>
      </c>
      <c r="U522">
        <v>1555909200</v>
      </c>
      <c r="V522" s="12">
        <f t="shared" si="52"/>
        <v>43577.208333333328</v>
      </c>
      <c r="W522" t="b">
        <v>0</v>
      </c>
      <c r="X522" t="b">
        <v>0</v>
      </c>
      <c r="Y522" t="s">
        <v>33</v>
      </c>
    </row>
    <row r="523" spans="1:2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E523/D523*100</f>
        <v>145.53947368421052</v>
      </c>
      <c r="G523" t="s">
        <v>20</v>
      </c>
      <c r="H523" s="8">
        <f>E523/I523</f>
        <v>29.975609756097562</v>
      </c>
      <c r="I523">
        <v>369</v>
      </c>
      <c r="J523" t="str">
        <f t="shared" si="48"/>
        <v>film &amp; video</v>
      </c>
      <c r="K523" t="str">
        <f t="shared" si="49"/>
        <v>drama</v>
      </c>
      <c r="L523" t="s">
        <v>21</v>
      </c>
      <c r="M523" t="s">
        <v>22</v>
      </c>
      <c r="N523">
        <v>1471928400</v>
      </c>
      <c r="O523" s="14">
        <f t="shared" si="50"/>
        <v>42605.208333333328</v>
      </c>
      <c r="P523" s="14">
        <v>42605.208333333328</v>
      </c>
      <c r="Q523">
        <f t="shared" si="53"/>
        <v>2016</v>
      </c>
      <c r="R523">
        <v>2016</v>
      </c>
      <c r="S523" s="16" t="str">
        <f t="shared" si="51"/>
        <v>Aug</v>
      </c>
      <c r="T523" t="s">
        <v>2080</v>
      </c>
      <c r="U523">
        <v>1472446800</v>
      </c>
      <c r="V523" s="12">
        <f t="shared" si="52"/>
        <v>42611.208333333328</v>
      </c>
      <c r="W523" t="b">
        <v>0</v>
      </c>
      <c r="X523" t="b">
        <v>1</v>
      </c>
      <c r="Y523" t="s">
        <v>53</v>
      </c>
    </row>
    <row r="524" spans="1:2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E524/D524*100</f>
        <v>32.453465346534657</v>
      </c>
      <c r="G524" t="s">
        <v>14</v>
      </c>
      <c r="H524" s="8">
        <f>E524/I524</f>
        <v>85.806282722513089</v>
      </c>
      <c r="I524">
        <v>191</v>
      </c>
      <c r="J524" t="str">
        <f t="shared" si="48"/>
        <v>film &amp; video</v>
      </c>
      <c r="K524" t="str">
        <f t="shared" si="49"/>
        <v>shorts</v>
      </c>
      <c r="L524" t="s">
        <v>21</v>
      </c>
      <c r="M524" t="s">
        <v>22</v>
      </c>
      <c r="N524">
        <v>1341291600</v>
      </c>
      <c r="O524" s="14">
        <f t="shared" si="50"/>
        <v>41093.208333333336</v>
      </c>
      <c r="P524" s="14">
        <v>41093.208333333336</v>
      </c>
      <c r="Q524">
        <f t="shared" si="53"/>
        <v>2012</v>
      </c>
      <c r="R524">
        <v>2012</v>
      </c>
      <c r="S524" s="16" t="str">
        <f t="shared" si="51"/>
        <v>Jul</v>
      </c>
      <c r="T524" t="s">
        <v>2087</v>
      </c>
      <c r="U524">
        <v>1342328400</v>
      </c>
      <c r="V524" s="12">
        <f t="shared" si="52"/>
        <v>41105.208333333336</v>
      </c>
      <c r="W524" t="b">
        <v>0</v>
      </c>
      <c r="X524" t="b">
        <v>0</v>
      </c>
      <c r="Y524" t="s">
        <v>100</v>
      </c>
    </row>
    <row r="525" spans="1:2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E525/D525*100</f>
        <v>700.33333333333326</v>
      </c>
      <c r="G525" t="s">
        <v>20</v>
      </c>
      <c r="H525" s="8">
        <f>E525/I525</f>
        <v>70.82022471910112</v>
      </c>
      <c r="I525">
        <v>89</v>
      </c>
      <c r="J525" t="str">
        <f t="shared" si="48"/>
        <v>film &amp; video</v>
      </c>
      <c r="K525" t="str">
        <f t="shared" si="49"/>
        <v>shorts</v>
      </c>
      <c r="L525" t="s">
        <v>21</v>
      </c>
      <c r="M525" t="s">
        <v>22</v>
      </c>
      <c r="N525">
        <v>1267682400</v>
      </c>
      <c r="O525" s="14">
        <f t="shared" si="50"/>
        <v>40241.25</v>
      </c>
      <c r="P525" s="14">
        <v>40241.25</v>
      </c>
      <c r="Q525">
        <f t="shared" si="53"/>
        <v>2010</v>
      </c>
      <c r="R525">
        <v>2010</v>
      </c>
      <c r="S525" s="16" t="str">
        <f t="shared" si="51"/>
        <v>Mar</v>
      </c>
      <c r="T525" t="s">
        <v>2085</v>
      </c>
      <c r="U525">
        <v>1268114400</v>
      </c>
      <c r="V525" s="12">
        <f t="shared" si="52"/>
        <v>40246.25</v>
      </c>
      <c r="W525" t="b">
        <v>0</v>
      </c>
      <c r="X525" t="b">
        <v>0</v>
      </c>
      <c r="Y525" t="s">
        <v>100</v>
      </c>
    </row>
    <row r="526" spans="1:2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E526/D526*100</f>
        <v>83.904860392967933</v>
      </c>
      <c r="G526" t="s">
        <v>14</v>
      </c>
      <c r="H526" s="8">
        <f>E526/I526</f>
        <v>40.998484082870135</v>
      </c>
      <c r="I526">
        <v>1979</v>
      </c>
      <c r="J526" t="str">
        <f t="shared" si="48"/>
        <v>theater</v>
      </c>
      <c r="K526" t="str">
        <f t="shared" si="49"/>
        <v>plays</v>
      </c>
      <c r="L526" t="s">
        <v>21</v>
      </c>
      <c r="M526" t="s">
        <v>22</v>
      </c>
      <c r="N526">
        <v>1272258000</v>
      </c>
      <c r="O526" s="14">
        <f t="shared" si="50"/>
        <v>40294.208333333336</v>
      </c>
      <c r="P526" s="14">
        <v>40294.208333333336</v>
      </c>
      <c r="Q526">
        <f t="shared" si="53"/>
        <v>2010</v>
      </c>
      <c r="R526">
        <v>2010</v>
      </c>
      <c r="S526" s="16" t="str">
        <f t="shared" si="51"/>
        <v>Apr</v>
      </c>
      <c r="T526" t="s">
        <v>2088</v>
      </c>
      <c r="U526">
        <v>1273381200</v>
      </c>
      <c r="V526" s="12">
        <f t="shared" si="52"/>
        <v>40307.208333333336</v>
      </c>
      <c r="W526" t="b">
        <v>0</v>
      </c>
      <c r="X526" t="b">
        <v>0</v>
      </c>
      <c r="Y526" t="s">
        <v>33</v>
      </c>
    </row>
    <row r="527" spans="1:2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E527/D527*100</f>
        <v>84.19047619047619</v>
      </c>
      <c r="G527" t="s">
        <v>14</v>
      </c>
      <c r="H527" s="8">
        <f>E527/I527</f>
        <v>28.063492063492063</v>
      </c>
      <c r="I527">
        <v>63</v>
      </c>
      <c r="J527" t="str">
        <f t="shared" si="48"/>
        <v>technology</v>
      </c>
      <c r="K527" t="str">
        <f t="shared" si="49"/>
        <v>wearables</v>
      </c>
      <c r="L527" t="s">
        <v>21</v>
      </c>
      <c r="M527" t="s">
        <v>22</v>
      </c>
      <c r="N527">
        <v>1290492000</v>
      </c>
      <c r="O527" s="14">
        <f t="shared" si="50"/>
        <v>40505.25</v>
      </c>
      <c r="P527" s="14">
        <v>40505.25</v>
      </c>
      <c r="Q527">
        <f t="shared" si="53"/>
        <v>2010</v>
      </c>
      <c r="R527">
        <v>2010</v>
      </c>
      <c r="S527" s="16" t="str">
        <f t="shared" si="51"/>
        <v>Nov</v>
      </c>
      <c r="T527" t="s">
        <v>2079</v>
      </c>
      <c r="U527">
        <v>1290837600</v>
      </c>
      <c r="V527" s="12">
        <f t="shared" si="52"/>
        <v>40509.25</v>
      </c>
      <c r="W527" t="b">
        <v>0</v>
      </c>
      <c r="X527" t="b">
        <v>0</v>
      </c>
      <c r="Y527" t="s">
        <v>65</v>
      </c>
    </row>
    <row r="528" spans="1:2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E528/D528*100</f>
        <v>155.95180722891567</v>
      </c>
      <c r="G528" t="s">
        <v>20</v>
      </c>
      <c r="H528" s="8">
        <f>E528/I528</f>
        <v>88.054421768707485</v>
      </c>
      <c r="I528">
        <v>147</v>
      </c>
      <c r="J528" t="str">
        <f t="shared" si="48"/>
        <v>theater</v>
      </c>
      <c r="K528" t="str">
        <f t="shared" si="49"/>
        <v>plays</v>
      </c>
      <c r="L528" t="s">
        <v>21</v>
      </c>
      <c r="M528" t="s">
        <v>22</v>
      </c>
      <c r="N528">
        <v>1451109600</v>
      </c>
      <c r="O528" s="14">
        <f t="shared" si="50"/>
        <v>42364.25</v>
      </c>
      <c r="P528" s="14">
        <v>42364.25</v>
      </c>
      <c r="Q528">
        <f t="shared" si="53"/>
        <v>2015</v>
      </c>
      <c r="R528">
        <v>2015</v>
      </c>
      <c r="S528" s="16" t="str">
        <f t="shared" si="51"/>
        <v>Dec</v>
      </c>
      <c r="T528" t="s">
        <v>2086</v>
      </c>
      <c r="U528">
        <v>1454306400</v>
      </c>
      <c r="V528" s="12">
        <f t="shared" si="52"/>
        <v>42401.25</v>
      </c>
      <c r="W528" t="b">
        <v>0</v>
      </c>
      <c r="X528" t="b">
        <v>1</v>
      </c>
      <c r="Y528" t="s">
        <v>33</v>
      </c>
    </row>
    <row r="529" spans="1:2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E529/D529*100</f>
        <v>99.619450317124731</v>
      </c>
      <c r="G529" t="s">
        <v>14</v>
      </c>
      <c r="H529" s="8">
        <f>E529/I529</f>
        <v>31</v>
      </c>
      <c r="I529">
        <v>6080</v>
      </c>
      <c r="J529" t="str">
        <f t="shared" si="48"/>
        <v>film &amp; video</v>
      </c>
      <c r="K529" t="str">
        <f t="shared" si="49"/>
        <v>animation</v>
      </c>
      <c r="L529" t="s">
        <v>15</v>
      </c>
      <c r="M529" t="s">
        <v>16</v>
      </c>
      <c r="N529">
        <v>1454652000</v>
      </c>
      <c r="O529" s="14">
        <f t="shared" si="50"/>
        <v>42405.25</v>
      </c>
      <c r="P529" s="14">
        <v>42405.25</v>
      </c>
      <c r="Q529">
        <f t="shared" si="53"/>
        <v>2016</v>
      </c>
      <c r="R529">
        <v>2016</v>
      </c>
      <c r="S529" s="16" t="str">
        <f t="shared" si="51"/>
        <v>Feb</v>
      </c>
      <c r="T529" t="s">
        <v>2089</v>
      </c>
      <c r="U529">
        <v>1457762400</v>
      </c>
      <c r="V529" s="12">
        <f t="shared" si="52"/>
        <v>42441.25</v>
      </c>
      <c r="W529" t="b">
        <v>0</v>
      </c>
      <c r="X529" t="b">
        <v>0</v>
      </c>
      <c r="Y529" t="s">
        <v>71</v>
      </c>
    </row>
    <row r="530" spans="1:2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E530/D530*100</f>
        <v>80.300000000000011</v>
      </c>
      <c r="G530" t="s">
        <v>14</v>
      </c>
      <c r="H530" s="8">
        <f>E530/I530</f>
        <v>90.337500000000006</v>
      </c>
      <c r="I530">
        <v>80</v>
      </c>
      <c r="J530" t="str">
        <f t="shared" si="48"/>
        <v>music</v>
      </c>
      <c r="K530" t="str">
        <f t="shared" si="49"/>
        <v>indie rock</v>
      </c>
      <c r="L530" t="s">
        <v>40</v>
      </c>
      <c r="M530" t="s">
        <v>41</v>
      </c>
      <c r="N530">
        <v>1385186400</v>
      </c>
      <c r="O530" s="14">
        <f t="shared" si="50"/>
        <v>41601.25</v>
      </c>
      <c r="P530" s="14">
        <v>41601.25</v>
      </c>
      <c r="Q530">
        <f t="shared" si="53"/>
        <v>2013</v>
      </c>
      <c r="R530">
        <v>2013</v>
      </c>
      <c r="S530" s="16" t="str">
        <f t="shared" si="51"/>
        <v>Nov</v>
      </c>
      <c r="T530" t="s">
        <v>2079</v>
      </c>
      <c r="U530">
        <v>1389074400</v>
      </c>
      <c r="V530" s="12">
        <f t="shared" si="52"/>
        <v>41646.25</v>
      </c>
      <c r="W530" t="b">
        <v>0</v>
      </c>
      <c r="X530" t="b">
        <v>0</v>
      </c>
      <c r="Y530" t="s">
        <v>60</v>
      </c>
    </row>
    <row r="531" spans="1:2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E531/D531*100</f>
        <v>11.254901960784313</v>
      </c>
      <c r="G531" t="s">
        <v>14</v>
      </c>
      <c r="H531" s="8">
        <f>E531/I531</f>
        <v>63.777777777777779</v>
      </c>
      <c r="I531">
        <v>9</v>
      </c>
      <c r="J531" t="str">
        <f t="shared" si="48"/>
        <v>games</v>
      </c>
      <c r="K531" t="str">
        <f t="shared" si="49"/>
        <v>video games</v>
      </c>
      <c r="L531" t="s">
        <v>21</v>
      </c>
      <c r="M531" t="s">
        <v>22</v>
      </c>
      <c r="N531">
        <v>1399698000</v>
      </c>
      <c r="O531" s="14">
        <f t="shared" si="50"/>
        <v>41769.208333333336</v>
      </c>
      <c r="P531" s="14">
        <v>41769.208333333336</v>
      </c>
      <c r="Q531">
        <f t="shared" si="53"/>
        <v>2014</v>
      </c>
      <c r="R531">
        <v>2014</v>
      </c>
      <c r="S531" s="16" t="str">
        <f t="shared" si="51"/>
        <v>May</v>
      </c>
      <c r="T531" t="s">
        <v>2090</v>
      </c>
      <c r="U531">
        <v>1402117200</v>
      </c>
      <c r="V531" s="12">
        <f t="shared" si="52"/>
        <v>41797.208333333336</v>
      </c>
      <c r="W531" t="b">
        <v>0</v>
      </c>
      <c r="X531" t="b">
        <v>0</v>
      </c>
      <c r="Y531" t="s">
        <v>89</v>
      </c>
    </row>
    <row r="532" spans="1:2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E532/D532*100</f>
        <v>91.740952380952379</v>
      </c>
      <c r="G532" t="s">
        <v>14</v>
      </c>
      <c r="H532" s="8">
        <f>E532/I532</f>
        <v>53.995515695067262</v>
      </c>
      <c r="I532">
        <v>1784</v>
      </c>
      <c r="J532" t="str">
        <f t="shared" si="48"/>
        <v>publishing</v>
      </c>
      <c r="K532" t="str">
        <f t="shared" si="49"/>
        <v>fiction</v>
      </c>
      <c r="L532" t="s">
        <v>21</v>
      </c>
      <c r="M532" t="s">
        <v>22</v>
      </c>
      <c r="N532">
        <v>1283230800</v>
      </c>
      <c r="O532" s="14">
        <f t="shared" si="50"/>
        <v>40421.208333333336</v>
      </c>
      <c r="P532" s="14">
        <v>40421.208333333336</v>
      </c>
      <c r="Q532">
        <f t="shared" si="53"/>
        <v>2010</v>
      </c>
      <c r="R532">
        <v>2010</v>
      </c>
      <c r="S532" s="16" t="str">
        <f t="shared" si="51"/>
        <v>Aug</v>
      </c>
      <c r="T532" t="s">
        <v>2080</v>
      </c>
      <c r="U532">
        <v>1284440400</v>
      </c>
      <c r="V532" s="12">
        <f t="shared" si="52"/>
        <v>40435.208333333336</v>
      </c>
      <c r="W532" t="b">
        <v>0</v>
      </c>
      <c r="X532" t="b">
        <v>1</v>
      </c>
      <c r="Y532" t="s">
        <v>119</v>
      </c>
    </row>
    <row r="533" spans="1:2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E533/D533*100</f>
        <v>95.521156936261391</v>
      </c>
      <c r="G533" t="s">
        <v>47</v>
      </c>
      <c r="H533" s="8">
        <f>E533/I533</f>
        <v>48.993956043956047</v>
      </c>
      <c r="I533">
        <v>3640</v>
      </c>
      <c r="J533" t="str">
        <f t="shared" si="48"/>
        <v>games</v>
      </c>
      <c r="K533" t="str">
        <f t="shared" si="49"/>
        <v>video games</v>
      </c>
      <c r="L533" t="s">
        <v>98</v>
      </c>
      <c r="M533" t="s">
        <v>99</v>
      </c>
      <c r="N533">
        <v>1384149600</v>
      </c>
      <c r="O533" s="14">
        <f t="shared" si="50"/>
        <v>41589.25</v>
      </c>
      <c r="P533" s="14">
        <v>41589.25</v>
      </c>
      <c r="Q533">
        <f t="shared" si="53"/>
        <v>2013</v>
      </c>
      <c r="R533">
        <v>2013</v>
      </c>
      <c r="S533" s="16" t="str">
        <f t="shared" si="51"/>
        <v>Nov</v>
      </c>
      <c r="T533" t="s">
        <v>2079</v>
      </c>
      <c r="U533">
        <v>1388988000</v>
      </c>
      <c r="V533" s="12">
        <f t="shared" si="52"/>
        <v>41645.25</v>
      </c>
      <c r="W533" t="b">
        <v>0</v>
      </c>
      <c r="X533" t="b">
        <v>0</v>
      </c>
      <c r="Y533" t="s">
        <v>89</v>
      </c>
    </row>
    <row r="534" spans="1:2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E534/D534*100</f>
        <v>502.87499999999994</v>
      </c>
      <c r="G534" t="s">
        <v>20</v>
      </c>
      <c r="H534" s="8">
        <f>E534/I534</f>
        <v>63.857142857142854</v>
      </c>
      <c r="I534">
        <v>126</v>
      </c>
      <c r="J534" t="str">
        <f t="shared" si="48"/>
        <v>theater</v>
      </c>
      <c r="K534" t="str">
        <f t="shared" si="49"/>
        <v>plays</v>
      </c>
      <c r="L534" t="s">
        <v>15</v>
      </c>
      <c r="M534" t="s">
        <v>16</v>
      </c>
      <c r="N534">
        <v>1516860000</v>
      </c>
      <c r="O534" s="14">
        <f t="shared" si="50"/>
        <v>43125.25</v>
      </c>
      <c r="P534" s="14">
        <v>43125.25</v>
      </c>
      <c r="Q534">
        <f t="shared" si="53"/>
        <v>2018</v>
      </c>
      <c r="R534">
        <v>2018</v>
      </c>
      <c r="S534" s="16" t="str">
        <f t="shared" si="51"/>
        <v>Jan</v>
      </c>
      <c r="T534" t="s">
        <v>2081</v>
      </c>
      <c r="U534">
        <v>1516946400</v>
      </c>
      <c r="V534" s="12">
        <f t="shared" si="52"/>
        <v>43126.25</v>
      </c>
      <c r="W534" t="b">
        <v>0</v>
      </c>
      <c r="X534" t="b">
        <v>0</v>
      </c>
      <c r="Y534" t="s">
        <v>33</v>
      </c>
    </row>
    <row r="535" spans="1:2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E535/D535*100</f>
        <v>159.24394463667818</v>
      </c>
      <c r="G535" t="s">
        <v>20</v>
      </c>
      <c r="H535" s="8">
        <f>E535/I535</f>
        <v>82.996393146979258</v>
      </c>
      <c r="I535">
        <v>2218</v>
      </c>
      <c r="J535" t="str">
        <f t="shared" si="48"/>
        <v>music</v>
      </c>
      <c r="K535" t="str">
        <f t="shared" si="49"/>
        <v>indie rock</v>
      </c>
      <c r="L535" t="s">
        <v>40</v>
      </c>
      <c r="M535" t="s">
        <v>41</v>
      </c>
      <c r="N535">
        <v>1374642000</v>
      </c>
      <c r="O535" s="14">
        <f t="shared" si="50"/>
        <v>41479.208333333336</v>
      </c>
      <c r="P535" s="14">
        <v>41479.208333333336</v>
      </c>
      <c r="Q535">
        <f t="shared" si="53"/>
        <v>2013</v>
      </c>
      <c r="R535">
        <v>2013</v>
      </c>
      <c r="S535" s="16" t="str">
        <f t="shared" si="51"/>
        <v>Jul</v>
      </c>
      <c r="T535" t="s">
        <v>2087</v>
      </c>
      <c r="U535">
        <v>1377752400</v>
      </c>
      <c r="V535" s="12">
        <f t="shared" si="52"/>
        <v>41515.208333333336</v>
      </c>
      <c r="W535" t="b">
        <v>0</v>
      </c>
      <c r="X535" t="b">
        <v>0</v>
      </c>
      <c r="Y535" t="s">
        <v>60</v>
      </c>
    </row>
    <row r="536" spans="1:2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E536/D536*100</f>
        <v>15.022446689113355</v>
      </c>
      <c r="G536" t="s">
        <v>14</v>
      </c>
      <c r="H536" s="8">
        <f>E536/I536</f>
        <v>55.08230452674897</v>
      </c>
      <c r="I536">
        <v>243</v>
      </c>
      <c r="J536" t="str">
        <f t="shared" si="48"/>
        <v>film &amp; video</v>
      </c>
      <c r="K536" t="str">
        <f t="shared" si="49"/>
        <v>drama</v>
      </c>
      <c r="L536" t="s">
        <v>21</v>
      </c>
      <c r="M536" t="s">
        <v>22</v>
      </c>
      <c r="N536">
        <v>1534482000</v>
      </c>
      <c r="O536" s="14">
        <f t="shared" si="50"/>
        <v>43329.208333333328</v>
      </c>
      <c r="P536" s="14">
        <v>43329.208333333328</v>
      </c>
      <c r="Q536">
        <f t="shared" si="53"/>
        <v>2018</v>
      </c>
      <c r="R536">
        <v>2018</v>
      </c>
      <c r="S536" s="16" t="str">
        <f t="shared" si="51"/>
        <v>Aug</v>
      </c>
      <c r="T536" t="s">
        <v>2080</v>
      </c>
      <c r="U536">
        <v>1534568400</v>
      </c>
      <c r="V536" s="12">
        <f t="shared" si="52"/>
        <v>43330.208333333328</v>
      </c>
      <c r="W536" t="b">
        <v>0</v>
      </c>
      <c r="X536" t="b">
        <v>1</v>
      </c>
      <c r="Y536" t="s">
        <v>53</v>
      </c>
    </row>
    <row r="537" spans="1:2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E537/D537*100</f>
        <v>482.03846153846149</v>
      </c>
      <c r="G537" t="s">
        <v>20</v>
      </c>
      <c r="H537" s="8">
        <f>E537/I537</f>
        <v>62.044554455445542</v>
      </c>
      <c r="I537">
        <v>202</v>
      </c>
      <c r="J537" t="str">
        <f t="shared" si="48"/>
        <v>theater</v>
      </c>
      <c r="K537" t="str">
        <f t="shared" si="49"/>
        <v>plays</v>
      </c>
      <c r="L537" t="s">
        <v>107</v>
      </c>
      <c r="M537" t="s">
        <v>108</v>
      </c>
      <c r="N537">
        <v>1528434000</v>
      </c>
      <c r="O537" s="14">
        <f t="shared" si="50"/>
        <v>43259.208333333328</v>
      </c>
      <c r="P537" s="14">
        <v>43259.208333333328</v>
      </c>
      <c r="Q537">
        <f t="shared" si="53"/>
        <v>2018</v>
      </c>
      <c r="R537">
        <v>2018</v>
      </c>
      <c r="S537" s="16" t="str">
        <f t="shared" si="51"/>
        <v>Jun</v>
      </c>
      <c r="T537" t="s">
        <v>2084</v>
      </c>
      <c r="U537">
        <v>1528606800</v>
      </c>
      <c r="V537" s="12">
        <f t="shared" si="52"/>
        <v>43261.208333333328</v>
      </c>
      <c r="W537" t="b">
        <v>0</v>
      </c>
      <c r="X537" t="b">
        <v>1</v>
      </c>
      <c r="Y537" t="s">
        <v>33</v>
      </c>
    </row>
    <row r="538" spans="1:2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E538/D538*100</f>
        <v>149.96938775510205</v>
      </c>
      <c r="G538" t="s">
        <v>20</v>
      </c>
      <c r="H538" s="8">
        <f>E538/I538</f>
        <v>104.97857142857143</v>
      </c>
      <c r="I538">
        <v>140</v>
      </c>
      <c r="J538" t="str">
        <f t="shared" si="48"/>
        <v>publishing</v>
      </c>
      <c r="K538" t="str">
        <f t="shared" si="49"/>
        <v>fiction</v>
      </c>
      <c r="L538" t="s">
        <v>107</v>
      </c>
      <c r="M538" t="s">
        <v>108</v>
      </c>
      <c r="N538">
        <v>1282626000</v>
      </c>
      <c r="O538" s="14">
        <f t="shared" si="50"/>
        <v>40414.208333333336</v>
      </c>
      <c r="P538" s="14">
        <v>40414.208333333336</v>
      </c>
      <c r="Q538">
        <f t="shared" si="53"/>
        <v>2010</v>
      </c>
      <c r="R538">
        <v>2010</v>
      </c>
      <c r="S538" s="16" t="str">
        <f t="shared" si="51"/>
        <v>Aug</v>
      </c>
      <c r="T538" t="s">
        <v>2080</v>
      </c>
      <c r="U538">
        <v>1284872400</v>
      </c>
      <c r="V538" s="12">
        <f t="shared" si="52"/>
        <v>40440.208333333336</v>
      </c>
      <c r="W538" t="b">
        <v>0</v>
      </c>
      <c r="X538" t="b">
        <v>0</v>
      </c>
      <c r="Y538" t="s">
        <v>119</v>
      </c>
    </row>
    <row r="539" spans="1:2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E539/D539*100</f>
        <v>117.22156398104266</v>
      </c>
      <c r="G539" t="s">
        <v>20</v>
      </c>
      <c r="H539" s="8">
        <f>E539/I539</f>
        <v>94.044676806083643</v>
      </c>
      <c r="I539">
        <v>1052</v>
      </c>
      <c r="J539" t="str">
        <f t="shared" si="48"/>
        <v>film &amp; video</v>
      </c>
      <c r="K539" t="str">
        <f t="shared" si="49"/>
        <v>documentary</v>
      </c>
      <c r="L539" t="s">
        <v>36</v>
      </c>
      <c r="M539" t="s">
        <v>37</v>
      </c>
      <c r="N539">
        <v>1535605200</v>
      </c>
      <c r="O539" s="14">
        <f t="shared" si="50"/>
        <v>43342.208333333328</v>
      </c>
      <c r="P539" s="14">
        <v>43342.208333333328</v>
      </c>
      <c r="Q539">
        <f t="shared" si="53"/>
        <v>2018</v>
      </c>
      <c r="R539">
        <v>2018</v>
      </c>
      <c r="S539" s="16" t="str">
        <f t="shared" si="51"/>
        <v>Aug</v>
      </c>
      <c r="T539" t="s">
        <v>2080</v>
      </c>
      <c r="U539">
        <v>1537592400</v>
      </c>
      <c r="V539" s="12">
        <f t="shared" si="52"/>
        <v>43365.208333333328</v>
      </c>
      <c r="W539" t="b">
        <v>1</v>
      </c>
      <c r="X539" t="b">
        <v>1</v>
      </c>
      <c r="Y539" t="s">
        <v>42</v>
      </c>
    </row>
    <row r="540" spans="1:2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E540/D540*100</f>
        <v>37.695968274950431</v>
      </c>
      <c r="G540" t="s">
        <v>14</v>
      </c>
      <c r="H540" s="8">
        <f>E540/I540</f>
        <v>44.007716049382715</v>
      </c>
      <c r="I540">
        <v>1296</v>
      </c>
      <c r="J540" t="str">
        <f t="shared" si="48"/>
        <v>games</v>
      </c>
      <c r="K540" t="str">
        <f t="shared" si="49"/>
        <v>mobile games</v>
      </c>
      <c r="L540" t="s">
        <v>21</v>
      </c>
      <c r="M540" t="s">
        <v>22</v>
      </c>
      <c r="N540">
        <v>1379826000</v>
      </c>
      <c r="O540" s="14">
        <f t="shared" si="50"/>
        <v>41539.208333333336</v>
      </c>
      <c r="P540" s="14">
        <v>41539.208333333336</v>
      </c>
      <c r="Q540">
        <f t="shared" si="53"/>
        <v>2013</v>
      </c>
      <c r="R540">
        <v>2013</v>
      </c>
      <c r="S540" s="16" t="str">
        <f t="shared" si="51"/>
        <v>Sep</v>
      </c>
      <c r="T540" t="s">
        <v>2082</v>
      </c>
      <c r="U540">
        <v>1381208400</v>
      </c>
      <c r="V540" s="12">
        <f t="shared" si="52"/>
        <v>41555.208333333336</v>
      </c>
      <c r="W540" t="b">
        <v>0</v>
      </c>
      <c r="X540" t="b">
        <v>0</v>
      </c>
      <c r="Y540" t="s">
        <v>292</v>
      </c>
    </row>
    <row r="541" spans="1:2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E541/D541*100</f>
        <v>72.653061224489804</v>
      </c>
      <c r="G541" t="s">
        <v>14</v>
      </c>
      <c r="H541" s="8">
        <f>E541/I541</f>
        <v>92.467532467532465</v>
      </c>
      <c r="I541">
        <v>77</v>
      </c>
      <c r="J541" t="str">
        <f t="shared" si="48"/>
        <v>food</v>
      </c>
      <c r="K541" t="str">
        <f t="shared" si="49"/>
        <v>food trucks</v>
      </c>
      <c r="L541" t="s">
        <v>21</v>
      </c>
      <c r="M541" t="s">
        <v>22</v>
      </c>
      <c r="N541">
        <v>1561957200</v>
      </c>
      <c r="O541" s="14">
        <f t="shared" si="50"/>
        <v>43647.208333333328</v>
      </c>
      <c r="P541" s="14">
        <v>43647.208333333328</v>
      </c>
      <c r="Q541">
        <f t="shared" si="53"/>
        <v>2019</v>
      </c>
      <c r="R541">
        <v>2019</v>
      </c>
      <c r="S541" s="16" t="str">
        <f t="shared" si="51"/>
        <v>Jul</v>
      </c>
      <c r="T541" t="s">
        <v>2087</v>
      </c>
      <c r="U541">
        <v>1562475600</v>
      </c>
      <c r="V541" s="12">
        <f t="shared" si="52"/>
        <v>43653.208333333328</v>
      </c>
      <c r="W541" t="b">
        <v>0</v>
      </c>
      <c r="X541" t="b">
        <v>1</v>
      </c>
      <c r="Y541" t="s">
        <v>17</v>
      </c>
    </row>
    <row r="542" spans="1:2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E542/D542*100</f>
        <v>265.98113207547169</v>
      </c>
      <c r="G542" t="s">
        <v>20</v>
      </c>
      <c r="H542" s="8">
        <f>E542/I542</f>
        <v>57.072874493927124</v>
      </c>
      <c r="I542">
        <v>247</v>
      </c>
      <c r="J542" t="str">
        <f t="shared" si="48"/>
        <v>photography</v>
      </c>
      <c r="K542" t="str">
        <f t="shared" si="49"/>
        <v>photography books</v>
      </c>
      <c r="L542" t="s">
        <v>21</v>
      </c>
      <c r="M542" t="s">
        <v>22</v>
      </c>
      <c r="N542">
        <v>1525496400</v>
      </c>
      <c r="O542" s="14">
        <f t="shared" si="50"/>
        <v>43225.208333333328</v>
      </c>
      <c r="P542" s="14">
        <v>43225.208333333328</v>
      </c>
      <c r="Q542">
        <f t="shared" si="53"/>
        <v>2018</v>
      </c>
      <c r="R542">
        <v>2018</v>
      </c>
      <c r="S542" s="16" t="str">
        <f t="shared" si="51"/>
        <v>May</v>
      </c>
      <c r="T542" t="s">
        <v>2090</v>
      </c>
      <c r="U542">
        <v>1527397200</v>
      </c>
      <c r="V542" s="12">
        <f t="shared" si="52"/>
        <v>43247.208333333328</v>
      </c>
      <c r="W542" t="b">
        <v>0</v>
      </c>
      <c r="X542" t="b">
        <v>0</v>
      </c>
      <c r="Y542" t="s">
        <v>122</v>
      </c>
    </row>
    <row r="543" spans="1:2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E543/D543*100</f>
        <v>24.205617977528089</v>
      </c>
      <c r="G543" t="s">
        <v>14</v>
      </c>
      <c r="H543" s="8">
        <f>E543/I543</f>
        <v>109.07848101265823</v>
      </c>
      <c r="I543">
        <v>395</v>
      </c>
      <c r="J543" t="str">
        <f t="shared" si="48"/>
        <v>games</v>
      </c>
      <c r="K543" t="str">
        <f t="shared" si="49"/>
        <v>mobile games</v>
      </c>
      <c r="L543" t="s">
        <v>107</v>
      </c>
      <c r="M543" t="s">
        <v>108</v>
      </c>
      <c r="N543">
        <v>1433912400</v>
      </c>
      <c r="O543" s="14">
        <f t="shared" si="50"/>
        <v>42165.208333333328</v>
      </c>
      <c r="P543" s="14">
        <v>42165.208333333328</v>
      </c>
      <c r="Q543">
        <f t="shared" si="53"/>
        <v>2015</v>
      </c>
      <c r="R543">
        <v>2015</v>
      </c>
      <c r="S543" s="16" t="str">
        <f t="shared" si="51"/>
        <v>Jun</v>
      </c>
      <c r="T543" t="s">
        <v>2084</v>
      </c>
      <c r="U543">
        <v>1436158800</v>
      </c>
      <c r="V543" s="12">
        <f t="shared" si="52"/>
        <v>42191.208333333328</v>
      </c>
      <c r="W543" t="b">
        <v>0</v>
      </c>
      <c r="X543" t="b">
        <v>0</v>
      </c>
      <c r="Y543" t="s">
        <v>292</v>
      </c>
    </row>
    <row r="544" spans="1:2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E544/D544*100</f>
        <v>2.5064935064935066</v>
      </c>
      <c r="G544" t="s">
        <v>14</v>
      </c>
      <c r="H544" s="8">
        <f>E544/I544</f>
        <v>39.387755102040813</v>
      </c>
      <c r="I544">
        <v>49</v>
      </c>
      <c r="J544" t="str">
        <f t="shared" si="48"/>
        <v>music</v>
      </c>
      <c r="K544" t="str">
        <f t="shared" si="49"/>
        <v>indie rock</v>
      </c>
      <c r="L544" t="s">
        <v>40</v>
      </c>
      <c r="M544" t="s">
        <v>41</v>
      </c>
      <c r="N544">
        <v>1453442400</v>
      </c>
      <c r="O544" s="14">
        <f t="shared" si="50"/>
        <v>42391.25</v>
      </c>
      <c r="P544" s="14">
        <v>42391.25</v>
      </c>
      <c r="Q544">
        <f t="shared" si="53"/>
        <v>2016</v>
      </c>
      <c r="R544">
        <v>2016</v>
      </c>
      <c r="S544" s="16" t="str">
        <f t="shared" si="51"/>
        <v>Jan</v>
      </c>
      <c r="T544" t="s">
        <v>2081</v>
      </c>
      <c r="U544">
        <v>1456034400</v>
      </c>
      <c r="V544" s="12">
        <f t="shared" si="52"/>
        <v>42421.25</v>
      </c>
      <c r="W544" t="b">
        <v>0</v>
      </c>
      <c r="X544" t="b">
        <v>0</v>
      </c>
      <c r="Y544" t="s">
        <v>60</v>
      </c>
    </row>
    <row r="545" spans="1:2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E545/D545*100</f>
        <v>16.329799764428738</v>
      </c>
      <c r="G545" t="s">
        <v>14</v>
      </c>
      <c r="H545" s="8">
        <f>E545/I545</f>
        <v>77.022222222222226</v>
      </c>
      <c r="I545">
        <v>180</v>
      </c>
      <c r="J545" t="str">
        <f t="shared" si="48"/>
        <v>games</v>
      </c>
      <c r="K545" t="str">
        <f t="shared" si="49"/>
        <v>video games</v>
      </c>
      <c r="L545" t="s">
        <v>21</v>
      </c>
      <c r="M545" t="s">
        <v>22</v>
      </c>
      <c r="N545">
        <v>1378875600</v>
      </c>
      <c r="O545" s="14">
        <f t="shared" si="50"/>
        <v>41528.208333333336</v>
      </c>
      <c r="P545" s="14">
        <v>41528.208333333336</v>
      </c>
      <c r="Q545">
        <f t="shared" si="53"/>
        <v>2013</v>
      </c>
      <c r="R545">
        <v>2013</v>
      </c>
      <c r="S545" s="16" t="str">
        <f t="shared" si="51"/>
        <v>Sep</v>
      </c>
      <c r="T545" t="s">
        <v>2082</v>
      </c>
      <c r="U545">
        <v>1380171600</v>
      </c>
      <c r="V545" s="12">
        <f t="shared" si="52"/>
        <v>41543.208333333336</v>
      </c>
      <c r="W545" t="b">
        <v>0</v>
      </c>
      <c r="X545" t="b">
        <v>0</v>
      </c>
      <c r="Y545" t="s">
        <v>89</v>
      </c>
    </row>
    <row r="546" spans="1:2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E546/D546*100</f>
        <v>276.5</v>
      </c>
      <c r="G546" t="s">
        <v>20</v>
      </c>
      <c r="H546" s="8">
        <f>E546/I546</f>
        <v>92.166666666666671</v>
      </c>
      <c r="I546">
        <v>84</v>
      </c>
      <c r="J546" t="str">
        <f t="shared" si="48"/>
        <v>music</v>
      </c>
      <c r="K546" t="str">
        <f t="shared" si="49"/>
        <v>rock</v>
      </c>
      <c r="L546" t="s">
        <v>21</v>
      </c>
      <c r="M546" t="s">
        <v>22</v>
      </c>
      <c r="N546">
        <v>1452232800</v>
      </c>
      <c r="O546" s="14">
        <f t="shared" si="50"/>
        <v>42377.25</v>
      </c>
      <c r="P546" s="14">
        <v>42377.25</v>
      </c>
      <c r="Q546">
        <f t="shared" si="53"/>
        <v>2016</v>
      </c>
      <c r="R546">
        <v>2016</v>
      </c>
      <c r="S546" s="16" t="str">
        <f t="shared" si="51"/>
        <v>Jan</v>
      </c>
      <c r="T546" t="s">
        <v>2081</v>
      </c>
      <c r="U546">
        <v>1453356000</v>
      </c>
      <c r="V546" s="12">
        <f t="shared" si="52"/>
        <v>42390.25</v>
      </c>
      <c r="W546" t="b">
        <v>0</v>
      </c>
      <c r="X546" t="b">
        <v>0</v>
      </c>
      <c r="Y546" t="s">
        <v>23</v>
      </c>
    </row>
    <row r="547" spans="1:2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E547/D547*100</f>
        <v>88.803571428571431</v>
      </c>
      <c r="G547" t="s">
        <v>14</v>
      </c>
      <c r="H547" s="8">
        <f>E547/I547</f>
        <v>61.007063197026021</v>
      </c>
      <c r="I547">
        <v>2690</v>
      </c>
      <c r="J547" t="str">
        <f t="shared" si="48"/>
        <v>theater</v>
      </c>
      <c r="K547" t="str">
        <f t="shared" si="49"/>
        <v>plays</v>
      </c>
      <c r="L547" t="s">
        <v>21</v>
      </c>
      <c r="M547" t="s">
        <v>22</v>
      </c>
      <c r="N547">
        <v>1577253600</v>
      </c>
      <c r="O547" s="14">
        <f t="shared" si="50"/>
        <v>43824.25</v>
      </c>
      <c r="P547" s="14">
        <v>43824.25</v>
      </c>
      <c r="Q547">
        <f t="shared" si="53"/>
        <v>2019</v>
      </c>
      <c r="R547">
        <v>2019</v>
      </c>
      <c r="S547" s="16" t="str">
        <f t="shared" si="51"/>
        <v>Dec</v>
      </c>
      <c r="T547" t="s">
        <v>2086</v>
      </c>
      <c r="U547">
        <v>1578981600</v>
      </c>
      <c r="V547" s="12">
        <f t="shared" si="52"/>
        <v>43844.25</v>
      </c>
      <c r="W547" t="b">
        <v>0</v>
      </c>
      <c r="X547" t="b">
        <v>0</v>
      </c>
      <c r="Y547" t="s">
        <v>33</v>
      </c>
    </row>
    <row r="548" spans="1:2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E548/D548*100</f>
        <v>163.57142857142856</v>
      </c>
      <c r="G548" t="s">
        <v>20</v>
      </c>
      <c r="H548" s="8">
        <f>E548/I548</f>
        <v>78.068181818181813</v>
      </c>
      <c r="I548">
        <v>88</v>
      </c>
      <c r="J548" t="str">
        <f t="shared" si="48"/>
        <v>theater</v>
      </c>
      <c r="K548" t="str">
        <f t="shared" si="49"/>
        <v>plays</v>
      </c>
      <c r="L548" t="s">
        <v>21</v>
      </c>
      <c r="M548" t="s">
        <v>22</v>
      </c>
      <c r="N548">
        <v>1537160400</v>
      </c>
      <c r="O548" s="14">
        <f t="shared" si="50"/>
        <v>43360.208333333328</v>
      </c>
      <c r="P548" s="14">
        <v>43360.208333333328</v>
      </c>
      <c r="Q548">
        <f t="shared" si="53"/>
        <v>2018</v>
      </c>
      <c r="R548">
        <v>2018</v>
      </c>
      <c r="S548" s="16" t="str">
        <f t="shared" si="51"/>
        <v>Sep</v>
      </c>
      <c r="T548" t="s">
        <v>2082</v>
      </c>
      <c r="U548">
        <v>1537419600</v>
      </c>
      <c r="V548" s="12">
        <f t="shared" si="52"/>
        <v>43363.208333333328</v>
      </c>
      <c r="W548" t="b">
        <v>0</v>
      </c>
      <c r="X548" t="b">
        <v>1</v>
      </c>
      <c r="Y548" t="s">
        <v>33</v>
      </c>
    </row>
    <row r="549" spans="1:2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E549/D549*100</f>
        <v>969</v>
      </c>
      <c r="G549" t="s">
        <v>20</v>
      </c>
      <c r="H549" s="8">
        <f>E549/I549</f>
        <v>80.75</v>
      </c>
      <c r="I549">
        <v>156</v>
      </c>
      <c r="J549" t="str">
        <f t="shared" si="48"/>
        <v>film &amp; video</v>
      </c>
      <c r="K549" t="str">
        <f t="shared" si="49"/>
        <v>drama</v>
      </c>
      <c r="L549" t="s">
        <v>21</v>
      </c>
      <c r="M549" t="s">
        <v>22</v>
      </c>
      <c r="N549">
        <v>1422165600</v>
      </c>
      <c r="O549" s="14">
        <f t="shared" si="50"/>
        <v>42029.25</v>
      </c>
      <c r="P549" s="14">
        <v>42029.25</v>
      </c>
      <c r="Q549">
        <f t="shared" si="53"/>
        <v>2015</v>
      </c>
      <c r="R549">
        <v>2015</v>
      </c>
      <c r="S549" s="16" t="str">
        <f t="shared" si="51"/>
        <v>Jan</v>
      </c>
      <c r="T549" t="s">
        <v>2081</v>
      </c>
      <c r="U549">
        <v>1423202400</v>
      </c>
      <c r="V549" s="12">
        <f t="shared" si="52"/>
        <v>42041.25</v>
      </c>
      <c r="W549" t="b">
        <v>0</v>
      </c>
      <c r="X549" t="b">
        <v>0</v>
      </c>
      <c r="Y549" t="s">
        <v>53</v>
      </c>
    </row>
    <row r="550" spans="1:2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E550/D550*100</f>
        <v>270.91376701966715</v>
      </c>
      <c r="G550" t="s">
        <v>20</v>
      </c>
      <c r="H550" s="8">
        <f>E550/I550</f>
        <v>59.991289782244557</v>
      </c>
      <c r="I550">
        <v>2985</v>
      </c>
      <c r="J550" t="str">
        <f t="shared" si="48"/>
        <v>theater</v>
      </c>
      <c r="K550" t="str">
        <f t="shared" si="49"/>
        <v>plays</v>
      </c>
      <c r="L550" t="s">
        <v>21</v>
      </c>
      <c r="M550" t="s">
        <v>22</v>
      </c>
      <c r="N550">
        <v>1459486800</v>
      </c>
      <c r="O550" s="14">
        <f t="shared" si="50"/>
        <v>42461.208333333328</v>
      </c>
      <c r="P550" s="14">
        <v>42461.208333333328</v>
      </c>
      <c r="Q550">
        <f t="shared" si="53"/>
        <v>2016</v>
      </c>
      <c r="R550">
        <v>2016</v>
      </c>
      <c r="S550" s="16" t="str">
        <f t="shared" si="51"/>
        <v>Apr</v>
      </c>
      <c r="T550" t="s">
        <v>2088</v>
      </c>
      <c r="U550">
        <v>1460610000</v>
      </c>
      <c r="V550" s="12">
        <f t="shared" si="52"/>
        <v>42474.208333333328</v>
      </c>
      <c r="W550" t="b">
        <v>0</v>
      </c>
      <c r="X550" t="b">
        <v>0</v>
      </c>
      <c r="Y550" t="s">
        <v>33</v>
      </c>
    </row>
    <row r="551" spans="1:2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E551/D551*100</f>
        <v>284.21355932203392</v>
      </c>
      <c r="G551" t="s">
        <v>20</v>
      </c>
      <c r="H551" s="8">
        <f>E551/I551</f>
        <v>110.03018372703411</v>
      </c>
      <c r="I551">
        <v>762</v>
      </c>
      <c r="J551" t="str">
        <f t="shared" si="48"/>
        <v>technology</v>
      </c>
      <c r="K551" t="str">
        <f t="shared" si="49"/>
        <v>wearables</v>
      </c>
      <c r="L551" t="s">
        <v>21</v>
      </c>
      <c r="M551" t="s">
        <v>22</v>
      </c>
      <c r="N551">
        <v>1369717200</v>
      </c>
      <c r="O551" s="14">
        <f t="shared" si="50"/>
        <v>41422.208333333336</v>
      </c>
      <c r="P551" s="14">
        <v>41422.208333333336</v>
      </c>
      <c r="Q551">
        <f t="shared" si="53"/>
        <v>2013</v>
      </c>
      <c r="R551">
        <v>2013</v>
      </c>
      <c r="S551" s="16" t="str">
        <f t="shared" si="51"/>
        <v>May</v>
      </c>
      <c r="T551" t="s">
        <v>2090</v>
      </c>
      <c r="U551">
        <v>1370494800</v>
      </c>
      <c r="V551" s="12">
        <f t="shared" si="52"/>
        <v>41431.208333333336</v>
      </c>
      <c r="W551" t="b">
        <v>0</v>
      </c>
      <c r="X551" t="b">
        <v>0</v>
      </c>
      <c r="Y551" t="s">
        <v>65</v>
      </c>
    </row>
    <row r="552" spans="1:2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E552/D552*100</f>
        <v>4</v>
      </c>
      <c r="G552" t="s">
        <v>74</v>
      </c>
      <c r="H552" s="8">
        <f>E552/I552</f>
        <v>4</v>
      </c>
      <c r="I552">
        <v>1</v>
      </c>
      <c r="J552" t="str">
        <f t="shared" si="48"/>
        <v>music</v>
      </c>
      <c r="K552" t="str">
        <f t="shared" si="49"/>
        <v>indie rock</v>
      </c>
      <c r="L552" t="s">
        <v>98</v>
      </c>
      <c r="M552" t="s">
        <v>99</v>
      </c>
      <c r="N552">
        <v>1330495200</v>
      </c>
      <c r="O552" s="14">
        <f t="shared" si="50"/>
        <v>40968.25</v>
      </c>
      <c r="P552" s="14">
        <v>40968.25</v>
      </c>
      <c r="Q552">
        <f t="shared" si="53"/>
        <v>2012</v>
      </c>
      <c r="R552">
        <v>2012</v>
      </c>
      <c r="S552" s="16" t="str">
        <f t="shared" si="51"/>
        <v>Feb</v>
      </c>
      <c r="T552" t="s">
        <v>2089</v>
      </c>
      <c r="U552">
        <v>1332306000</v>
      </c>
      <c r="V552" s="12">
        <f t="shared" si="52"/>
        <v>40989.208333333336</v>
      </c>
      <c r="W552" t="b">
        <v>0</v>
      </c>
      <c r="X552" t="b">
        <v>0</v>
      </c>
      <c r="Y552" t="s">
        <v>60</v>
      </c>
    </row>
    <row r="553" spans="1:2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E553/D553*100</f>
        <v>58.6329816768462</v>
      </c>
      <c r="G553" t="s">
        <v>14</v>
      </c>
      <c r="H553" s="8">
        <f>E553/I553</f>
        <v>37.99856063332134</v>
      </c>
      <c r="I553">
        <v>2779</v>
      </c>
      <c r="J553" t="str">
        <f t="shared" si="48"/>
        <v>technology</v>
      </c>
      <c r="K553" t="str">
        <f t="shared" si="49"/>
        <v>web</v>
      </c>
      <c r="L553" t="s">
        <v>26</v>
      </c>
      <c r="M553" t="s">
        <v>27</v>
      </c>
      <c r="N553">
        <v>1419055200</v>
      </c>
      <c r="O553" s="14">
        <f t="shared" si="50"/>
        <v>41993.25</v>
      </c>
      <c r="P553" s="14">
        <v>41993.25</v>
      </c>
      <c r="Q553">
        <f t="shared" si="53"/>
        <v>2014</v>
      </c>
      <c r="R553">
        <v>2014</v>
      </c>
      <c r="S553" s="16" t="str">
        <f t="shared" si="51"/>
        <v>Dec</v>
      </c>
      <c r="T553" t="s">
        <v>2086</v>
      </c>
      <c r="U553">
        <v>1422511200</v>
      </c>
      <c r="V553" s="12">
        <f t="shared" si="52"/>
        <v>42033.25</v>
      </c>
      <c r="W553" t="b">
        <v>0</v>
      </c>
      <c r="X553" t="b">
        <v>1</v>
      </c>
      <c r="Y553" t="s">
        <v>28</v>
      </c>
    </row>
    <row r="554" spans="1:2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E554/D554*100</f>
        <v>98.51111111111112</v>
      </c>
      <c r="G554" t="s">
        <v>14</v>
      </c>
      <c r="H554" s="8">
        <f>E554/I554</f>
        <v>96.369565217391298</v>
      </c>
      <c r="I554">
        <v>92</v>
      </c>
      <c r="J554" t="str">
        <f t="shared" si="48"/>
        <v>theater</v>
      </c>
      <c r="K554" t="str">
        <f t="shared" si="49"/>
        <v>plays</v>
      </c>
      <c r="L554" t="s">
        <v>21</v>
      </c>
      <c r="M554" t="s">
        <v>22</v>
      </c>
      <c r="N554">
        <v>1480140000</v>
      </c>
      <c r="O554" s="14">
        <f t="shared" si="50"/>
        <v>42700.25</v>
      </c>
      <c r="P554" s="14">
        <v>42700.25</v>
      </c>
      <c r="Q554">
        <f t="shared" si="53"/>
        <v>2016</v>
      </c>
      <c r="R554">
        <v>2016</v>
      </c>
      <c r="S554" s="16" t="str">
        <f t="shared" si="51"/>
        <v>Nov</v>
      </c>
      <c r="T554" t="s">
        <v>2079</v>
      </c>
      <c r="U554">
        <v>1480312800</v>
      </c>
      <c r="V554" s="12">
        <f t="shared" si="52"/>
        <v>42702.25</v>
      </c>
      <c r="W554" t="b">
        <v>0</v>
      </c>
      <c r="X554" t="b">
        <v>0</v>
      </c>
      <c r="Y554" t="s">
        <v>33</v>
      </c>
    </row>
    <row r="555" spans="1:2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E555/D555*100</f>
        <v>43.975381008206334</v>
      </c>
      <c r="G555" t="s">
        <v>14</v>
      </c>
      <c r="H555" s="8">
        <f>E555/I555</f>
        <v>72.978599221789878</v>
      </c>
      <c r="I555">
        <v>1028</v>
      </c>
      <c r="J555" t="str">
        <f t="shared" si="48"/>
        <v>music</v>
      </c>
      <c r="K555" t="str">
        <f t="shared" si="49"/>
        <v>rock</v>
      </c>
      <c r="L555" t="s">
        <v>21</v>
      </c>
      <c r="M555" t="s">
        <v>22</v>
      </c>
      <c r="N555">
        <v>1293948000</v>
      </c>
      <c r="O555" s="14">
        <f t="shared" si="50"/>
        <v>40545.25</v>
      </c>
      <c r="P555" s="14">
        <v>40545.25</v>
      </c>
      <c r="Q555">
        <f t="shared" si="53"/>
        <v>2011</v>
      </c>
      <c r="R555">
        <v>2011</v>
      </c>
      <c r="S555" s="16" t="str">
        <f t="shared" si="51"/>
        <v>Jan</v>
      </c>
      <c r="T555" t="s">
        <v>2081</v>
      </c>
      <c r="U555">
        <v>1294034400</v>
      </c>
      <c r="V555" s="12">
        <f t="shared" si="52"/>
        <v>40546.25</v>
      </c>
      <c r="W555" t="b">
        <v>0</v>
      </c>
      <c r="X555" t="b">
        <v>0</v>
      </c>
      <c r="Y555" t="s">
        <v>23</v>
      </c>
    </row>
    <row r="556" spans="1:2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E556/D556*100</f>
        <v>151.66315789473683</v>
      </c>
      <c r="G556" t="s">
        <v>20</v>
      </c>
      <c r="H556" s="8">
        <f>E556/I556</f>
        <v>26.007220216606498</v>
      </c>
      <c r="I556">
        <v>554</v>
      </c>
      <c r="J556" t="str">
        <f t="shared" si="48"/>
        <v>music</v>
      </c>
      <c r="K556" t="str">
        <f t="shared" si="49"/>
        <v>indie rock</v>
      </c>
      <c r="L556" t="s">
        <v>15</v>
      </c>
      <c r="M556" t="s">
        <v>16</v>
      </c>
      <c r="N556">
        <v>1482127200</v>
      </c>
      <c r="O556" s="14">
        <f t="shared" si="50"/>
        <v>42723.25</v>
      </c>
      <c r="P556" s="14">
        <v>42723.25</v>
      </c>
      <c r="Q556">
        <f t="shared" si="53"/>
        <v>2016</v>
      </c>
      <c r="R556">
        <v>2016</v>
      </c>
      <c r="S556" s="16" t="str">
        <f t="shared" si="51"/>
        <v>Dec</v>
      </c>
      <c r="T556" t="s">
        <v>2086</v>
      </c>
      <c r="U556">
        <v>1482645600</v>
      </c>
      <c r="V556" s="12">
        <f t="shared" si="52"/>
        <v>42729.25</v>
      </c>
      <c r="W556" t="b">
        <v>0</v>
      </c>
      <c r="X556" t="b">
        <v>0</v>
      </c>
      <c r="Y556" t="s">
        <v>60</v>
      </c>
    </row>
    <row r="557" spans="1:2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E557/D557*100</f>
        <v>223.63492063492063</v>
      </c>
      <c r="G557" t="s">
        <v>20</v>
      </c>
      <c r="H557" s="8">
        <f>E557/I557</f>
        <v>104.36296296296297</v>
      </c>
      <c r="I557">
        <v>135</v>
      </c>
      <c r="J557" t="str">
        <f t="shared" si="48"/>
        <v>music</v>
      </c>
      <c r="K557" t="str">
        <f t="shared" si="49"/>
        <v>rock</v>
      </c>
      <c r="L557" t="s">
        <v>36</v>
      </c>
      <c r="M557" t="s">
        <v>37</v>
      </c>
      <c r="N557">
        <v>1396414800</v>
      </c>
      <c r="O557" s="14">
        <f t="shared" si="50"/>
        <v>41731.208333333336</v>
      </c>
      <c r="P557" s="14">
        <v>41731.208333333336</v>
      </c>
      <c r="Q557">
        <f t="shared" si="53"/>
        <v>2014</v>
      </c>
      <c r="R557">
        <v>2014</v>
      </c>
      <c r="S557" s="16" t="str">
        <f t="shared" si="51"/>
        <v>Apr</v>
      </c>
      <c r="T557" t="s">
        <v>2088</v>
      </c>
      <c r="U557">
        <v>1399093200</v>
      </c>
      <c r="V557" s="12">
        <f t="shared" si="52"/>
        <v>41762.208333333336</v>
      </c>
      <c r="W557" t="b">
        <v>0</v>
      </c>
      <c r="X557" t="b">
        <v>0</v>
      </c>
      <c r="Y557" t="s">
        <v>23</v>
      </c>
    </row>
    <row r="558" spans="1:2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E558/D558*100</f>
        <v>239.75</v>
      </c>
      <c r="G558" t="s">
        <v>20</v>
      </c>
      <c r="H558" s="8">
        <f>E558/I558</f>
        <v>102.18852459016394</v>
      </c>
      <c r="I558">
        <v>122</v>
      </c>
      <c r="J558" t="str">
        <f t="shared" si="48"/>
        <v>publishing</v>
      </c>
      <c r="K558" t="str">
        <f t="shared" si="49"/>
        <v>translations</v>
      </c>
      <c r="L558" t="s">
        <v>21</v>
      </c>
      <c r="M558" t="s">
        <v>22</v>
      </c>
      <c r="N558">
        <v>1315285200</v>
      </c>
      <c r="O558" s="14">
        <f t="shared" si="50"/>
        <v>40792.208333333336</v>
      </c>
      <c r="P558" s="14">
        <v>40792.208333333336</v>
      </c>
      <c r="Q558">
        <f t="shared" si="53"/>
        <v>2011</v>
      </c>
      <c r="R558">
        <v>2011</v>
      </c>
      <c r="S558" s="16" t="str">
        <f t="shared" si="51"/>
        <v>Sep</v>
      </c>
      <c r="T558" t="s">
        <v>2082</v>
      </c>
      <c r="U558">
        <v>1315890000</v>
      </c>
      <c r="V558" s="12">
        <f t="shared" si="52"/>
        <v>40799.208333333336</v>
      </c>
      <c r="W558" t="b">
        <v>0</v>
      </c>
      <c r="X558" t="b">
        <v>1</v>
      </c>
      <c r="Y558" t="s">
        <v>206</v>
      </c>
    </row>
    <row r="559" spans="1:2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E559/D559*100</f>
        <v>199.33333333333334</v>
      </c>
      <c r="G559" t="s">
        <v>20</v>
      </c>
      <c r="H559" s="8">
        <f>E559/I559</f>
        <v>54.117647058823529</v>
      </c>
      <c r="I559">
        <v>221</v>
      </c>
      <c r="J559" t="str">
        <f t="shared" si="48"/>
        <v>film &amp; video</v>
      </c>
      <c r="K559" t="str">
        <f t="shared" si="49"/>
        <v>science fiction</v>
      </c>
      <c r="L559" t="s">
        <v>21</v>
      </c>
      <c r="M559" t="s">
        <v>22</v>
      </c>
      <c r="N559">
        <v>1443762000</v>
      </c>
      <c r="O559" s="14">
        <f t="shared" si="50"/>
        <v>42279.208333333328</v>
      </c>
      <c r="P559" s="14">
        <v>42279.208333333328</v>
      </c>
      <c r="Q559">
        <f t="shared" si="53"/>
        <v>2015</v>
      </c>
      <c r="R559">
        <v>2015</v>
      </c>
      <c r="S559" s="16" t="str">
        <f t="shared" si="51"/>
        <v>Oct</v>
      </c>
      <c r="T559" t="s">
        <v>2083</v>
      </c>
      <c r="U559">
        <v>1444021200</v>
      </c>
      <c r="V559" s="12">
        <f t="shared" si="52"/>
        <v>42282.208333333328</v>
      </c>
      <c r="W559" t="b">
        <v>0</v>
      </c>
      <c r="X559" t="b">
        <v>1</v>
      </c>
      <c r="Y559" t="s">
        <v>474</v>
      </c>
    </row>
    <row r="560" spans="1:2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E560/D560*100</f>
        <v>137.34482758620689</v>
      </c>
      <c r="G560" t="s">
        <v>20</v>
      </c>
      <c r="H560" s="8">
        <f>E560/I560</f>
        <v>63.222222222222221</v>
      </c>
      <c r="I560">
        <v>126</v>
      </c>
      <c r="J560" t="str">
        <f t="shared" si="48"/>
        <v>theater</v>
      </c>
      <c r="K560" t="str">
        <f t="shared" si="49"/>
        <v>plays</v>
      </c>
      <c r="L560" t="s">
        <v>21</v>
      </c>
      <c r="M560" t="s">
        <v>22</v>
      </c>
      <c r="N560">
        <v>1456293600</v>
      </c>
      <c r="O560" s="14">
        <f t="shared" si="50"/>
        <v>42424.25</v>
      </c>
      <c r="P560" s="14">
        <v>42424.25</v>
      </c>
      <c r="Q560">
        <f t="shared" si="53"/>
        <v>2016</v>
      </c>
      <c r="R560">
        <v>2016</v>
      </c>
      <c r="S560" s="16" t="str">
        <f t="shared" si="51"/>
        <v>Feb</v>
      </c>
      <c r="T560" t="s">
        <v>2089</v>
      </c>
      <c r="U560">
        <v>1460005200</v>
      </c>
      <c r="V560" s="12">
        <f t="shared" si="52"/>
        <v>42467.208333333328</v>
      </c>
      <c r="W560" t="b">
        <v>0</v>
      </c>
      <c r="X560" t="b">
        <v>0</v>
      </c>
      <c r="Y560" t="s">
        <v>33</v>
      </c>
    </row>
    <row r="561" spans="1:2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E561/D561*100</f>
        <v>100.9696106362773</v>
      </c>
      <c r="G561" t="s">
        <v>20</v>
      </c>
      <c r="H561" s="8">
        <f>E561/I561</f>
        <v>104.03228962818004</v>
      </c>
      <c r="I561">
        <v>1022</v>
      </c>
      <c r="J561" t="str">
        <f t="shared" si="48"/>
        <v>theater</v>
      </c>
      <c r="K561" t="str">
        <f t="shared" si="49"/>
        <v>plays</v>
      </c>
      <c r="L561" t="s">
        <v>21</v>
      </c>
      <c r="M561" t="s">
        <v>22</v>
      </c>
      <c r="N561">
        <v>1470114000</v>
      </c>
      <c r="O561" s="14">
        <f t="shared" si="50"/>
        <v>42584.208333333328</v>
      </c>
      <c r="P561" s="14">
        <v>42584.208333333328</v>
      </c>
      <c r="Q561">
        <f t="shared" si="53"/>
        <v>2016</v>
      </c>
      <c r="R561">
        <v>2016</v>
      </c>
      <c r="S561" s="16" t="str">
        <f t="shared" si="51"/>
        <v>Aug</v>
      </c>
      <c r="T561" t="s">
        <v>2080</v>
      </c>
      <c r="U561">
        <v>1470718800</v>
      </c>
      <c r="V561" s="12">
        <f t="shared" si="52"/>
        <v>42591.208333333328</v>
      </c>
      <c r="W561" t="b">
        <v>0</v>
      </c>
      <c r="X561" t="b">
        <v>0</v>
      </c>
      <c r="Y561" t="s">
        <v>33</v>
      </c>
    </row>
    <row r="562" spans="1:2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E562/D562*100</f>
        <v>794.16</v>
      </c>
      <c r="G562" t="s">
        <v>20</v>
      </c>
      <c r="H562" s="8">
        <f>E562/I562</f>
        <v>49.994334277620396</v>
      </c>
      <c r="I562">
        <v>3177</v>
      </c>
      <c r="J562" t="str">
        <f t="shared" si="48"/>
        <v>film &amp; video</v>
      </c>
      <c r="K562" t="str">
        <f t="shared" si="49"/>
        <v>animation</v>
      </c>
      <c r="L562" t="s">
        <v>21</v>
      </c>
      <c r="M562" t="s">
        <v>22</v>
      </c>
      <c r="N562">
        <v>1321596000</v>
      </c>
      <c r="O562" s="14">
        <f t="shared" si="50"/>
        <v>40865.25</v>
      </c>
      <c r="P562" s="14">
        <v>40865.25</v>
      </c>
      <c r="Q562">
        <f t="shared" si="53"/>
        <v>2011</v>
      </c>
      <c r="R562">
        <v>2011</v>
      </c>
      <c r="S562" s="16" t="str">
        <f t="shared" si="51"/>
        <v>Nov</v>
      </c>
      <c r="T562" t="s">
        <v>2079</v>
      </c>
      <c r="U562">
        <v>1325052000</v>
      </c>
      <c r="V562" s="12">
        <f t="shared" si="52"/>
        <v>40905.25</v>
      </c>
      <c r="W562" t="b">
        <v>0</v>
      </c>
      <c r="X562" t="b">
        <v>0</v>
      </c>
      <c r="Y562" t="s">
        <v>71</v>
      </c>
    </row>
    <row r="563" spans="1:2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E563/D563*100</f>
        <v>369.7</v>
      </c>
      <c r="G563" t="s">
        <v>20</v>
      </c>
      <c r="H563" s="8">
        <f>E563/I563</f>
        <v>56.015151515151516</v>
      </c>
      <c r="I563">
        <v>198</v>
      </c>
      <c r="J563" t="str">
        <f t="shared" si="48"/>
        <v>theater</v>
      </c>
      <c r="K563" t="str">
        <f t="shared" si="49"/>
        <v>plays</v>
      </c>
      <c r="L563" t="s">
        <v>98</v>
      </c>
      <c r="M563" t="s">
        <v>99</v>
      </c>
      <c r="N563">
        <v>1318827600</v>
      </c>
      <c r="O563" s="14">
        <f t="shared" si="50"/>
        <v>40833.208333333336</v>
      </c>
      <c r="P563" s="14">
        <v>40833.208333333336</v>
      </c>
      <c r="Q563">
        <f t="shared" si="53"/>
        <v>2011</v>
      </c>
      <c r="R563">
        <v>2011</v>
      </c>
      <c r="S563" s="16" t="str">
        <f t="shared" si="51"/>
        <v>Oct</v>
      </c>
      <c r="T563" t="s">
        <v>2083</v>
      </c>
      <c r="U563">
        <v>1319000400</v>
      </c>
      <c r="V563" s="12">
        <f t="shared" si="52"/>
        <v>40835.208333333336</v>
      </c>
      <c r="W563" t="b">
        <v>0</v>
      </c>
      <c r="X563" t="b">
        <v>0</v>
      </c>
      <c r="Y563" t="s">
        <v>33</v>
      </c>
    </row>
    <row r="564" spans="1:2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E564/D564*100</f>
        <v>12.818181818181817</v>
      </c>
      <c r="G564" t="s">
        <v>14</v>
      </c>
      <c r="H564" s="8">
        <f>E564/I564</f>
        <v>48.807692307692307</v>
      </c>
      <c r="I564">
        <v>26</v>
      </c>
      <c r="J564" t="str">
        <f t="shared" si="48"/>
        <v>music</v>
      </c>
      <c r="K564" t="str">
        <f t="shared" si="49"/>
        <v>rock</v>
      </c>
      <c r="L564" t="s">
        <v>98</v>
      </c>
      <c r="M564" t="s">
        <v>99</v>
      </c>
      <c r="N564">
        <v>1552366800</v>
      </c>
      <c r="O564" s="14">
        <f t="shared" si="50"/>
        <v>43536.208333333328</v>
      </c>
      <c r="P564" s="14">
        <v>43536.208333333328</v>
      </c>
      <c r="Q564">
        <f t="shared" si="53"/>
        <v>2019</v>
      </c>
      <c r="R564">
        <v>2019</v>
      </c>
      <c r="S564" s="16" t="str">
        <f t="shared" si="51"/>
        <v>Mar</v>
      </c>
      <c r="T564" t="s">
        <v>2085</v>
      </c>
      <c r="U564">
        <v>1552539600</v>
      </c>
      <c r="V564" s="12">
        <f t="shared" si="52"/>
        <v>43538.208333333328</v>
      </c>
      <c r="W564" t="b">
        <v>0</v>
      </c>
      <c r="X564" t="b">
        <v>0</v>
      </c>
      <c r="Y564" t="s">
        <v>23</v>
      </c>
    </row>
    <row r="565" spans="1:2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E565/D565*100</f>
        <v>138.02702702702703</v>
      </c>
      <c r="G565" t="s">
        <v>20</v>
      </c>
      <c r="H565" s="8">
        <f>E565/I565</f>
        <v>60.082352941176474</v>
      </c>
      <c r="I565">
        <v>85</v>
      </c>
      <c r="J565" t="str">
        <f t="shared" si="48"/>
        <v>film &amp; video</v>
      </c>
      <c r="K565" t="str">
        <f t="shared" si="49"/>
        <v>documentary</v>
      </c>
      <c r="L565" t="s">
        <v>26</v>
      </c>
      <c r="M565" t="s">
        <v>27</v>
      </c>
      <c r="N565">
        <v>1542088800</v>
      </c>
      <c r="O565" s="14">
        <f t="shared" si="50"/>
        <v>43417.25</v>
      </c>
      <c r="P565" s="14">
        <v>43417.25</v>
      </c>
      <c r="Q565">
        <f t="shared" si="53"/>
        <v>2018</v>
      </c>
      <c r="R565">
        <v>2018</v>
      </c>
      <c r="S565" s="16" t="str">
        <f t="shared" si="51"/>
        <v>Nov</v>
      </c>
      <c r="T565" t="s">
        <v>2079</v>
      </c>
      <c r="U565">
        <v>1543816800</v>
      </c>
      <c r="V565" s="12">
        <f t="shared" si="52"/>
        <v>43437.25</v>
      </c>
      <c r="W565" t="b">
        <v>0</v>
      </c>
      <c r="X565" t="b">
        <v>0</v>
      </c>
      <c r="Y565" t="s">
        <v>42</v>
      </c>
    </row>
    <row r="566" spans="1:2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E566/D566*100</f>
        <v>83.813278008298752</v>
      </c>
      <c r="G566" t="s">
        <v>14</v>
      </c>
      <c r="H566" s="8">
        <f>E566/I566</f>
        <v>78.990502793296088</v>
      </c>
      <c r="I566">
        <v>1790</v>
      </c>
      <c r="J566" t="str">
        <f t="shared" si="48"/>
        <v>theater</v>
      </c>
      <c r="K566" t="str">
        <f t="shared" si="49"/>
        <v>plays</v>
      </c>
      <c r="L566" t="s">
        <v>21</v>
      </c>
      <c r="M566" t="s">
        <v>22</v>
      </c>
      <c r="N566">
        <v>1426395600</v>
      </c>
      <c r="O566" s="14">
        <f t="shared" si="50"/>
        <v>42078.208333333328</v>
      </c>
      <c r="P566" s="14">
        <v>42078.208333333328</v>
      </c>
      <c r="Q566">
        <f t="shared" si="53"/>
        <v>2015</v>
      </c>
      <c r="R566">
        <v>2015</v>
      </c>
      <c r="S566" s="16" t="str">
        <f t="shared" si="51"/>
        <v>Mar</v>
      </c>
      <c r="T566" t="s">
        <v>2085</v>
      </c>
      <c r="U566">
        <v>1427086800</v>
      </c>
      <c r="V566" s="12">
        <f t="shared" si="52"/>
        <v>42086.208333333328</v>
      </c>
      <c r="W566" t="b">
        <v>0</v>
      </c>
      <c r="X566" t="b">
        <v>0</v>
      </c>
      <c r="Y566" t="s">
        <v>33</v>
      </c>
    </row>
    <row r="567" spans="1:2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E567/D567*100</f>
        <v>204.60063224446787</v>
      </c>
      <c r="G567" t="s">
        <v>20</v>
      </c>
      <c r="H567" s="8">
        <f>E567/I567</f>
        <v>53.99499443826474</v>
      </c>
      <c r="I567">
        <v>3596</v>
      </c>
      <c r="J567" t="str">
        <f t="shared" si="48"/>
        <v>theater</v>
      </c>
      <c r="K567" t="str">
        <f t="shared" si="49"/>
        <v>plays</v>
      </c>
      <c r="L567" t="s">
        <v>21</v>
      </c>
      <c r="M567" t="s">
        <v>22</v>
      </c>
      <c r="N567">
        <v>1321336800</v>
      </c>
      <c r="O567" s="14">
        <f t="shared" si="50"/>
        <v>40862.25</v>
      </c>
      <c r="P567" s="14">
        <v>40862.25</v>
      </c>
      <c r="Q567">
        <f t="shared" si="53"/>
        <v>2011</v>
      </c>
      <c r="R567">
        <v>2011</v>
      </c>
      <c r="S567" s="16" t="str">
        <f t="shared" si="51"/>
        <v>Nov</v>
      </c>
      <c r="T567" t="s">
        <v>2079</v>
      </c>
      <c r="U567">
        <v>1323064800</v>
      </c>
      <c r="V567" s="12">
        <f t="shared" si="52"/>
        <v>40882.25</v>
      </c>
      <c r="W567" t="b">
        <v>0</v>
      </c>
      <c r="X567" t="b">
        <v>0</v>
      </c>
      <c r="Y567" t="s">
        <v>33</v>
      </c>
    </row>
    <row r="568" spans="1:2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E568/D568*100</f>
        <v>44.344086021505376</v>
      </c>
      <c r="G568" t="s">
        <v>14</v>
      </c>
      <c r="H568" s="8">
        <f>E568/I568</f>
        <v>111.45945945945945</v>
      </c>
      <c r="I568">
        <v>37</v>
      </c>
      <c r="J568" t="str">
        <f t="shared" si="48"/>
        <v>music</v>
      </c>
      <c r="K568" t="str">
        <f t="shared" si="49"/>
        <v>electric music</v>
      </c>
      <c r="L568" t="s">
        <v>21</v>
      </c>
      <c r="M568" t="s">
        <v>22</v>
      </c>
      <c r="N568">
        <v>1456293600</v>
      </c>
      <c r="O568" s="14">
        <f t="shared" si="50"/>
        <v>42424.25</v>
      </c>
      <c r="P568" s="14">
        <v>42424.25</v>
      </c>
      <c r="Q568">
        <f t="shared" si="53"/>
        <v>2016</v>
      </c>
      <c r="R568">
        <v>2016</v>
      </c>
      <c r="S568" s="16" t="str">
        <f t="shared" si="51"/>
        <v>Feb</v>
      </c>
      <c r="T568" t="s">
        <v>2089</v>
      </c>
      <c r="U568">
        <v>1458277200</v>
      </c>
      <c r="V568" s="12">
        <f t="shared" si="52"/>
        <v>42447.208333333328</v>
      </c>
      <c r="W568" t="b">
        <v>0</v>
      </c>
      <c r="X568" t="b">
        <v>1</v>
      </c>
      <c r="Y568" t="s">
        <v>50</v>
      </c>
    </row>
    <row r="569" spans="1:2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E569/D569*100</f>
        <v>218.60294117647058</v>
      </c>
      <c r="G569" t="s">
        <v>20</v>
      </c>
      <c r="H569" s="8">
        <f>E569/I569</f>
        <v>60.922131147540981</v>
      </c>
      <c r="I569">
        <v>244</v>
      </c>
      <c r="J569" t="str">
        <f t="shared" si="48"/>
        <v>music</v>
      </c>
      <c r="K569" t="str">
        <f t="shared" si="49"/>
        <v>rock</v>
      </c>
      <c r="L569" t="s">
        <v>21</v>
      </c>
      <c r="M569" t="s">
        <v>22</v>
      </c>
      <c r="N569">
        <v>1404968400</v>
      </c>
      <c r="O569" s="14">
        <f t="shared" si="50"/>
        <v>41830.208333333336</v>
      </c>
      <c r="P569" s="14">
        <v>41830.208333333336</v>
      </c>
      <c r="Q569">
        <f t="shared" si="53"/>
        <v>2014</v>
      </c>
      <c r="R569">
        <v>2014</v>
      </c>
      <c r="S569" s="16" t="str">
        <f t="shared" si="51"/>
        <v>Jul</v>
      </c>
      <c r="T569" t="s">
        <v>2087</v>
      </c>
      <c r="U569">
        <v>1405141200</v>
      </c>
      <c r="V569" s="12">
        <f t="shared" si="52"/>
        <v>41832.208333333336</v>
      </c>
      <c r="W569" t="b">
        <v>0</v>
      </c>
      <c r="X569" t="b">
        <v>0</v>
      </c>
      <c r="Y569" t="s">
        <v>23</v>
      </c>
    </row>
    <row r="570" spans="1:2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E570/D570*100</f>
        <v>186.03314917127071</v>
      </c>
      <c r="G570" t="s">
        <v>20</v>
      </c>
      <c r="H570" s="8">
        <f>E570/I570</f>
        <v>26.0015444015444</v>
      </c>
      <c r="I570">
        <v>5180</v>
      </c>
      <c r="J570" t="str">
        <f t="shared" si="48"/>
        <v>theater</v>
      </c>
      <c r="K570" t="str">
        <f t="shared" si="49"/>
        <v>plays</v>
      </c>
      <c r="L570" t="s">
        <v>21</v>
      </c>
      <c r="M570" t="s">
        <v>22</v>
      </c>
      <c r="N570">
        <v>1279170000</v>
      </c>
      <c r="O570" s="14">
        <f t="shared" si="50"/>
        <v>40374.208333333336</v>
      </c>
      <c r="P570" s="14">
        <v>40374.208333333336</v>
      </c>
      <c r="Q570">
        <f t="shared" si="53"/>
        <v>2010</v>
      </c>
      <c r="R570">
        <v>2010</v>
      </c>
      <c r="S570" s="16" t="str">
        <f t="shared" si="51"/>
        <v>Jul</v>
      </c>
      <c r="T570" t="s">
        <v>2087</v>
      </c>
      <c r="U570">
        <v>1283058000</v>
      </c>
      <c r="V570" s="12">
        <f t="shared" si="52"/>
        <v>40419.208333333336</v>
      </c>
      <c r="W570" t="b">
        <v>0</v>
      </c>
      <c r="X570" t="b">
        <v>0</v>
      </c>
      <c r="Y570" t="s">
        <v>33</v>
      </c>
    </row>
    <row r="571" spans="1:2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E571/D571*100</f>
        <v>237.33830845771143</v>
      </c>
      <c r="G571" t="s">
        <v>20</v>
      </c>
      <c r="H571" s="8">
        <f>E571/I571</f>
        <v>80.993208828522924</v>
      </c>
      <c r="I571">
        <v>589</v>
      </c>
      <c r="J571" t="str">
        <f t="shared" si="48"/>
        <v>film &amp; video</v>
      </c>
      <c r="K571" t="str">
        <f t="shared" si="49"/>
        <v>animation</v>
      </c>
      <c r="L571" t="s">
        <v>107</v>
      </c>
      <c r="M571" t="s">
        <v>108</v>
      </c>
      <c r="N571">
        <v>1294725600</v>
      </c>
      <c r="O571" s="14">
        <f t="shared" si="50"/>
        <v>40554.25</v>
      </c>
      <c r="P571" s="14">
        <v>40554.25</v>
      </c>
      <c r="Q571">
        <f t="shared" si="53"/>
        <v>2011</v>
      </c>
      <c r="R571">
        <v>2011</v>
      </c>
      <c r="S571" s="16" t="str">
        <f t="shared" si="51"/>
        <v>Jan</v>
      </c>
      <c r="T571" t="s">
        <v>2081</v>
      </c>
      <c r="U571">
        <v>1295762400</v>
      </c>
      <c r="V571" s="12">
        <f t="shared" si="52"/>
        <v>40566.25</v>
      </c>
      <c r="W571" t="b">
        <v>0</v>
      </c>
      <c r="X571" t="b">
        <v>0</v>
      </c>
      <c r="Y571" t="s">
        <v>71</v>
      </c>
    </row>
    <row r="572" spans="1:2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E572/D572*100</f>
        <v>305.65384615384613</v>
      </c>
      <c r="G572" t="s">
        <v>20</v>
      </c>
      <c r="H572" s="8">
        <f>E572/I572</f>
        <v>34.995963302752294</v>
      </c>
      <c r="I572">
        <v>2725</v>
      </c>
      <c r="J572" t="str">
        <f t="shared" si="48"/>
        <v>music</v>
      </c>
      <c r="K572" t="str">
        <f t="shared" si="49"/>
        <v>rock</v>
      </c>
      <c r="L572" t="s">
        <v>21</v>
      </c>
      <c r="M572" t="s">
        <v>22</v>
      </c>
      <c r="N572">
        <v>1419055200</v>
      </c>
      <c r="O572" s="14">
        <f t="shared" si="50"/>
        <v>41993.25</v>
      </c>
      <c r="P572" s="14">
        <v>41993.25</v>
      </c>
      <c r="Q572">
        <f t="shared" si="53"/>
        <v>2014</v>
      </c>
      <c r="R572">
        <v>2014</v>
      </c>
      <c r="S572" s="16" t="str">
        <f t="shared" si="51"/>
        <v>Dec</v>
      </c>
      <c r="T572" t="s">
        <v>2086</v>
      </c>
      <c r="U572">
        <v>1419573600</v>
      </c>
      <c r="V572" s="12">
        <f t="shared" si="52"/>
        <v>41999.25</v>
      </c>
      <c r="W572" t="b">
        <v>0</v>
      </c>
      <c r="X572" t="b">
        <v>1</v>
      </c>
      <c r="Y572" t="s">
        <v>23</v>
      </c>
    </row>
    <row r="573" spans="1:2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E573/D573*100</f>
        <v>94.142857142857139</v>
      </c>
      <c r="G573" t="s">
        <v>14</v>
      </c>
      <c r="H573" s="8">
        <f>E573/I573</f>
        <v>94.142857142857139</v>
      </c>
      <c r="I573">
        <v>35</v>
      </c>
      <c r="J573" t="str">
        <f t="shared" si="48"/>
        <v>film &amp; video</v>
      </c>
      <c r="K573" t="str">
        <f t="shared" si="49"/>
        <v>shorts</v>
      </c>
      <c r="L573" t="s">
        <v>107</v>
      </c>
      <c r="M573" t="s">
        <v>108</v>
      </c>
      <c r="N573">
        <v>1434690000</v>
      </c>
      <c r="O573" s="14">
        <f t="shared" si="50"/>
        <v>42174.208333333328</v>
      </c>
      <c r="P573" s="14">
        <v>42174.208333333328</v>
      </c>
      <c r="Q573">
        <f t="shared" si="53"/>
        <v>2015</v>
      </c>
      <c r="R573">
        <v>2015</v>
      </c>
      <c r="S573" s="16" t="str">
        <f t="shared" si="51"/>
        <v>Jun</v>
      </c>
      <c r="T573" t="s">
        <v>2084</v>
      </c>
      <c r="U573">
        <v>1438750800</v>
      </c>
      <c r="V573" s="12">
        <f t="shared" si="52"/>
        <v>42221.208333333328</v>
      </c>
      <c r="W573" t="b">
        <v>0</v>
      </c>
      <c r="X573" t="b">
        <v>0</v>
      </c>
      <c r="Y573" t="s">
        <v>100</v>
      </c>
    </row>
    <row r="574" spans="1:2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E574/D574*100</f>
        <v>54.400000000000006</v>
      </c>
      <c r="G574" t="s">
        <v>74</v>
      </c>
      <c r="H574" s="8">
        <f>E574/I574</f>
        <v>52.085106382978722</v>
      </c>
      <c r="I574">
        <v>94</v>
      </c>
      <c r="J574" t="str">
        <f t="shared" si="48"/>
        <v>music</v>
      </c>
      <c r="K574" t="str">
        <f t="shared" si="49"/>
        <v>rock</v>
      </c>
      <c r="L574" t="s">
        <v>21</v>
      </c>
      <c r="M574" t="s">
        <v>22</v>
      </c>
      <c r="N574">
        <v>1443416400</v>
      </c>
      <c r="O574" s="14">
        <f t="shared" si="50"/>
        <v>42275.208333333328</v>
      </c>
      <c r="P574" s="14">
        <v>42275.208333333328</v>
      </c>
      <c r="Q574">
        <f t="shared" si="53"/>
        <v>2015</v>
      </c>
      <c r="R574">
        <v>2015</v>
      </c>
      <c r="S574" s="16" t="str">
        <f t="shared" si="51"/>
        <v>Sep</v>
      </c>
      <c r="T574" t="s">
        <v>2082</v>
      </c>
      <c r="U574">
        <v>1444798800</v>
      </c>
      <c r="V574" s="12">
        <f t="shared" si="52"/>
        <v>42291.208333333328</v>
      </c>
      <c r="W574" t="b">
        <v>0</v>
      </c>
      <c r="X574" t="b">
        <v>1</v>
      </c>
      <c r="Y574" t="s">
        <v>23</v>
      </c>
    </row>
    <row r="575" spans="1:2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E575/D575*100</f>
        <v>111.88059701492537</v>
      </c>
      <c r="G575" t="s">
        <v>20</v>
      </c>
      <c r="H575" s="8">
        <f>E575/I575</f>
        <v>24.986666666666668</v>
      </c>
      <c r="I575">
        <v>300</v>
      </c>
      <c r="J575" t="str">
        <f t="shared" si="48"/>
        <v>journalism</v>
      </c>
      <c r="K575" t="str">
        <f t="shared" si="49"/>
        <v>audio</v>
      </c>
      <c r="L575" t="s">
        <v>21</v>
      </c>
      <c r="M575" t="s">
        <v>22</v>
      </c>
      <c r="N575">
        <v>1399006800</v>
      </c>
      <c r="O575" s="14">
        <f t="shared" si="50"/>
        <v>41761.208333333336</v>
      </c>
      <c r="P575" s="14">
        <v>41761.208333333336</v>
      </c>
      <c r="Q575">
        <f t="shared" si="53"/>
        <v>2014</v>
      </c>
      <c r="R575">
        <v>2014</v>
      </c>
      <c r="S575" s="16" t="str">
        <f t="shared" si="51"/>
        <v>May</v>
      </c>
      <c r="T575" t="s">
        <v>2090</v>
      </c>
      <c r="U575">
        <v>1399179600</v>
      </c>
      <c r="V575" s="12">
        <f t="shared" si="52"/>
        <v>41763.208333333336</v>
      </c>
      <c r="W575" t="b">
        <v>0</v>
      </c>
      <c r="X575" t="b">
        <v>0</v>
      </c>
      <c r="Y575" t="s">
        <v>1029</v>
      </c>
    </row>
    <row r="576" spans="1:2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E576/D576*100</f>
        <v>369.14814814814815</v>
      </c>
      <c r="G576" t="s">
        <v>20</v>
      </c>
      <c r="H576" s="8">
        <f>E576/I576</f>
        <v>69.215277777777771</v>
      </c>
      <c r="I576">
        <v>144</v>
      </c>
      <c r="J576" t="str">
        <f t="shared" si="48"/>
        <v>food</v>
      </c>
      <c r="K576" t="str">
        <f t="shared" si="49"/>
        <v>food trucks</v>
      </c>
      <c r="L576" t="s">
        <v>21</v>
      </c>
      <c r="M576" t="s">
        <v>22</v>
      </c>
      <c r="N576">
        <v>1575698400</v>
      </c>
      <c r="O576" s="14">
        <f t="shared" si="50"/>
        <v>43806.25</v>
      </c>
      <c r="P576" s="14">
        <v>43806.25</v>
      </c>
      <c r="Q576">
        <f t="shared" si="53"/>
        <v>2019</v>
      </c>
      <c r="R576">
        <v>2019</v>
      </c>
      <c r="S576" s="16" t="str">
        <f t="shared" si="51"/>
        <v>Dec</v>
      </c>
      <c r="T576" t="s">
        <v>2086</v>
      </c>
      <c r="U576">
        <v>1576562400</v>
      </c>
      <c r="V576" s="12">
        <f t="shared" si="52"/>
        <v>43816.25</v>
      </c>
      <c r="W576" t="b">
        <v>0</v>
      </c>
      <c r="X576" t="b">
        <v>1</v>
      </c>
      <c r="Y576" t="s">
        <v>17</v>
      </c>
    </row>
    <row r="577" spans="1:2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E577/D577*100</f>
        <v>62.930372148859547</v>
      </c>
      <c r="G577" t="s">
        <v>14</v>
      </c>
      <c r="H577" s="8">
        <f>E577/I577</f>
        <v>93.944444444444443</v>
      </c>
      <c r="I577">
        <v>558</v>
      </c>
      <c r="J577" t="str">
        <f t="shared" si="48"/>
        <v>theater</v>
      </c>
      <c r="K577" t="str">
        <f t="shared" si="49"/>
        <v>plays</v>
      </c>
      <c r="L577" t="s">
        <v>21</v>
      </c>
      <c r="M577" t="s">
        <v>22</v>
      </c>
      <c r="N577">
        <v>1400562000</v>
      </c>
      <c r="O577" s="14">
        <f t="shared" si="50"/>
        <v>41779.208333333336</v>
      </c>
      <c r="P577" s="14">
        <v>41779.208333333336</v>
      </c>
      <c r="Q577">
        <f t="shared" si="53"/>
        <v>2014</v>
      </c>
      <c r="R577">
        <v>2014</v>
      </c>
      <c r="S577" s="16" t="str">
        <f t="shared" si="51"/>
        <v>May</v>
      </c>
      <c r="T577" t="s">
        <v>2090</v>
      </c>
      <c r="U577">
        <v>1400821200</v>
      </c>
      <c r="V577" s="12">
        <f t="shared" si="52"/>
        <v>41782.208333333336</v>
      </c>
      <c r="W577" t="b">
        <v>0</v>
      </c>
      <c r="X577" t="b">
        <v>1</v>
      </c>
      <c r="Y577" t="s">
        <v>33</v>
      </c>
    </row>
    <row r="578" spans="1:2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E578/D578*100</f>
        <v>64.927835051546396</v>
      </c>
      <c r="G578" t="s">
        <v>14</v>
      </c>
      <c r="H578" s="8">
        <f>E578/I578</f>
        <v>98.40625</v>
      </c>
      <c r="I578">
        <v>64</v>
      </c>
      <c r="J578" t="str">
        <f t="shared" si="48"/>
        <v>theater</v>
      </c>
      <c r="K578" t="str">
        <f t="shared" si="49"/>
        <v>plays</v>
      </c>
      <c r="L578" t="s">
        <v>21</v>
      </c>
      <c r="M578" t="s">
        <v>22</v>
      </c>
      <c r="N578">
        <v>1509512400</v>
      </c>
      <c r="O578" s="14">
        <f t="shared" si="50"/>
        <v>43040.208333333328</v>
      </c>
      <c r="P578" s="14">
        <v>43040.208333333328</v>
      </c>
      <c r="Q578">
        <f t="shared" si="53"/>
        <v>2017</v>
      </c>
      <c r="R578">
        <v>2017</v>
      </c>
      <c r="S578" s="16" t="str">
        <f t="shared" si="51"/>
        <v>Nov</v>
      </c>
      <c r="T578" t="s">
        <v>2079</v>
      </c>
      <c r="U578">
        <v>1510984800</v>
      </c>
      <c r="V578" s="12">
        <f t="shared" si="52"/>
        <v>43057.25</v>
      </c>
      <c r="W578" t="b">
        <v>0</v>
      </c>
      <c r="X578" t="b">
        <v>0</v>
      </c>
      <c r="Y578" t="s">
        <v>33</v>
      </c>
    </row>
    <row r="579" spans="1:2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E579/D579*100</f>
        <v>18.853658536585368</v>
      </c>
      <c r="G579" t="s">
        <v>74</v>
      </c>
      <c r="H579" s="8">
        <f>E579/I579</f>
        <v>41.783783783783782</v>
      </c>
      <c r="I579">
        <v>37</v>
      </c>
      <c r="J579" t="str">
        <f t="shared" ref="J579:J642" si="54">_xlfn.TEXTBEFORE(Y579, "/")</f>
        <v>music</v>
      </c>
      <c r="K579" t="str">
        <f t="shared" ref="K579:K642" si="55">_xlfn.TEXTAFTER(Y579, "/")</f>
        <v>jazz</v>
      </c>
      <c r="L579" t="s">
        <v>21</v>
      </c>
      <c r="M579" t="s">
        <v>22</v>
      </c>
      <c r="N579">
        <v>1299823200</v>
      </c>
      <c r="O579" s="14">
        <f t="shared" ref="O579:O642" si="56">(((N579/60)/60)/24)+DATE(1970,1,1)</f>
        <v>40613.25</v>
      </c>
      <c r="P579" s="14">
        <v>40613.25</v>
      </c>
      <c r="Q579">
        <f t="shared" si="53"/>
        <v>2011</v>
      </c>
      <c r="R579">
        <v>2011</v>
      </c>
      <c r="S579" s="16" t="str">
        <f t="shared" ref="S579:S642" si="57">TEXT(P579, "mmm")</f>
        <v>Mar</v>
      </c>
      <c r="T579" t="s">
        <v>2085</v>
      </c>
      <c r="U579">
        <v>1302066000</v>
      </c>
      <c r="V579" s="12">
        <f t="shared" ref="V579:V642" si="58">(((U579/60)/60)/24)+DATE(1970,1,1)</f>
        <v>40639.208333333336</v>
      </c>
      <c r="W579" t="b">
        <v>0</v>
      </c>
      <c r="X579" t="b">
        <v>0</v>
      </c>
      <c r="Y579" t="s">
        <v>159</v>
      </c>
    </row>
    <row r="580" spans="1:2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E580/D580*100</f>
        <v>16.754404145077721</v>
      </c>
      <c r="G580" t="s">
        <v>14</v>
      </c>
      <c r="H580" s="8">
        <f>E580/I580</f>
        <v>65.991836734693877</v>
      </c>
      <c r="I580">
        <v>245</v>
      </c>
      <c r="J580" t="str">
        <f t="shared" si="54"/>
        <v>film &amp; video</v>
      </c>
      <c r="K580" t="str">
        <f t="shared" si="55"/>
        <v>science fiction</v>
      </c>
      <c r="L580" t="s">
        <v>21</v>
      </c>
      <c r="M580" t="s">
        <v>22</v>
      </c>
      <c r="N580">
        <v>1322719200</v>
      </c>
      <c r="O580" s="14">
        <f t="shared" si="56"/>
        <v>40878.25</v>
      </c>
      <c r="P580" s="14">
        <v>40878.25</v>
      </c>
      <c r="Q580">
        <f t="shared" ref="Q580:Q643" si="59">YEAR(P580)</f>
        <v>2011</v>
      </c>
      <c r="R580">
        <v>2011</v>
      </c>
      <c r="S580" s="16" t="str">
        <f t="shared" si="57"/>
        <v>Dec</v>
      </c>
      <c r="T580" t="s">
        <v>2086</v>
      </c>
      <c r="U580">
        <v>1322978400</v>
      </c>
      <c r="V580" s="12">
        <f t="shared" si="58"/>
        <v>40881.25</v>
      </c>
      <c r="W580" t="b">
        <v>0</v>
      </c>
      <c r="X580" t="b">
        <v>0</v>
      </c>
      <c r="Y580" t="s">
        <v>474</v>
      </c>
    </row>
    <row r="581" spans="1:2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E581/D581*100</f>
        <v>101.11290322580646</v>
      </c>
      <c r="G581" t="s">
        <v>20</v>
      </c>
      <c r="H581" s="8">
        <f>E581/I581</f>
        <v>72.05747126436782</v>
      </c>
      <c r="I581">
        <v>87</v>
      </c>
      <c r="J581" t="str">
        <f t="shared" si="54"/>
        <v>music</v>
      </c>
      <c r="K581" t="str">
        <f t="shared" si="55"/>
        <v>jazz</v>
      </c>
      <c r="L581" t="s">
        <v>21</v>
      </c>
      <c r="M581" t="s">
        <v>22</v>
      </c>
      <c r="N581">
        <v>1312693200</v>
      </c>
      <c r="O581" s="14">
        <f t="shared" si="56"/>
        <v>40762.208333333336</v>
      </c>
      <c r="P581" s="14">
        <v>40762.208333333336</v>
      </c>
      <c r="Q581">
        <f t="shared" si="59"/>
        <v>2011</v>
      </c>
      <c r="R581">
        <v>2011</v>
      </c>
      <c r="S581" s="16" t="str">
        <f t="shared" si="57"/>
        <v>Aug</v>
      </c>
      <c r="T581" t="s">
        <v>2080</v>
      </c>
      <c r="U581">
        <v>1313730000</v>
      </c>
      <c r="V581" s="12">
        <f t="shared" si="58"/>
        <v>40774.208333333336</v>
      </c>
      <c r="W581" t="b">
        <v>0</v>
      </c>
      <c r="X581" t="b">
        <v>0</v>
      </c>
      <c r="Y581" t="s">
        <v>159</v>
      </c>
    </row>
    <row r="582" spans="1:2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E582/D582*100</f>
        <v>341.5022831050228</v>
      </c>
      <c r="G582" t="s">
        <v>20</v>
      </c>
      <c r="H582" s="8">
        <f>E582/I582</f>
        <v>48.003209242618745</v>
      </c>
      <c r="I582">
        <v>3116</v>
      </c>
      <c r="J582" t="str">
        <f t="shared" si="54"/>
        <v>theater</v>
      </c>
      <c r="K582" t="str">
        <f t="shared" si="55"/>
        <v>plays</v>
      </c>
      <c r="L582" t="s">
        <v>21</v>
      </c>
      <c r="M582" t="s">
        <v>22</v>
      </c>
      <c r="N582">
        <v>1393394400</v>
      </c>
      <c r="O582" s="14">
        <f t="shared" si="56"/>
        <v>41696.25</v>
      </c>
      <c r="P582" s="14">
        <v>41696.25</v>
      </c>
      <c r="Q582">
        <f t="shared" si="59"/>
        <v>2014</v>
      </c>
      <c r="R582">
        <v>2014</v>
      </c>
      <c r="S582" s="16" t="str">
        <f t="shared" si="57"/>
        <v>Feb</v>
      </c>
      <c r="T582" t="s">
        <v>2089</v>
      </c>
      <c r="U582">
        <v>1394085600</v>
      </c>
      <c r="V582" s="12">
        <f t="shared" si="58"/>
        <v>41704.25</v>
      </c>
      <c r="W582" t="b">
        <v>0</v>
      </c>
      <c r="X582" t="b">
        <v>0</v>
      </c>
      <c r="Y582" t="s">
        <v>33</v>
      </c>
    </row>
    <row r="583" spans="1:2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E583/D583*100</f>
        <v>64.016666666666666</v>
      </c>
      <c r="G583" t="s">
        <v>14</v>
      </c>
      <c r="H583" s="8">
        <f>E583/I583</f>
        <v>54.098591549295776</v>
      </c>
      <c r="I583">
        <v>71</v>
      </c>
      <c r="J583" t="str">
        <f t="shared" si="54"/>
        <v>technology</v>
      </c>
      <c r="K583" t="str">
        <f t="shared" si="55"/>
        <v>web</v>
      </c>
      <c r="L583" t="s">
        <v>21</v>
      </c>
      <c r="M583" t="s">
        <v>22</v>
      </c>
      <c r="N583">
        <v>1304053200</v>
      </c>
      <c r="O583" s="14">
        <f t="shared" si="56"/>
        <v>40662.208333333336</v>
      </c>
      <c r="P583" s="14">
        <v>40662.208333333336</v>
      </c>
      <c r="Q583">
        <f t="shared" si="59"/>
        <v>2011</v>
      </c>
      <c r="R583">
        <v>2011</v>
      </c>
      <c r="S583" s="16" t="str">
        <f t="shared" si="57"/>
        <v>Apr</v>
      </c>
      <c r="T583" t="s">
        <v>2088</v>
      </c>
      <c r="U583">
        <v>1305349200</v>
      </c>
      <c r="V583" s="12">
        <f t="shared" si="58"/>
        <v>40677.208333333336</v>
      </c>
      <c r="W583" t="b">
        <v>0</v>
      </c>
      <c r="X583" t="b">
        <v>0</v>
      </c>
      <c r="Y583" t="s">
        <v>28</v>
      </c>
    </row>
    <row r="584" spans="1:2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E584/D584*100</f>
        <v>52.080459770114942</v>
      </c>
      <c r="G584" t="s">
        <v>14</v>
      </c>
      <c r="H584" s="8">
        <f>E584/I584</f>
        <v>107.88095238095238</v>
      </c>
      <c r="I584">
        <v>42</v>
      </c>
      <c r="J584" t="str">
        <f t="shared" si="54"/>
        <v>games</v>
      </c>
      <c r="K584" t="str">
        <f t="shared" si="55"/>
        <v>video games</v>
      </c>
      <c r="L584" t="s">
        <v>21</v>
      </c>
      <c r="M584" t="s">
        <v>22</v>
      </c>
      <c r="N584">
        <v>1433912400</v>
      </c>
      <c r="O584" s="14">
        <f t="shared" si="56"/>
        <v>42165.208333333328</v>
      </c>
      <c r="P584" s="14">
        <v>42165.208333333328</v>
      </c>
      <c r="Q584">
        <f t="shared" si="59"/>
        <v>2015</v>
      </c>
      <c r="R584">
        <v>2015</v>
      </c>
      <c r="S584" s="16" t="str">
        <f t="shared" si="57"/>
        <v>Jun</v>
      </c>
      <c r="T584" t="s">
        <v>2084</v>
      </c>
      <c r="U584">
        <v>1434344400</v>
      </c>
      <c r="V584" s="12">
        <f t="shared" si="58"/>
        <v>42170.208333333328</v>
      </c>
      <c r="W584" t="b">
        <v>0</v>
      </c>
      <c r="X584" t="b">
        <v>1</v>
      </c>
      <c r="Y584" t="s">
        <v>89</v>
      </c>
    </row>
    <row r="585" spans="1:2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E585/D585*100</f>
        <v>322.40211640211641</v>
      </c>
      <c r="G585" t="s">
        <v>20</v>
      </c>
      <c r="H585" s="8">
        <f>E585/I585</f>
        <v>67.034103410341032</v>
      </c>
      <c r="I585">
        <v>909</v>
      </c>
      <c r="J585" t="str">
        <f t="shared" si="54"/>
        <v>film &amp; video</v>
      </c>
      <c r="K585" t="str">
        <f t="shared" si="55"/>
        <v>documentary</v>
      </c>
      <c r="L585" t="s">
        <v>21</v>
      </c>
      <c r="M585" t="s">
        <v>22</v>
      </c>
      <c r="N585">
        <v>1329717600</v>
      </c>
      <c r="O585" s="14">
        <f t="shared" si="56"/>
        <v>40959.25</v>
      </c>
      <c r="P585" s="14">
        <v>40959.25</v>
      </c>
      <c r="Q585">
        <f t="shared" si="59"/>
        <v>2012</v>
      </c>
      <c r="R585">
        <v>2012</v>
      </c>
      <c r="S585" s="16" t="str">
        <f t="shared" si="57"/>
        <v>Feb</v>
      </c>
      <c r="T585" t="s">
        <v>2089</v>
      </c>
      <c r="U585">
        <v>1331186400</v>
      </c>
      <c r="V585" s="12">
        <f t="shared" si="58"/>
        <v>40976.25</v>
      </c>
      <c r="W585" t="b">
        <v>0</v>
      </c>
      <c r="X585" t="b">
        <v>0</v>
      </c>
      <c r="Y585" t="s">
        <v>42</v>
      </c>
    </row>
    <row r="586" spans="1:2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E586/D586*100</f>
        <v>119.50810185185186</v>
      </c>
      <c r="G586" t="s">
        <v>20</v>
      </c>
      <c r="H586" s="8">
        <f>E586/I586</f>
        <v>64.01425914445133</v>
      </c>
      <c r="I586">
        <v>1613</v>
      </c>
      <c r="J586" t="str">
        <f t="shared" si="54"/>
        <v>technology</v>
      </c>
      <c r="K586" t="str">
        <f t="shared" si="55"/>
        <v>web</v>
      </c>
      <c r="L586" t="s">
        <v>21</v>
      </c>
      <c r="M586" t="s">
        <v>22</v>
      </c>
      <c r="N586">
        <v>1335330000</v>
      </c>
      <c r="O586" s="14">
        <f t="shared" si="56"/>
        <v>41024.208333333336</v>
      </c>
      <c r="P586" s="14">
        <v>41024.208333333336</v>
      </c>
      <c r="Q586">
        <f t="shared" si="59"/>
        <v>2012</v>
      </c>
      <c r="R586">
        <v>2012</v>
      </c>
      <c r="S586" s="16" t="str">
        <f t="shared" si="57"/>
        <v>Apr</v>
      </c>
      <c r="T586" t="s">
        <v>2088</v>
      </c>
      <c r="U586">
        <v>1336539600</v>
      </c>
      <c r="V586" s="12">
        <f t="shared" si="58"/>
        <v>41038.208333333336</v>
      </c>
      <c r="W586" t="b">
        <v>0</v>
      </c>
      <c r="X586" t="b">
        <v>0</v>
      </c>
      <c r="Y586" t="s">
        <v>28</v>
      </c>
    </row>
    <row r="587" spans="1:2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E587/D587*100</f>
        <v>146.79775280898878</v>
      </c>
      <c r="G587" t="s">
        <v>20</v>
      </c>
      <c r="H587" s="8">
        <f>E587/I587</f>
        <v>96.066176470588232</v>
      </c>
      <c r="I587">
        <v>136</v>
      </c>
      <c r="J587" t="str">
        <f t="shared" si="54"/>
        <v>publishing</v>
      </c>
      <c r="K587" t="str">
        <f t="shared" si="55"/>
        <v>translations</v>
      </c>
      <c r="L587" t="s">
        <v>21</v>
      </c>
      <c r="M587" t="s">
        <v>22</v>
      </c>
      <c r="N587">
        <v>1268888400</v>
      </c>
      <c r="O587" s="14">
        <f t="shared" si="56"/>
        <v>40255.208333333336</v>
      </c>
      <c r="P587" s="14">
        <v>40255.208333333336</v>
      </c>
      <c r="Q587">
        <f t="shared" si="59"/>
        <v>2010</v>
      </c>
      <c r="R587">
        <v>2010</v>
      </c>
      <c r="S587" s="16" t="str">
        <f t="shared" si="57"/>
        <v>Mar</v>
      </c>
      <c r="T587" t="s">
        <v>2085</v>
      </c>
      <c r="U587">
        <v>1269752400</v>
      </c>
      <c r="V587" s="12">
        <f t="shared" si="58"/>
        <v>40265.208333333336</v>
      </c>
      <c r="W587" t="b">
        <v>0</v>
      </c>
      <c r="X587" t="b">
        <v>0</v>
      </c>
      <c r="Y587" t="s">
        <v>206</v>
      </c>
    </row>
    <row r="588" spans="1:2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E588/D588*100</f>
        <v>950.57142857142856</v>
      </c>
      <c r="G588" t="s">
        <v>20</v>
      </c>
      <c r="H588" s="8">
        <f>E588/I588</f>
        <v>51.184615384615384</v>
      </c>
      <c r="I588">
        <v>130</v>
      </c>
      <c r="J588" t="str">
        <f t="shared" si="54"/>
        <v>music</v>
      </c>
      <c r="K588" t="str">
        <f t="shared" si="55"/>
        <v>rock</v>
      </c>
      <c r="L588" t="s">
        <v>21</v>
      </c>
      <c r="M588" t="s">
        <v>22</v>
      </c>
      <c r="N588">
        <v>1289973600</v>
      </c>
      <c r="O588" s="14">
        <f t="shared" si="56"/>
        <v>40499.25</v>
      </c>
      <c r="P588" s="14">
        <v>40499.25</v>
      </c>
      <c r="Q588">
        <f t="shared" si="59"/>
        <v>2010</v>
      </c>
      <c r="R588">
        <v>2010</v>
      </c>
      <c r="S588" s="16" t="str">
        <f t="shared" si="57"/>
        <v>Nov</v>
      </c>
      <c r="T588" t="s">
        <v>2079</v>
      </c>
      <c r="U588">
        <v>1291615200</v>
      </c>
      <c r="V588" s="12">
        <f t="shared" si="58"/>
        <v>40518.25</v>
      </c>
      <c r="W588" t="b">
        <v>0</v>
      </c>
      <c r="X588" t="b">
        <v>0</v>
      </c>
      <c r="Y588" t="s">
        <v>23</v>
      </c>
    </row>
    <row r="589" spans="1:2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E589/D589*100</f>
        <v>72.893617021276597</v>
      </c>
      <c r="G589" t="s">
        <v>14</v>
      </c>
      <c r="H589" s="8">
        <f>E589/I589</f>
        <v>43.92307692307692</v>
      </c>
      <c r="I589">
        <v>156</v>
      </c>
      <c r="J589" t="str">
        <f t="shared" si="54"/>
        <v>food</v>
      </c>
      <c r="K589" t="str">
        <f t="shared" si="55"/>
        <v>food trucks</v>
      </c>
      <c r="L589" t="s">
        <v>15</v>
      </c>
      <c r="M589" t="s">
        <v>16</v>
      </c>
      <c r="N589">
        <v>1547877600</v>
      </c>
      <c r="O589" s="14">
        <f t="shared" si="56"/>
        <v>43484.25</v>
      </c>
      <c r="P589" s="14">
        <v>43484.25</v>
      </c>
      <c r="Q589">
        <f t="shared" si="59"/>
        <v>2019</v>
      </c>
      <c r="R589">
        <v>2019</v>
      </c>
      <c r="S589" s="16" t="str">
        <f t="shared" si="57"/>
        <v>Jan</v>
      </c>
      <c r="T589" t="s">
        <v>2081</v>
      </c>
      <c r="U589">
        <v>1552366800</v>
      </c>
      <c r="V589" s="12">
        <f t="shared" si="58"/>
        <v>43536.208333333328</v>
      </c>
      <c r="W589" t="b">
        <v>0</v>
      </c>
      <c r="X589" t="b">
        <v>1</v>
      </c>
      <c r="Y589" t="s">
        <v>17</v>
      </c>
    </row>
    <row r="590" spans="1:2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E590/D590*100</f>
        <v>79.008248730964468</v>
      </c>
      <c r="G590" t="s">
        <v>14</v>
      </c>
      <c r="H590" s="8">
        <f>E590/I590</f>
        <v>91.021198830409361</v>
      </c>
      <c r="I590">
        <v>1368</v>
      </c>
      <c r="J590" t="str">
        <f t="shared" si="54"/>
        <v>theater</v>
      </c>
      <c r="K590" t="str">
        <f t="shared" si="55"/>
        <v>plays</v>
      </c>
      <c r="L590" t="s">
        <v>40</v>
      </c>
      <c r="M590" t="s">
        <v>41</v>
      </c>
      <c r="N590">
        <v>1269493200</v>
      </c>
      <c r="O590" s="14">
        <f t="shared" si="56"/>
        <v>40262.208333333336</v>
      </c>
      <c r="P590" s="14">
        <v>40262.208333333336</v>
      </c>
      <c r="Q590">
        <f t="shared" si="59"/>
        <v>2010</v>
      </c>
      <c r="R590">
        <v>2010</v>
      </c>
      <c r="S590" s="16" t="str">
        <f t="shared" si="57"/>
        <v>Mar</v>
      </c>
      <c r="T590" t="s">
        <v>2085</v>
      </c>
      <c r="U590">
        <v>1272171600</v>
      </c>
      <c r="V590" s="12">
        <f t="shared" si="58"/>
        <v>40293.208333333336</v>
      </c>
      <c r="W590" t="b">
        <v>0</v>
      </c>
      <c r="X590" t="b">
        <v>0</v>
      </c>
      <c r="Y590" t="s">
        <v>33</v>
      </c>
    </row>
    <row r="591" spans="1:2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E591/D591*100</f>
        <v>64.721518987341781</v>
      </c>
      <c r="G591" t="s">
        <v>14</v>
      </c>
      <c r="H591" s="8">
        <f>E591/I591</f>
        <v>50.127450980392155</v>
      </c>
      <c r="I591">
        <v>102</v>
      </c>
      <c r="J591" t="str">
        <f t="shared" si="54"/>
        <v>film &amp; video</v>
      </c>
      <c r="K591" t="str">
        <f t="shared" si="55"/>
        <v>documentary</v>
      </c>
      <c r="L591" t="s">
        <v>21</v>
      </c>
      <c r="M591" t="s">
        <v>22</v>
      </c>
      <c r="N591">
        <v>1436072400</v>
      </c>
      <c r="O591" s="14">
        <f t="shared" si="56"/>
        <v>42190.208333333328</v>
      </c>
      <c r="P591" s="14">
        <v>42190.208333333328</v>
      </c>
      <c r="Q591">
        <f t="shared" si="59"/>
        <v>2015</v>
      </c>
      <c r="R591">
        <v>2015</v>
      </c>
      <c r="S591" s="16" t="str">
        <f t="shared" si="57"/>
        <v>Jul</v>
      </c>
      <c r="T591" t="s">
        <v>2087</v>
      </c>
      <c r="U591">
        <v>1436677200</v>
      </c>
      <c r="V591" s="12">
        <f t="shared" si="58"/>
        <v>42197.208333333328</v>
      </c>
      <c r="W591" t="b">
        <v>0</v>
      </c>
      <c r="X591" t="b">
        <v>0</v>
      </c>
      <c r="Y591" t="s">
        <v>42</v>
      </c>
    </row>
    <row r="592" spans="1:2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E592/D592*100</f>
        <v>82.028169014084511</v>
      </c>
      <c r="G592" t="s">
        <v>14</v>
      </c>
      <c r="H592" s="8">
        <f>E592/I592</f>
        <v>67.720930232558146</v>
      </c>
      <c r="I592">
        <v>86</v>
      </c>
      <c r="J592" t="str">
        <f t="shared" si="54"/>
        <v>publishing</v>
      </c>
      <c r="K592" t="str">
        <f t="shared" si="55"/>
        <v>radio &amp; podcasts</v>
      </c>
      <c r="L592" t="s">
        <v>26</v>
      </c>
      <c r="M592" t="s">
        <v>27</v>
      </c>
      <c r="N592">
        <v>1419141600</v>
      </c>
      <c r="O592" s="14">
        <f t="shared" si="56"/>
        <v>41994.25</v>
      </c>
      <c r="P592" s="14">
        <v>41994.25</v>
      </c>
      <c r="Q592">
        <f t="shared" si="59"/>
        <v>2014</v>
      </c>
      <c r="R592">
        <v>2014</v>
      </c>
      <c r="S592" s="16" t="str">
        <f t="shared" si="57"/>
        <v>Dec</v>
      </c>
      <c r="T592" t="s">
        <v>2086</v>
      </c>
      <c r="U592">
        <v>1420092000</v>
      </c>
      <c r="V592" s="12">
        <f t="shared" si="58"/>
        <v>42005.25</v>
      </c>
      <c r="W592" t="b">
        <v>0</v>
      </c>
      <c r="X592" t="b">
        <v>0</v>
      </c>
      <c r="Y592" t="s">
        <v>133</v>
      </c>
    </row>
    <row r="593" spans="1:2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E593/D593*100</f>
        <v>1037.6666666666667</v>
      </c>
      <c r="G593" t="s">
        <v>20</v>
      </c>
      <c r="H593" s="8">
        <f>E593/I593</f>
        <v>61.03921568627451</v>
      </c>
      <c r="I593">
        <v>102</v>
      </c>
      <c r="J593" t="str">
        <f t="shared" si="54"/>
        <v>games</v>
      </c>
      <c r="K593" t="str">
        <f t="shared" si="55"/>
        <v>video games</v>
      </c>
      <c r="L593" t="s">
        <v>21</v>
      </c>
      <c r="M593" t="s">
        <v>22</v>
      </c>
      <c r="N593">
        <v>1279083600</v>
      </c>
      <c r="O593" s="14">
        <f t="shared" si="56"/>
        <v>40373.208333333336</v>
      </c>
      <c r="P593" s="14">
        <v>40373.208333333336</v>
      </c>
      <c r="Q593">
        <f t="shared" si="59"/>
        <v>2010</v>
      </c>
      <c r="R593">
        <v>2010</v>
      </c>
      <c r="S593" s="16" t="str">
        <f t="shared" si="57"/>
        <v>Jul</v>
      </c>
      <c r="T593" t="s">
        <v>2087</v>
      </c>
      <c r="U593">
        <v>1279947600</v>
      </c>
      <c r="V593" s="12">
        <f t="shared" si="58"/>
        <v>40383.208333333336</v>
      </c>
      <c r="W593" t="b">
        <v>0</v>
      </c>
      <c r="X593" t="b">
        <v>0</v>
      </c>
      <c r="Y593" t="s">
        <v>89</v>
      </c>
    </row>
    <row r="594" spans="1:2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E594/D594*100</f>
        <v>12.910076530612244</v>
      </c>
      <c r="G594" t="s">
        <v>14</v>
      </c>
      <c r="H594" s="8">
        <f>E594/I594</f>
        <v>80.011857707509876</v>
      </c>
      <c r="I594">
        <v>253</v>
      </c>
      <c r="J594" t="str">
        <f t="shared" si="54"/>
        <v>theater</v>
      </c>
      <c r="K594" t="str">
        <f t="shared" si="55"/>
        <v>plays</v>
      </c>
      <c r="L594" t="s">
        <v>21</v>
      </c>
      <c r="M594" t="s">
        <v>22</v>
      </c>
      <c r="N594">
        <v>1401426000</v>
      </c>
      <c r="O594" s="14">
        <f t="shared" si="56"/>
        <v>41789.208333333336</v>
      </c>
      <c r="P594" s="14">
        <v>41789.208333333336</v>
      </c>
      <c r="Q594">
        <f t="shared" si="59"/>
        <v>2014</v>
      </c>
      <c r="R594">
        <v>2014</v>
      </c>
      <c r="S594" s="16" t="str">
        <f t="shared" si="57"/>
        <v>May</v>
      </c>
      <c r="T594" t="s">
        <v>2090</v>
      </c>
      <c r="U594">
        <v>1402203600</v>
      </c>
      <c r="V594" s="12">
        <f t="shared" si="58"/>
        <v>41798.208333333336</v>
      </c>
      <c r="W594" t="b">
        <v>0</v>
      </c>
      <c r="X594" t="b">
        <v>0</v>
      </c>
      <c r="Y594" t="s">
        <v>33</v>
      </c>
    </row>
    <row r="595" spans="1:2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E595/D595*100</f>
        <v>154.84210526315789</v>
      </c>
      <c r="G595" t="s">
        <v>20</v>
      </c>
      <c r="H595" s="8">
        <f>E595/I595</f>
        <v>47.001497753369947</v>
      </c>
      <c r="I595">
        <v>4006</v>
      </c>
      <c r="J595" t="str">
        <f t="shared" si="54"/>
        <v>film &amp; video</v>
      </c>
      <c r="K595" t="str">
        <f t="shared" si="55"/>
        <v>animation</v>
      </c>
      <c r="L595" t="s">
        <v>21</v>
      </c>
      <c r="M595" t="s">
        <v>22</v>
      </c>
      <c r="N595">
        <v>1395810000</v>
      </c>
      <c r="O595" s="14">
        <f t="shared" si="56"/>
        <v>41724.208333333336</v>
      </c>
      <c r="P595" s="14">
        <v>41724.208333333336</v>
      </c>
      <c r="Q595">
        <f t="shared" si="59"/>
        <v>2014</v>
      </c>
      <c r="R595">
        <v>2014</v>
      </c>
      <c r="S595" s="16" t="str">
        <f t="shared" si="57"/>
        <v>Mar</v>
      </c>
      <c r="T595" t="s">
        <v>2085</v>
      </c>
      <c r="U595">
        <v>1396933200</v>
      </c>
      <c r="V595" s="12">
        <f t="shared" si="58"/>
        <v>41737.208333333336</v>
      </c>
      <c r="W595" t="b">
        <v>0</v>
      </c>
      <c r="X595" t="b">
        <v>0</v>
      </c>
      <c r="Y595" t="s">
        <v>71</v>
      </c>
    </row>
    <row r="596" spans="1:2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E596/D596*100</f>
        <v>7.0991735537190088</v>
      </c>
      <c r="G596" t="s">
        <v>14</v>
      </c>
      <c r="H596" s="8">
        <f>E596/I596</f>
        <v>71.127388535031841</v>
      </c>
      <c r="I596">
        <v>157</v>
      </c>
      <c r="J596" t="str">
        <f t="shared" si="54"/>
        <v>theater</v>
      </c>
      <c r="K596" t="str">
        <f t="shared" si="55"/>
        <v>plays</v>
      </c>
      <c r="L596" t="s">
        <v>21</v>
      </c>
      <c r="M596" t="s">
        <v>22</v>
      </c>
      <c r="N596">
        <v>1467003600</v>
      </c>
      <c r="O596" s="14">
        <f t="shared" si="56"/>
        <v>42548.208333333328</v>
      </c>
      <c r="P596" s="14">
        <v>42548.208333333328</v>
      </c>
      <c r="Q596">
        <f t="shared" si="59"/>
        <v>2016</v>
      </c>
      <c r="R596">
        <v>2016</v>
      </c>
      <c r="S596" s="16" t="str">
        <f t="shared" si="57"/>
        <v>Jun</v>
      </c>
      <c r="T596" t="s">
        <v>2084</v>
      </c>
      <c r="U596">
        <v>1467262800</v>
      </c>
      <c r="V596" s="12">
        <f t="shared" si="58"/>
        <v>42551.208333333328</v>
      </c>
      <c r="W596" t="b">
        <v>0</v>
      </c>
      <c r="X596" t="b">
        <v>1</v>
      </c>
      <c r="Y596" t="s">
        <v>33</v>
      </c>
    </row>
    <row r="597" spans="1:2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E597/D597*100</f>
        <v>208.52773826458036</v>
      </c>
      <c r="G597" t="s">
        <v>20</v>
      </c>
      <c r="H597" s="8">
        <f>E597/I597</f>
        <v>89.99079189686924</v>
      </c>
      <c r="I597">
        <v>1629</v>
      </c>
      <c r="J597" t="str">
        <f t="shared" si="54"/>
        <v>theater</v>
      </c>
      <c r="K597" t="str">
        <f t="shared" si="55"/>
        <v>plays</v>
      </c>
      <c r="L597" t="s">
        <v>21</v>
      </c>
      <c r="M597" t="s">
        <v>22</v>
      </c>
      <c r="N597">
        <v>1268715600</v>
      </c>
      <c r="O597" s="14">
        <f t="shared" si="56"/>
        <v>40253.208333333336</v>
      </c>
      <c r="P597" s="14">
        <v>40253.208333333336</v>
      </c>
      <c r="Q597">
        <f t="shared" si="59"/>
        <v>2010</v>
      </c>
      <c r="R597">
        <v>2010</v>
      </c>
      <c r="S597" s="16" t="str">
        <f t="shared" si="57"/>
        <v>Mar</v>
      </c>
      <c r="T597" t="s">
        <v>2085</v>
      </c>
      <c r="U597">
        <v>1270530000</v>
      </c>
      <c r="V597" s="12">
        <f t="shared" si="58"/>
        <v>40274.208333333336</v>
      </c>
      <c r="W597" t="b">
        <v>0</v>
      </c>
      <c r="X597" t="b">
        <v>1</v>
      </c>
      <c r="Y597" t="s">
        <v>33</v>
      </c>
    </row>
    <row r="598" spans="1:2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E598/D598*100</f>
        <v>99.683544303797461</v>
      </c>
      <c r="G598" t="s">
        <v>14</v>
      </c>
      <c r="H598" s="8">
        <f>E598/I598</f>
        <v>43.032786885245905</v>
      </c>
      <c r="I598">
        <v>183</v>
      </c>
      <c r="J598" t="str">
        <f t="shared" si="54"/>
        <v>film &amp; video</v>
      </c>
      <c r="K598" t="str">
        <f t="shared" si="55"/>
        <v>drama</v>
      </c>
      <c r="L598" t="s">
        <v>21</v>
      </c>
      <c r="M598" t="s">
        <v>22</v>
      </c>
      <c r="N598">
        <v>1457157600</v>
      </c>
      <c r="O598" s="14">
        <f t="shared" si="56"/>
        <v>42434.25</v>
      </c>
      <c r="P598" s="14">
        <v>42434.25</v>
      </c>
      <c r="Q598">
        <f t="shared" si="59"/>
        <v>2016</v>
      </c>
      <c r="R598">
        <v>2016</v>
      </c>
      <c r="S598" s="16" t="str">
        <f t="shared" si="57"/>
        <v>Mar</v>
      </c>
      <c r="T598" t="s">
        <v>2085</v>
      </c>
      <c r="U598">
        <v>1457762400</v>
      </c>
      <c r="V598" s="12">
        <f t="shared" si="58"/>
        <v>42441.25</v>
      </c>
      <c r="W598" t="b">
        <v>0</v>
      </c>
      <c r="X598" t="b">
        <v>1</v>
      </c>
      <c r="Y598" t="s">
        <v>53</v>
      </c>
    </row>
    <row r="599" spans="1:2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E599/D599*100</f>
        <v>201.59756097560978</v>
      </c>
      <c r="G599" t="s">
        <v>20</v>
      </c>
      <c r="H599" s="8">
        <f>E599/I599</f>
        <v>67.997714808043881</v>
      </c>
      <c r="I599">
        <v>2188</v>
      </c>
      <c r="J599" t="str">
        <f t="shared" si="54"/>
        <v>theater</v>
      </c>
      <c r="K599" t="str">
        <f t="shared" si="55"/>
        <v>plays</v>
      </c>
      <c r="L599" t="s">
        <v>21</v>
      </c>
      <c r="M599" t="s">
        <v>22</v>
      </c>
      <c r="N599">
        <v>1573970400</v>
      </c>
      <c r="O599" s="14">
        <f t="shared" si="56"/>
        <v>43786.25</v>
      </c>
      <c r="P599" s="14">
        <v>43786.25</v>
      </c>
      <c r="Q599">
        <f t="shared" si="59"/>
        <v>2019</v>
      </c>
      <c r="R599">
        <v>2019</v>
      </c>
      <c r="S599" s="16" t="str">
        <f t="shared" si="57"/>
        <v>Nov</v>
      </c>
      <c r="T599" t="s">
        <v>2079</v>
      </c>
      <c r="U599">
        <v>1575525600</v>
      </c>
      <c r="V599" s="12">
        <f t="shared" si="58"/>
        <v>43804.25</v>
      </c>
      <c r="W599" t="b">
        <v>0</v>
      </c>
      <c r="X599" t="b">
        <v>0</v>
      </c>
      <c r="Y599" t="s">
        <v>33</v>
      </c>
    </row>
    <row r="600" spans="1:2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E600/D600*100</f>
        <v>162.09032258064516</v>
      </c>
      <c r="G600" t="s">
        <v>20</v>
      </c>
      <c r="H600" s="8">
        <f>E600/I600</f>
        <v>73.004566210045667</v>
      </c>
      <c r="I600">
        <v>2409</v>
      </c>
      <c r="J600" t="str">
        <f t="shared" si="54"/>
        <v>music</v>
      </c>
      <c r="K600" t="str">
        <f t="shared" si="55"/>
        <v>rock</v>
      </c>
      <c r="L600" t="s">
        <v>107</v>
      </c>
      <c r="M600" t="s">
        <v>108</v>
      </c>
      <c r="N600">
        <v>1276578000</v>
      </c>
      <c r="O600" s="14">
        <f t="shared" si="56"/>
        <v>40344.208333333336</v>
      </c>
      <c r="P600" s="14">
        <v>40344.208333333336</v>
      </c>
      <c r="Q600">
        <f t="shared" si="59"/>
        <v>2010</v>
      </c>
      <c r="R600">
        <v>2010</v>
      </c>
      <c r="S600" s="16" t="str">
        <f t="shared" si="57"/>
        <v>Jun</v>
      </c>
      <c r="T600" t="s">
        <v>2084</v>
      </c>
      <c r="U600">
        <v>1279083600</v>
      </c>
      <c r="V600" s="12">
        <f t="shared" si="58"/>
        <v>40373.208333333336</v>
      </c>
      <c r="W600" t="b">
        <v>0</v>
      </c>
      <c r="X600" t="b">
        <v>0</v>
      </c>
      <c r="Y600" t="s">
        <v>23</v>
      </c>
    </row>
    <row r="601" spans="1:2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E601/D601*100</f>
        <v>3.6436208125445471</v>
      </c>
      <c r="G601" t="s">
        <v>14</v>
      </c>
      <c r="H601" s="8">
        <f>E601/I601</f>
        <v>62.341463414634148</v>
      </c>
      <c r="I601">
        <v>82</v>
      </c>
      <c r="J601" t="str">
        <f t="shared" si="54"/>
        <v>film &amp; video</v>
      </c>
      <c r="K601" t="str">
        <f t="shared" si="55"/>
        <v>documentary</v>
      </c>
      <c r="L601" t="s">
        <v>36</v>
      </c>
      <c r="M601" t="s">
        <v>37</v>
      </c>
      <c r="N601">
        <v>1423720800</v>
      </c>
      <c r="O601" s="14">
        <f t="shared" si="56"/>
        <v>42047.25</v>
      </c>
      <c r="P601" s="14">
        <v>42047.25</v>
      </c>
      <c r="Q601">
        <f t="shared" si="59"/>
        <v>2015</v>
      </c>
      <c r="R601">
        <v>2015</v>
      </c>
      <c r="S601" s="16" t="str">
        <f t="shared" si="57"/>
        <v>Feb</v>
      </c>
      <c r="T601" t="s">
        <v>2089</v>
      </c>
      <c r="U601">
        <v>1424412000</v>
      </c>
      <c r="V601" s="12">
        <f t="shared" si="58"/>
        <v>42055.25</v>
      </c>
      <c r="W601" t="b">
        <v>0</v>
      </c>
      <c r="X601" t="b">
        <v>0</v>
      </c>
      <c r="Y601" t="s">
        <v>42</v>
      </c>
    </row>
    <row r="602" spans="1:2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E602/D602*100</f>
        <v>5</v>
      </c>
      <c r="G602" t="s">
        <v>14</v>
      </c>
      <c r="H602" s="8">
        <f>E602/I602</f>
        <v>5</v>
      </c>
      <c r="I602">
        <v>1</v>
      </c>
      <c r="J602" t="str">
        <f t="shared" si="54"/>
        <v>food</v>
      </c>
      <c r="K602" t="str">
        <f t="shared" si="55"/>
        <v>food trucks</v>
      </c>
      <c r="L602" t="s">
        <v>40</v>
      </c>
      <c r="M602" t="s">
        <v>41</v>
      </c>
      <c r="N602">
        <v>1375160400</v>
      </c>
      <c r="O602" s="14">
        <f t="shared" si="56"/>
        <v>41485.208333333336</v>
      </c>
      <c r="P602" s="14">
        <v>41485.208333333336</v>
      </c>
      <c r="Q602">
        <f t="shared" si="59"/>
        <v>2013</v>
      </c>
      <c r="R602">
        <v>2013</v>
      </c>
      <c r="S602" s="16" t="str">
        <f t="shared" si="57"/>
        <v>Jul</v>
      </c>
      <c r="T602" t="s">
        <v>2087</v>
      </c>
      <c r="U602">
        <v>1376197200</v>
      </c>
      <c r="V602" s="12">
        <f t="shared" si="58"/>
        <v>41497.208333333336</v>
      </c>
      <c r="W602" t="b">
        <v>0</v>
      </c>
      <c r="X602" t="b">
        <v>0</v>
      </c>
      <c r="Y602" t="s">
        <v>17</v>
      </c>
    </row>
    <row r="603" spans="1:2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E603/D603*100</f>
        <v>206.63492063492063</v>
      </c>
      <c r="G603" t="s">
        <v>20</v>
      </c>
      <c r="H603" s="8">
        <f>E603/I603</f>
        <v>67.103092783505161</v>
      </c>
      <c r="I603">
        <v>194</v>
      </c>
      <c r="J603" t="str">
        <f t="shared" si="54"/>
        <v>technology</v>
      </c>
      <c r="K603" t="str">
        <f t="shared" si="55"/>
        <v>wearables</v>
      </c>
      <c r="L603" t="s">
        <v>21</v>
      </c>
      <c r="M603" t="s">
        <v>22</v>
      </c>
      <c r="N603">
        <v>1401426000</v>
      </c>
      <c r="O603" s="14">
        <f t="shared" si="56"/>
        <v>41789.208333333336</v>
      </c>
      <c r="P603" s="14">
        <v>41789.208333333336</v>
      </c>
      <c r="Q603">
        <f t="shared" si="59"/>
        <v>2014</v>
      </c>
      <c r="R603">
        <v>2014</v>
      </c>
      <c r="S603" s="16" t="str">
        <f t="shared" si="57"/>
        <v>May</v>
      </c>
      <c r="T603" t="s">
        <v>2090</v>
      </c>
      <c r="U603">
        <v>1402894800</v>
      </c>
      <c r="V603" s="12">
        <f t="shared" si="58"/>
        <v>41806.208333333336</v>
      </c>
      <c r="W603" t="b">
        <v>1</v>
      </c>
      <c r="X603" t="b">
        <v>0</v>
      </c>
      <c r="Y603" t="s">
        <v>65</v>
      </c>
    </row>
    <row r="604" spans="1:2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E604/D604*100</f>
        <v>128.23628691983123</v>
      </c>
      <c r="G604" t="s">
        <v>20</v>
      </c>
      <c r="H604" s="8">
        <f>E604/I604</f>
        <v>79.978947368421046</v>
      </c>
      <c r="I604">
        <v>1140</v>
      </c>
      <c r="J604" t="str">
        <f t="shared" si="54"/>
        <v>theater</v>
      </c>
      <c r="K604" t="str">
        <f t="shared" si="55"/>
        <v>plays</v>
      </c>
      <c r="L604" t="s">
        <v>21</v>
      </c>
      <c r="M604" t="s">
        <v>22</v>
      </c>
      <c r="N604">
        <v>1433480400</v>
      </c>
      <c r="O604" s="14">
        <f t="shared" si="56"/>
        <v>42160.208333333328</v>
      </c>
      <c r="P604" s="14">
        <v>42160.208333333328</v>
      </c>
      <c r="Q604">
        <f t="shared" si="59"/>
        <v>2015</v>
      </c>
      <c r="R604">
        <v>2015</v>
      </c>
      <c r="S604" s="16" t="str">
        <f t="shared" si="57"/>
        <v>Jun</v>
      </c>
      <c r="T604" t="s">
        <v>2084</v>
      </c>
      <c r="U604">
        <v>1434430800</v>
      </c>
      <c r="V604" s="12">
        <f t="shared" si="58"/>
        <v>42171.208333333328</v>
      </c>
      <c r="W604" t="b">
        <v>0</v>
      </c>
      <c r="X604" t="b">
        <v>0</v>
      </c>
      <c r="Y604" t="s">
        <v>33</v>
      </c>
    </row>
    <row r="605" spans="1:2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E605/D605*100</f>
        <v>119.66037735849055</v>
      </c>
      <c r="G605" t="s">
        <v>20</v>
      </c>
      <c r="H605" s="8">
        <f>E605/I605</f>
        <v>62.176470588235297</v>
      </c>
      <c r="I605">
        <v>102</v>
      </c>
      <c r="J605" t="str">
        <f t="shared" si="54"/>
        <v>theater</v>
      </c>
      <c r="K605" t="str">
        <f t="shared" si="55"/>
        <v>plays</v>
      </c>
      <c r="L605" t="s">
        <v>21</v>
      </c>
      <c r="M605" t="s">
        <v>22</v>
      </c>
      <c r="N605">
        <v>1555563600</v>
      </c>
      <c r="O605" s="14">
        <f t="shared" si="56"/>
        <v>43573.208333333328</v>
      </c>
      <c r="P605" s="14">
        <v>43573.208333333328</v>
      </c>
      <c r="Q605">
        <f t="shared" si="59"/>
        <v>2019</v>
      </c>
      <c r="R605">
        <v>2019</v>
      </c>
      <c r="S605" s="16" t="str">
        <f t="shared" si="57"/>
        <v>Apr</v>
      </c>
      <c r="T605" t="s">
        <v>2088</v>
      </c>
      <c r="U605">
        <v>1557896400</v>
      </c>
      <c r="V605" s="12">
        <f t="shared" si="58"/>
        <v>43600.208333333328</v>
      </c>
      <c r="W605" t="b">
        <v>0</v>
      </c>
      <c r="X605" t="b">
        <v>0</v>
      </c>
      <c r="Y605" t="s">
        <v>33</v>
      </c>
    </row>
    <row r="606" spans="1:2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E606/D606*100</f>
        <v>170.73055242390078</v>
      </c>
      <c r="G606" t="s">
        <v>20</v>
      </c>
      <c r="H606" s="8">
        <f>E606/I606</f>
        <v>53.005950297514879</v>
      </c>
      <c r="I606">
        <v>2857</v>
      </c>
      <c r="J606" t="str">
        <f t="shared" si="54"/>
        <v>theater</v>
      </c>
      <c r="K606" t="str">
        <f t="shared" si="55"/>
        <v>plays</v>
      </c>
      <c r="L606" t="s">
        <v>21</v>
      </c>
      <c r="M606" t="s">
        <v>22</v>
      </c>
      <c r="N606">
        <v>1295676000</v>
      </c>
      <c r="O606" s="14">
        <f t="shared" si="56"/>
        <v>40565.25</v>
      </c>
      <c r="P606" s="14">
        <v>40565.25</v>
      </c>
      <c r="Q606">
        <f t="shared" si="59"/>
        <v>2011</v>
      </c>
      <c r="R606">
        <v>2011</v>
      </c>
      <c r="S606" s="16" t="str">
        <f t="shared" si="57"/>
        <v>Jan</v>
      </c>
      <c r="T606" t="s">
        <v>2081</v>
      </c>
      <c r="U606">
        <v>1297490400</v>
      </c>
      <c r="V606" s="12">
        <f t="shared" si="58"/>
        <v>40586.25</v>
      </c>
      <c r="W606" t="b">
        <v>0</v>
      </c>
      <c r="X606" t="b">
        <v>0</v>
      </c>
      <c r="Y606" t="s">
        <v>33</v>
      </c>
    </row>
    <row r="607" spans="1:2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E607/D607*100</f>
        <v>187.21212121212122</v>
      </c>
      <c r="G607" t="s">
        <v>20</v>
      </c>
      <c r="H607" s="8">
        <f>E607/I607</f>
        <v>57.738317757009348</v>
      </c>
      <c r="I607">
        <v>107</v>
      </c>
      <c r="J607" t="str">
        <f t="shared" si="54"/>
        <v>publishing</v>
      </c>
      <c r="K607" t="str">
        <f t="shared" si="55"/>
        <v>nonfiction</v>
      </c>
      <c r="L607" t="s">
        <v>21</v>
      </c>
      <c r="M607" t="s">
        <v>22</v>
      </c>
      <c r="N607">
        <v>1443848400</v>
      </c>
      <c r="O607" s="14">
        <f t="shared" si="56"/>
        <v>42280.208333333328</v>
      </c>
      <c r="P607" s="14">
        <v>42280.208333333328</v>
      </c>
      <c r="Q607">
        <f t="shared" si="59"/>
        <v>2015</v>
      </c>
      <c r="R607">
        <v>2015</v>
      </c>
      <c r="S607" s="16" t="str">
        <f t="shared" si="57"/>
        <v>Oct</v>
      </c>
      <c r="T607" t="s">
        <v>2083</v>
      </c>
      <c r="U607">
        <v>1447394400</v>
      </c>
      <c r="V607" s="12">
        <f t="shared" si="58"/>
        <v>42321.25</v>
      </c>
      <c r="W607" t="b">
        <v>0</v>
      </c>
      <c r="X607" t="b">
        <v>0</v>
      </c>
      <c r="Y607" t="s">
        <v>68</v>
      </c>
    </row>
    <row r="608" spans="1:2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E608/D608*100</f>
        <v>188.38235294117646</v>
      </c>
      <c r="G608" t="s">
        <v>20</v>
      </c>
      <c r="H608" s="8">
        <f>E608/I608</f>
        <v>40.03125</v>
      </c>
      <c r="I608">
        <v>160</v>
      </c>
      <c r="J608" t="str">
        <f t="shared" si="54"/>
        <v>music</v>
      </c>
      <c r="K608" t="str">
        <f t="shared" si="55"/>
        <v>rock</v>
      </c>
      <c r="L608" t="s">
        <v>40</v>
      </c>
      <c r="M608" t="s">
        <v>41</v>
      </c>
      <c r="N608">
        <v>1457330400</v>
      </c>
      <c r="O608" s="14">
        <f t="shared" si="56"/>
        <v>42436.25</v>
      </c>
      <c r="P608" s="14">
        <v>42436.25</v>
      </c>
      <c r="Q608">
        <f t="shared" si="59"/>
        <v>2016</v>
      </c>
      <c r="R608">
        <v>2016</v>
      </c>
      <c r="S608" s="16" t="str">
        <f t="shared" si="57"/>
        <v>Mar</v>
      </c>
      <c r="T608" t="s">
        <v>2085</v>
      </c>
      <c r="U608">
        <v>1458277200</v>
      </c>
      <c r="V608" s="12">
        <f t="shared" si="58"/>
        <v>42447.208333333328</v>
      </c>
      <c r="W608" t="b">
        <v>0</v>
      </c>
      <c r="X608" t="b">
        <v>0</v>
      </c>
      <c r="Y608" t="s">
        <v>23</v>
      </c>
    </row>
    <row r="609" spans="1:2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E609/D609*100</f>
        <v>131.29869186046511</v>
      </c>
      <c r="G609" t="s">
        <v>20</v>
      </c>
      <c r="H609" s="8">
        <f>E609/I609</f>
        <v>81.016591928251117</v>
      </c>
      <c r="I609">
        <v>2230</v>
      </c>
      <c r="J609" t="str">
        <f t="shared" si="54"/>
        <v>food</v>
      </c>
      <c r="K609" t="str">
        <f t="shared" si="55"/>
        <v>food trucks</v>
      </c>
      <c r="L609" t="s">
        <v>21</v>
      </c>
      <c r="M609" t="s">
        <v>22</v>
      </c>
      <c r="N609">
        <v>1395550800</v>
      </c>
      <c r="O609" s="14">
        <f t="shared" si="56"/>
        <v>41721.208333333336</v>
      </c>
      <c r="P609" s="14">
        <v>41721.208333333336</v>
      </c>
      <c r="Q609">
        <f t="shared" si="59"/>
        <v>2014</v>
      </c>
      <c r="R609">
        <v>2014</v>
      </c>
      <c r="S609" s="16" t="str">
        <f t="shared" si="57"/>
        <v>Mar</v>
      </c>
      <c r="T609" t="s">
        <v>2085</v>
      </c>
      <c r="U609">
        <v>1395723600</v>
      </c>
      <c r="V609" s="12">
        <f t="shared" si="58"/>
        <v>41723.208333333336</v>
      </c>
      <c r="W609" t="b">
        <v>0</v>
      </c>
      <c r="X609" t="b">
        <v>0</v>
      </c>
      <c r="Y609" t="s">
        <v>17</v>
      </c>
    </row>
    <row r="610" spans="1:2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E610/D610*100</f>
        <v>283.97435897435901</v>
      </c>
      <c r="G610" t="s">
        <v>20</v>
      </c>
      <c r="H610" s="8">
        <f>E610/I610</f>
        <v>35.047468354430379</v>
      </c>
      <c r="I610">
        <v>316</v>
      </c>
      <c r="J610" t="str">
        <f t="shared" si="54"/>
        <v>music</v>
      </c>
      <c r="K610" t="str">
        <f t="shared" si="55"/>
        <v>jazz</v>
      </c>
      <c r="L610" t="s">
        <v>21</v>
      </c>
      <c r="M610" t="s">
        <v>22</v>
      </c>
      <c r="N610">
        <v>1551852000</v>
      </c>
      <c r="O610" s="14">
        <f t="shared" si="56"/>
        <v>43530.25</v>
      </c>
      <c r="P610" s="14">
        <v>43530.25</v>
      </c>
      <c r="Q610">
        <f t="shared" si="59"/>
        <v>2019</v>
      </c>
      <c r="R610">
        <v>2019</v>
      </c>
      <c r="S610" s="16" t="str">
        <f t="shared" si="57"/>
        <v>Mar</v>
      </c>
      <c r="T610" t="s">
        <v>2085</v>
      </c>
      <c r="U610">
        <v>1552197600</v>
      </c>
      <c r="V610" s="12">
        <f t="shared" si="58"/>
        <v>43534.25</v>
      </c>
      <c r="W610" t="b">
        <v>0</v>
      </c>
      <c r="X610" t="b">
        <v>1</v>
      </c>
      <c r="Y610" t="s">
        <v>159</v>
      </c>
    </row>
    <row r="611" spans="1:2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E611/D611*100</f>
        <v>120.41999999999999</v>
      </c>
      <c r="G611" t="s">
        <v>20</v>
      </c>
      <c r="H611" s="8">
        <f>E611/I611</f>
        <v>102.92307692307692</v>
      </c>
      <c r="I611">
        <v>117</v>
      </c>
      <c r="J611" t="str">
        <f t="shared" si="54"/>
        <v>film &amp; video</v>
      </c>
      <c r="K611" t="str">
        <f t="shared" si="55"/>
        <v>science fiction</v>
      </c>
      <c r="L611" t="s">
        <v>21</v>
      </c>
      <c r="M611" t="s">
        <v>22</v>
      </c>
      <c r="N611">
        <v>1547618400</v>
      </c>
      <c r="O611" s="14">
        <f t="shared" si="56"/>
        <v>43481.25</v>
      </c>
      <c r="P611" s="14">
        <v>43481.25</v>
      </c>
      <c r="Q611">
        <f t="shared" si="59"/>
        <v>2019</v>
      </c>
      <c r="R611">
        <v>2019</v>
      </c>
      <c r="S611" s="16" t="str">
        <f t="shared" si="57"/>
        <v>Jan</v>
      </c>
      <c r="T611" t="s">
        <v>2081</v>
      </c>
      <c r="U611">
        <v>1549087200</v>
      </c>
      <c r="V611" s="12">
        <f t="shared" si="58"/>
        <v>43498.25</v>
      </c>
      <c r="W611" t="b">
        <v>0</v>
      </c>
      <c r="X611" t="b">
        <v>0</v>
      </c>
      <c r="Y611" t="s">
        <v>474</v>
      </c>
    </row>
    <row r="612" spans="1:2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E612/D612*100</f>
        <v>419.0560747663551</v>
      </c>
      <c r="G612" t="s">
        <v>20</v>
      </c>
      <c r="H612" s="8">
        <f>E612/I612</f>
        <v>27.998126756166094</v>
      </c>
      <c r="I612">
        <v>6406</v>
      </c>
      <c r="J612" t="str">
        <f t="shared" si="54"/>
        <v>theater</v>
      </c>
      <c r="K612" t="str">
        <f t="shared" si="55"/>
        <v>plays</v>
      </c>
      <c r="L612" t="s">
        <v>21</v>
      </c>
      <c r="M612" t="s">
        <v>22</v>
      </c>
      <c r="N612">
        <v>1355637600</v>
      </c>
      <c r="O612" s="14">
        <f t="shared" si="56"/>
        <v>41259.25</v>
      </c>
      <c r="P612" s="14">
        <v>41259.25</v>
      </c>
      <c r="Q612">
        <f t="shared" si="59"/>
        <v>2012</v>
      </c>
      <c r="R612">
        <v>2012</v>
      </c>
      <c r="S612" s="16" t="str">
        <f t="shared" si="57"/>
        <v>Dec</v>
      </c>
      <c r="T612" t="s">
        <v>2086</v>
      </c>
      <c r="U612">
        <v>1356847200</v>
      </c>
      <c r="V612" s="12">
        <f t="shared" si="58"/>
        <v>41273.25</v>
      </c>
      <c r="W612" t="b">
        <v>0</v>
      </c>
      <c r="X612" t="b">
        <v>0</v>
      </c>
      <c r="Y612" t="s">
        <v>33</v>
      </c>
    </row>
    <row r="613" spans="1:2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E613/D613*100</f>
        <v>13.853658536585368</v>
      </c>
      <c r="G613" t="s">
        <v>74</v>
      </c>
      <c r="H613" s="8">
        <f>E613/I613</f>
        <v>75.733333333333334</v>
      </c>
      <c r="I613">
        <v>15</v>
      </c>
      <c r="J613" t="str">
        <f t="shared" si="54"/>
        <v>theater</v>
      </c>
      <c r="K613" t="str">
        <f t="shared" si="55"/>
        <v>plays</v>
      </c>
      <c r="L613" t="s">
        <v>21</v>
      </c>
      <c r="M613" t="s">
        <v>22</v>
      </c>
      <c r="N613">
        <v>1374728400</v>
      </c>
      <c r="O613" s="14">
        <f t="shared" si="56"/>
        <v>41480.208333333336</v>
      </c>
      <c r="P613" s="14">
        <v>41480.208333333336</v>
      </c>
      <c r="Q613">
        <f t="shared" si="59"/>
        <v>2013</v>
      </c>
      <c r="R613">
        <v>2013</v>
      </c>
      <c r="S613" s="16" t="str">
        <f t="shared" si="57"/>
        <v>Jul</v>
      </c>
      <c r="T613" t="s">
        <v>2087</v>
      </c>
      <c r="U613">
        <v>1375765200</v>
      </c>
      <c r="V613" s="12">
        <f t="shared" si="58"/>
        <v>41492.208333333336</v>
      </c>
      <c r="W613" t="b">
        <v>0</v>
      </c>
      <c r="X613" t="b">
        <v>0</v>
      </c>
      <c r="Y613" t="s">
        <v>33</v>
      </c>
    </row>
    <row r="614" spans="1:2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E614/D614*100</f>
        <v>139.43548387096774</v>
      </c>
      <c r="G614" t="s">
        <v>20</v>
      </c>
      <c r="H614" s="8">
        <f>E614/I614</f>
        <v>45.026041666666664</v>
      </c>
      <c r="I614">
        <v>192</v>
      </c>
      <c r="J614" t="str">
        <f t="shared" si="54"/>
        <v>music</v>
      </c>
      <c r="K614" t="str">
        <f t="shared" si="55"/>
        <v>electric music</v>
      </c>
      <c r="L614" t="s">
        <v>21</v>
      </c>
      <c r="M614" t="s">
        <v>22</v>
      </c>
      <c r="N614">
        <v>1287810000</v>
      </c>
      <c r="O614" s="14">
        <f t="shared" si="56"/>
        <v>40474.208333333336</v>
      </c>
      <c r="P614" s="14">
        <v>40474.208333333336</v>
      </c>
      <c r="Q614">
        <f t="shared" si="59"/>
        <v>2010</v>
      </c>
      <c r="R614">
        <v>2010</v>
      </c>
      <c r="S614" s="16" t="str">
        <f t="shared" si="57"/>
        <v>Oct</v>
      </c>
      <c r="T614" t="s">
        <v>2083</v>
      </c>
      <c r="U614">
        <v>1289800800</v>
      </c>
      <c r="V614" s="12">
        <f t="shared" si="58"/>
        <v>40497.25</v>
      </c>
      <c r="W614" t="b">
        <v>0</v>
      </c>
      <c r="X614" t="b">
        <v>0</v>
      </c>
      <c r="Y614" t="s">
        <v>50</v>
      </c>
    </row>
    <row r="615" spans="1:2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E615/D615*100</f>
        <v>174</v>
      </c>
      <c r="G615" t="s">
        <v>20</v>
      </c>
      <c r="H615" s="8">
        <f>E615/I615</f>
        <v>73.615384615384613</v>
      </c>
      <c r="I615">
        <v>26</v>
      </c>
      <c r="J615" t="str">
        <f t="shared" si="54"/>
        <v>theater</v>
      </c>
      <c r="K615" t="str">
        <f t="shared" si="55"/>
        <v>plays</v>
      </c>
      <c r="L615" t="s">
        <v>15</v>
      </c>
      <c r="M615" t="s">
        <v>16</v>
      </c>
      <c r="N615">
        <v>1503723600</v>
      </c>
      <c r="O615" s="14">
        <f t="shared" si="56"/>
        <v>42973.208333333328</v>
      </c>
      <c r="P615" s="14">
        <v>42973.208333333328</v>
      </c>
      <c r="Q615">
        <f t="shared" si="59"/>
        <v>2017</v>
      </c>
      <c r="R615">
        <v>2017</v>
      </c>
      <c r="S615" s="16" t="str">
        <f t="shared" si="57"/>
        <v>Aug</v>
      </c>
      <c r="T615" t="s">
        <v>2080</v>
      </c>
      <c r="U615">
        <v>1504501200</v>
      </c>
      <c r="V615" s="12">
        <f t="shared" si="58"/>
        <v>42982.208333333328</v>
      </c>
      <c r="W615" t="b">
        <v>0</v>
      </c>
      <c r="X615" t="b">
        <v>0</v>
      </c>
      <c r="Y615" t="s">
        <v>33</v>
      </c>
    </row>
    <row r="616" spans="1:2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E616/D616*100</f>
        <v>155.49056603773585</v>
      </c>
      <c r="G616" t="s">
        <v>20</v>
      </c>
      <c r="H616" s="8">
        <f>E616/I616</f>
        <v>56.991701244813278</v>
      </c>
      <c r="I616">
        <v>723</v>
      </c>
      <c r="J616" t="str">
        <f t="shared" si="54"/>
        <v>theater</v>
      </c>
      <c r="K616" t="str">
        <f t="shared" si="55"/>
        <v>plays</v>
      </c>
      <c r="L616" t="s">
        <v>21</v>
      </c>
      <c r="M616" t="s">
        <v>22</v>
      </c>
      <c r="N616">
        <v>1484114400</v>
      </c>
      <c r="O616" s="14">
        <f t="shared" si="56"/>
        <v>42746.25</v>
      </c>
      <c r="P616" s="14">
        <v>42746.25</v>
      </c>
      <c r="Q616">
        <f t="shared" si="59"/>
        <v>2017</v>
      </c>
      <c r="R616">
        <v>2017</v>
      </c>
      <c r="S616" s="16" t="str">
        <f t="shared" si="57"/>
        <v>Jan</v>
      </c>
      <c r="T616" t="s">
        <v>2081</v>
      </c>
      <c r="U616">
        <v>1485669600</v>
      </c>
      <c r="V616" s="12">
        <f t="shared" si="58"/>
        <v>42764.25</v>
      </c>
      <c r="W616" t="b">
        <v>0</v>
      </c>
      <c r="X616" t="b">
        <v>0</v>
      </c>
      <c r="Y616" t="s">
        <v>33</v>
      </c>
    </row>
    <row r="617" spans="1:2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E617/D617*100</f>
        <v>170.44705882352943</v>
      </c>
      <c r="G617" t="s">
        <v>20</v>
      </c>
      <c r="H617" s="8">
        <f>E617/I617</f>
        <v>85.223529411764702</v>
      </c>
      <c r="I617">
        <v>170</v>
      </c>
      <c r="J617" t="str">
        <f t="shared" si="54"/>
        <v>theater</v>
      </c>
      <c r="K617" t="str">
        <f t="shared" si="55"/>
        <v>plays</v>
      </c>
      <c r="L617" t="s">
        <v>107</v>
      </c>
      <c r="M617" t="s">
        <v>108</v>
      </c>
      <c r="N617">
        <v>1461906000</v>
      </c>
      <c r="O617" s="14">
        <f t="shared" si="56"/>
        <v>42489.208333333328</v>
      </c>
      <c r="P617" s="14">
        <v>42489.208333333328</v>
      </c>
      <c r="Q617">
        <f t="shared" si="59"/>
        <v>2016</v>
      </c>
      <c r="R617">
        <v>2016</v>
      </c>
      <c r="S617" s="16" t="str">
        <f t="shared" si="57"/>
        <v>Apr</v>
      </c>
      <c r="T617" t="s">
        <v>2088</v>
      </c>
      <c r="U617">
        <v>1462770000</v>
      </c>
      <c r="V617" s="12">
        <f t="shared" si="58"/>
        <v>42499.208333333328</v>
      </c>
      <c r="W617" t="b">
        <v>0</v>
      </c>
      <c r="X617" t="b">
        <v>0</v>
      </c>
      <c r="Y617" t="s">
        <v>33</v>
      </c>
    </row>
    <row r="618" spans="1:2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E618/D618*100</f>
        <v>189.515625</v>
      </c>
      <c r="G618" t="s">
        <v>20</v>
      </c>
      <c r="H618" s="8">
        <f>E618/I618</f>
        <v>50.962184873949582</v>
      </c>
      <c r="I618">
        <v>238</v>
      </c>
      <c r="J618" t="str">
        <f t="shared" si="54"/>
        <v>music</v>
      </c>
      <c r="K618" t="str">
        <f t="shared" si="55"/>
        <v>indie rock</v>
      </c>
      <c r="L618" t="s">
        <v>40</v>
      </c>
      <c r="M618" t="s">
        <v>41</v>
      </c>
      <c r="N618">
        <v>1379653200</v>
      </c>
      <c r="O618" s="14">
        <f t="shared" si="56"/>
        <v>41537.208333333336</v>
      </c>
      <c r="P618" s="14">
        <v>41537.208333333336</v>
      </c>
      <c r="Q618">
        <f t="shared" si="59"/>
        <v>2013</v>
      </c>
      <c r="R618">
        <v>2013</v>
      </c>
      <c r="S618" s="16" t="str">
        <f t="shared" si="57"/>
        <v>Sep</v>
      </c>
      <c r="T618" t="s">
        <v>2082</v>
      </c>
      <c r="U618">
        <v>1379739600</v>
      </c>
      <c r="V618" s="12">
        <f t="shared" si="58"/>
        <v>41538.208333333336</v>
      </c>
      <c r="W618" t="b">
        <v>0</v>
      </c>
      <c r="X618" t="b">
        <v>1</v>
      </c>
      <c r="Y618" t="s">
        <v>60</v>
      </c>
    </row>
    <row r="619" spans="1:2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E619/D619*100</f>
        <v>249.71428571428572</v>
      </c>
      <c r="G619" t="s">
        <v>20</v>
      </c>
      <c r="H619" s="8">
        <f>E619/I619</f>
        <v>63.563636363636363</v>
      </c>
      <c r="I619">
        <v>55</v>
      </c>
      <c r="J619" t="str">
        <f t="shared" si="54"/>
        <v>theater</v>
      </c>
      <c r="K619" t="str">
        <f t="shared" si="55"/>
        <v>plays</v>
      </c>
      <c r="L619" t="s">
        <v>21</v>
      </c>
      <c r="M619" t="s">
        <v>22</v>
      </c>
      <c r="N619">
        <v>1401858000</v>
      </c>
      <c r="O619" s="14">
        <f t="shared" si="56"/>
        <v>41794.208333333336</v>
      </c>
      <c r="P619" s="14">
        <v>41794.208333333336</v>
      </c>
      <c r="Q619">
        <f t="shared" si="59"/>
        <v>2014</v>
      </c>
      <c r="R619">
        <v>2014</v>
      </c>
      <c r="S619" s="16" t="str">
        <f t="shared" si="57"/>
        <v>Jun</v>
      </c>
      <c r="T619" t="s">
        <v>2084</v>
      </c>
      <c r="U619">
        <v>1402722000</v>
      </c>
      <c r="V619" s="12">
        <f t="shared" si="58"/>
        <v>41804.208333333336</v>
      </c>
      <c r="W619" t="b">
        <v>0</v>
      </c>
      <c r="X619" t="b">
        <v>0</v>
      </c>
      <c r="Y619" t="s">
        <v>33</v>
      </c>
    </row>
    <row r="620" spans="1:2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E620/D620*100</f>
        <v>48.860523665659613</v>
      </c>
      <c r="G620" t="s">
        <v>14</v>
      </c>
      <c r="H620" s="8">
        <f>E620/I620</f>
        <v>80.999165275459092</v>
      </c>
      <c r="I620">
        <v>1198</v>
      </c>
      <c r="J620" t="str">
        <f t="shared" si="54"/>
        <v>publishing</v>
      </c>
      <c r="K620" t="str">
        <f t="shared" si="55"/>
        <v>nonfiction</v>
      </c>
      <c r="L620" t="s">
        <v>21</v>
      </c>
      <c r="M620" t="s">
        <v>22</v>
      </c>
      <c r="N620">
        <v>1367470800</v>
      </c>
      <c r="O620" s="14">
        <f t="shared" si="56"/>
        <v>41396.208333333336</v>
      </c>
      <c r="P620" s="14">
        <v>41396.208333333336</v>
      </c>
      <c r="Q620">
        <f t="shared" si="59"/>
        <v>2013</v>
      </c>
      <c r="R620">
        <v>2013</v>
      </c>
      <c r="S620" s="16" t="str">
        <f t="shared" si="57"/>
        <v>May</v>
      </c>
      <c r="T620" t="s">
        <v>2090</v>
      </c>
      <c r="U620">
        <v>1369285200</v>
      </c>
      <c r="V620" s="12">
        <f t="shared" si="58"/>
        <v>41417.208333333336</v>
      </c>
      <c r="W620" t="b">
        <v>0</v>
      </c>
      <c r="X620" t="b">
        <v>0</v>
      </c>
      <c r="Y620" t="s">
        <v>68</v>
      </c>
    </row>
    <row r="621" spans="1:2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E621/D621*100</f>
        <v>28.461970393057683</v>
      </c>
      <c r="G621" t="s">
        <v>14</v>
      </c>
      <c r="H621" s="8">
        <f>E621/I621</f>
        <v>86.044753086419746</v>
      </c>
      <c r="I621">
        <v>648</v>
      </c>
      <c r="J621" t="str">
        <f t="shared" si="54"/>
        <v>theater</v>
      </c>
      <c r="K621" t="str">
        <f t="shared" si="55"/>
        <v>plays</v>
      </c>
      <c r="L621" t="s">
        <v>21</v>
      </c>
      <c r="M621" t="s">
        <v>22</v>
      </c>
      <c r="N621">
        <v>1304658000</v>
      </c>
      <c r="O621" s="14">
        <f t="shared" si="56"/>
        <v>40669.208333333336</v>
      </c>
      <c r="P621" s="14">
        <v>40669.208333333336</v>
      </c>
      <c r="Q621">
        <f t="shared" si="59"/>
        <v>2011</v>
      </c>
      <c r="R621">
        <v>2011</v>
      </c>
      <c r="S621" s="16" t="str">
        <f t="shared" si="57"/>
        <v>May</v>
      </c>
      <c r="T621" t="s">
        <v>2090</v>
      </c>
      <c r="U621">
        <v>1304744400</v>
      </c>
      <c r="V621" s="12">
        <f t="shared" si="58"/>
        <v>40670.208333333336</v>
      </c>
      <c r="W621" t="b">
        <v>1</v>
      </c>
      <c r="X621" t="b">
        <v>1</v>
      </c>
      <c r="Y621" t="s">
        <v>33</v>
      </c>
    </row>
    <row r="622" spans="1:2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E622/D622*100</f>
        <v>268.02325581395348</v>
      </c>
      <c r="G622" t="s">
        <v>20</v>
      </c>
      <c r="H622" s="8">
        <f>E622/I622</f>
        <v>90.0390625</v>
      </c>
      <c r="I622">
        <v>128</v>
      </c>
      <c r="J622" t="str">
        <f t="shared" si="54"/>
        <v>photography</v>
      </c>
      <c r="K622" t="str">
        <f t="shared" si="55"/>
        <v>photography books</v>
      </c>
      <c r="L622" t="s">
        <v>26</v>
      </c>
      <c r="M622" t="s">
        <v>27</v>
      </c>
      <c r="N622">
        <v>1467954000</v>
      </c>
      <c r="O622" s="14">
        <f t="shared" si="56"/>
        <v>42559.208333333328</v>
      </c>
      <c r="P622" s="14">
        <v>42559.208333333328</v>
      </c>
      <c r="Q622">
        <f t="shared" si="59"/>
        <v>2016</v>
      </c>
      <c r="R622">
        <v>2016</v>
      </c>
      <c r="S622" s="16" t="str">
        <f t="shared" si="57"/>
        <v>Jul</v>
      </c>
      <c r="T622" t="s">
        <v>2087</v>
      </c>
      <c r="U622">
        <v>1468299600</v>
      </c>
      <c r="V622" s="12">
        <f t="shared" si="58"/>
        <v>42563.208333333328</v>
      </c>
      <c r="W622" t="b">
        <v>0</v>
      </c>
      <c r="X622" t="b">
        <v>0</v>
      </c>
      <c r="Y622" t="s">
        <v>122</v>
      </c>
    </row>
    <row r="623" spans="1:2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E623/D623*100</f>
        <v>619.80078125</v>
      </c>
      <c r="G623" t="s">
        <v>20</v>
      </c>
      <c r="H623" s="8">
        <f>E623/I623</f>
        <v>74.006063432835816</v>
      </c>
      <c r="I623">
        <v>2144</v>
      </c>
      <c r="J623" t="str">
        <f t="shared" si="54"/>
        <v>theater</v>
      </c>
      <c r="K623" t="str">
        <f t="shared" si="55"/>
        <v>plays</v>
      </c>
      <c r="L623" t="s">
        <v>21</v>
      </c>
      <c r="M623" t="s">
        <v>22</v>
      </c>
      <c r="N623">
        <v>1473742800</v>
      </c>
      <c r="O623" s="14">
        <f t="shared" si="56"/>
        <v>42626.208333333328</v>
      </c>
      <c r="P623" s="14">
        <v>42626.208333333328</v>
      </c>
      <c r="Q623">
        <f t="shared" si="59"/>
        <v>2016</v>
      </c>
      <c r="R623">
        <v>2016</v>
      </c>
      <c r="S623" s="16" t="str">
        <f t="shared" si="57"/>
        <v>Sep</v>
      </c>
      <c r="T623" t="s">
        <v>2082</v>
      </c>
      <c r="U623">
        <v>1474174800</v>
      </c>
      <c r="V623" s="12">
        <f t="shared" si="58"/>
        <v>42631.208333333328</v>
      </c>
      <c r="W623" t="b">
        <v>0</v>
      </c>
      <c r="X623" t="b">
        <v>0</v>
      </c>
      <c r="Y623" t="s">
        <v>33</v>
      </c>
    </row>
    <row r="624" spans="1:2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E624/D624*100</f>
        <v>3.1301587301587301</v>
      </c>
      <c r="G624" t="s">
        <v>14</v>
      </c>
      <c r="H624" s="8">
        <f>E624/I624</f>
        <v>92.4375</v>
      </c>
      <c r="I624">
        <v>64</v>
      </c>
      <c r="J624" t="str">
        <f t="shared" si="54"/>
        <v>music</v>
      </c>
      <c r="K624" t="str">
        <f t="shared" si="55"/>
        <v>indie rock</v>
      </c>
      <c r="L624" t="s">
        <v>21</v>
      </c>
      <c r="M624" t="s">
        <v>22</v>
      </c>
      <c r="N624">
        <v>1523768400</v>
      </c>
      <c r="O624" s="14">
        <f t="shared" si="56"/>
        <v>43205.208333333328</v>
      </c>
      <c r="P624" s="14">
        <v>43205.208333333328</v>
      </c>
      <c r="Q624">
        <f t="shared" si="59"/>
        <v>2018</v>
      </c>
      <c r="R624">
        <v>2018</v>
      </c>
      <c r="S624" s="16" t="str">
        <f t="shared" si="57"/>
        <v>Apr</v>
      </c>
      <c r="T624" t="s">
        <v>2088</v>
      </c>
      <c r="U624">
        <v>1526014800</v>
      </c>
      <c r="V624" s="12">
        <f t="shared" si="58"/>
        <v>43231.208333333328</v>
      </c>
      <c r="W624" t="b">
        <v>0</v>
      </c>
      <c r="X624" t="b">
        <v>0</v>
      </c>
      <c r="Y624" t="s">
        <v>60</v>
      </c>
    </row>
    <row r="625" spans="1:2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E625/D625*100</f>
        <v>159.92152704135739</v>
      </c>
      <c r="G625" t="s">
        <v>20</v>
      </c>
      <c r="H625" s="8">
        <f>E625/I625</f>
        <v>55.999257333828446</v>
      </c>
      <c r="I625">
        <v>2693</v>
      </c>
      <c r="J625" t="str">
        <f t="shared" si="54"/>
        <v>theater</v>
      </c>
      <c r="K625" t="str">
        <f t="shared" si="55"/>
        <v>plays</v>
      </c>
      <c r="L625" t="s">
        <v>40</v>
      </c>
      <c r="M625" t="s">
        <v>41</v>
      </c>
      <c r="N625">
        <v>1437022800</v>
      </c>
      <c r="O625" s="14">
        <f t="shared" si="56"/>
        <v>42201.208333333328</v>
      </c>
      <c r="P625" s="14">
        <v>42201.208333333328</v>
      </c>
      <c r="Q625">
        <f t="shared" si="59"/>
        <v>2015</v>
      </c>
      <c r="R625">
        <v>2015</v>
      </c>
      <c r="S625" s="16" t="str">
        <f t="shared" si="57"/>
        <v>Jul</v>
      </c>
      <c r="T625" t="s">
        <v>2087</v>
      </c>
      <c r="U625">
        <v>1437454800</v>
      </c>
      <c r="V625" s="12">
        <f t="shared" si="58"/>
        <v>42206.208333333328</v>
      </c>
      <c r="W625" t="b">
        <v>0</v>
      </c>
      <c r="X625" t="b">
        <v>0</v>
      </c>
      <c r="Y625" t="s">
        <v>33</v>
      </c>
    </row>
    <row r="626" spans="1:2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E626/D626*100</f>
        <v>279.39215686274508</v>
      </c>
      <c r="G626" t="s">
        <v>20</v>
      </c>
      <c r="H626" s="8">
        <f>E626/I626</f>
        <v>32.983796296296298</v>
      </c>
      <c r="I626">
        <v>432</v>
      </c>
      <c r="J626" t="str">
        <f t="shared" si="54"/>
        <v>photography</v>
      </c>
      <c r="K626" t="str">
        <f t="shared" si="55"/>
        <v>photography books</v>
      </c>
      <c r="L626" t="s">
        <v>21</v>
      </c>
      <c r="M626" t="s">
        <v>22</v>
      </c>
      <c r="N626">
        <v>1422165600</v>
      </c>
      <c r="O626" s="14">
        <f t="shared" si="56"/>
        <v>42029.25</v>
      </c>
      <c r="P626" s="14">
        <v>42029.25</v>
      </c>
      <c r="Q626">
        <f t="shared" si="59"/>
        <v>2015</v>
      </c>
      <c r="R626">
        <v>2015</v>
      </c>
      <c r="S626" s="16" t="str">
        <f t="shared" si="57"/>
        <v>Jan</v>
      </c>
      <c r="T626" t="s">
        <v>2081</v>
      </c>
      <c r="U626">
        <v>1422684000</v>
      </c>
      <c r="V626" s="12">
        <f t="shared" si="58"/>
        <v>42035.25</v>
      </c>
      <c r="W626" t="b">
        <v>0</v>
      </c>
      <c r="X626" t="b">
        <v>0</v>
      </c>
      <c r="Y626" t="s">
        <v>122</v>
      </c>
    </row>
    <row r="627" spans="1:2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E627/D627*100</f>
        <v>77.373333333333335</v>
      </c>
      <c r="G627" t="s">
        <v>14</v>
      </c>
      <c r="H627" s="8">
        <f>E627/I627</f>
        <v>93.596774193548384</v>
      </c>
      <c r="I627">
        <v>62</v>
      </c>
      <c r="J627" t="str">
        <f t="shared" si="54"/>
        <v>theater</v>
      </c>
      <c r="K627" t="str">
        <f t="shared" si="55"/>
        <v>plays</v>
      </c>
      <c r="L627" t="s">
        <v>21</v>
      </c>
      <c r="M627" t="s">
        <v>22</v>
      </c>
      <c r="N627">
        <v>1580104800</v>
      </c>
      <c r="O627" s="14">
        <f t="shared" si="56"/>
        <v>43857.25</v>
      </c>
      <c r="P627" s="14">
        <v>43857.25</v>
      </c>
      <c r="Q627">
        <f t="shared" si="59"/>
        <v>2020</v>
      </c>
      <c r="R627">
        <v>2020</v>
      </c>
      <c r="S627" s="16" t="str">
        <f t="shared" si="57"/>
        <v>Jan</v>
      </c>
      <c r="T627" t="s">
        <v>2081</v>
      </c>
      <c r="U627">
        <v>1581314400</v>
      </c>
      <c r="V627" s="12">
        <f t="shared" si="58"/>
        <v>43871.25</v>
      </c>
      <c r="W627" t="b">
        <v>0</v>
      </c>
      <c r="X627" t="b">
        <v>0</v>
      </c>
      <c r="Y627" t="s">
        <v>33</v>
      </c>
    </row>
    <row r="628" spans="1:2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E628/D628*100</f>
        <v>206.32812500000003</v>
      </c>
      <c r="G628" t="s">
        <v>20</v>
      </c>
      <c r="H628" s="8">
        <f>E628/I628</f>
        <v>69.867724867724874</v>
      </c>
      <c r="I628">
        <v>189</v>
      </c>
      <c r="J628" t="str">
        <f t="shared" si="54"/>
        <v>theater</v>
      </c>
      <c r="K628" t="str">
        <f t="shared" si="55"/>
        <v>plays</v>
      </c>
      <c r="L628" t="s">
        <v>21</v>
      </c>
      <c r="M628" t="s">
        <v>22</v>
      </c>
      <c r="N628">
        <v>1285650000</v>
      </c>
      <c r="O628" s="14">
        <f t="shared" si="56"/>
        <v>40449.208333333336</v>
      </c>
      <c r="P628" s="14">
        <v>40449.208333333336</v>
      </c>
      <c r="Q628">
        <f t="shared" si="59"/>
        <v>2010</v>
      </c>
      <c r="R628">
        <v>2010</v>
      </c>
      <c r="S628" s="16" t="str">
        <f t="shared" si="57"/>
        <v>Sep</v>
      </c>
      <c r="T628" t="s">
        <v>2082</v>
      </c>
      <c r="U628">
        <v>1286427600</v>
      </c>
      <c r="V628" s="12">
        <f t="shared" si="58"/>
        <v>40458.208333333336</v>
      </c>
      <c r="W628" t="b">
        <v>0</v>
      </c>
      <c r="X628" t="b">
        <v>1</v>
      </c>
      <c r="Y628" t="s">
        <v>33</v>
      </c>
    </row>
    <row r="629" spans="1:2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E629/D629*100</f>
        <v>694.25</v>
      </c>
      <c r="G629" t="s">
        <v>20</v>
      </c>
      <c r="H629" s="8">
        <f>E629/I629</f>
        <v>72.129870129870127</v>
      </c>
      <c r="I629">
        <v>154</v>
      </c>
      <c r="J629" t="str">
        <f t="shared" si="54"/>
        <v>food</v>
      </c>
      <c r="K629" t="str">
        <f t="shared" si="55"/>
        <v>food trucks</v>
      </c>
      <c r="L629" t="s">
        <v>40</v>
      </c>
      <c r="M629" t="s">
        <v>41</v>
      </c>
      <c r="N629">
        <v>1276664400</v>
      </c>
      <c r="O629" s="14">
        <f t="shared" si="56"/>
        <v>40345.208333333336</v>
      </c>
      <c r="P629" s="14">
        <v>40345.208333333336</v>
      </c>
      <c r="Q629">
        <f t="shared" si="59"/>
        <v>2010</v>
      </c>
      <c r="R629">
        <v>2010</v>
      </c>
      <c r="S629" s="16" t="str">
        <f t="shared" si="57"/>
        <v>Jun</v>
      </c>
      <c r="T629" t="s">
        <v>2084</v>
      </c>
      <c r="U629">
        <v>1278738000</v>
      </c>
      <c r="V629" s="12">
        <f t="shared" si="58"/>
        <v>40369.208333333336</v>
      </c>
      <c r="W629" t="b">
        <v>1</v>
      </c>
      <c r="X629" t="b">
        <v>0</v>
      </c>
      <c r="Y629" t="s">
        <v>17</v>
      </c>
    </row>
    <row r="630" spans="1:2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E630/D630*100</f>
        <v>151.78947368421052</v>
      </c>
      <c r="G630" t="s">
        <v>20</v>
      </c>
      <c r="H630" s="8">
        <f>E630/I630</f>
        <v>30.041666666666668</v>
      </c>
      <c r="I630">
        <v>96</v>
      </c>
      <c r="J630" t="str">
        <f t="shared" si="54"/>
        <v>music</v>
      </c>
      <c r="K630" t="str">
        <f t="shared" si="55"/>
        <v>indie rock</v>
      </c>
      <c r="L630" t="s">
        <v>21</v>
      </c>
      <c r="M630" t="s">
        <v>22</v>
      </c>
      <c r="N630">
        <v>1286168400</v>
      </c>
      <c r="O630" s="14">
        <f t="shared" si="56"/>
        <v>40455.208333333336</v>
      </c>
      <c r="P630" s="14">
        <v>40455.208333333336</v>
      </c>
      <c r="Q630">
        <f t="shared" si="59"/>
        <v>2010</v>
      </c>
      <c r="R630">
        <v>2010</v>
      </c>
      <c r="S630" s="16" t="str">
        <f t="shared" si="57"/>
        <v>Oct</v>
      </c>
      <c r="T630" t="s">
        <v>2083</v>
      </c>
      <c r="U630">
        <v>1286427600</v>
      </c>
      <c r="V630" s="12">
        <f t="shared" si="58"/>
        <v>40458.208333333336</v>
      </c>
      <c r="W630" t="b">
        <v>0</v>
      </c>
      <c r="X630" t="b">
        <v>0</v>
      </c>
      <c r="Y630" t="s">
        <v>60</v>
      </c>
    </row>
    <row r="631" spans="1:2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E631/D631*100</f>
        <v>64.58207217694995</v>
      </c>
      <c r="G631" t="s">
        <v>14</v>
      </c>
      <c r="H631" s="8">
        <f>E631/I631</f>
        <v>73.968000000000004</v>
      </c>
      <c r="I631">
        <v>750</v>
      </c>
      <c r="J631" t="str">
        <f t="shared" si="54"/>
        <v>theater</v>
      </c>
      <c r="K631" t="str">
        <f t="shared" si="55"/>
        <v>plays</v>
      </c>
      <c r="L631" t="s">
        <v>21</v>
      </c>
      <c r="M631" t="s">
        <v>22</v>
      </c>
      <c r="N631">
        <v>1467781200</v>
      </c>
      <c r="O631" s="14">
        <f t="shared" si="56"/>
        <v>42557.208333333328</v>
      </c>
      <c r="P631" s="14">
        <v>42557.208333333328</v>
      </c>
      <c r="Q631">
        <f t="shared" si="59"/>
        <v>2016</v>
      </c>
      <c r="R631">
        <v>2016</v>
      </c>
      <c r="S631" s="16" t="str">
        <f t="shared" si="57"/>
        <v>Jul</v>
      </c>
      <c r="T631" t="s">
        <v>2087</v>
      </c>
      <c r="U631">
        <v>1467954000</v>
      </c>
      <c r="V631" s="12">
        <f t="shared" si="58"/>
        <v>42559.208333333328</v>
      </c>
      <c r="W631" t="b">
        <v>0</v>
      </c>
      <c r="X631" t="b">
        <v>1</v>
      </c>
      <c r="Y631" t="s">
        <v>33</v>
      </c>
    </row>
    <row r="632" spans="1:2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E632/D632*100</f>
        <v>62.873684210526314</v>
      </c>
      <c r="G632" t="s">
        <v>74</v>
      </c>
      <c r="H632" s="8">
        <f>E632/I632</f>
        <v>68.65517241379311</v>
      </c>
      <c r="I632">
        <v>87</v>
      </c>
      <c r="J632" t="str">
        <f t="shared" si="54"/>
        <v>theater</v>
      </c>
      <c r="K632" t="str">
        <f t="shared" si="55"/>
        <v>plays</v>
      </c>
      <c r="L632" t="s">
        <v>21</v>
      </c>
      <c r="M632" t="s">
        <v>22</v>
      </c>
      <c r="N632">
        <v>1556686800</v>
      </c>
      <c r="O632" s="14">
        <f t="shared" si="56"/>
        <v>43586.208333333328</v>
      </c>
      <c r="P632" s="14">
        <v>43586.208333333328</v>
      </c>
      <c r="Q632">
        <f t="shared" si="59"/>
        <v>2019</v>
      </c>
      <c r="R632">
        <v>2019</v>
      </c>
      <c r="S632" s="16" t="str">
        <f t="shared" si="57"/>
        <v>May</v>
      </c>
      <c r="T632" t="s">
        <v>2090</v>
      </c>
      <c r="U632">
        <v>1557637200</v>
      </c>
      <c r="V632" s="12">
        <f t="shared" si="58"/>
        <v>43597.208333333328</v>
      </c>
      <c r="W632" t="b">
        <v>0</v>
      </c>
      <c r="X632" t="b">
        <v>1</v>
      </c>
      <c r="Y632" t="s">
        <v>33</v>
      </c>
    </row>
    <row r="633" spans="1:2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E633/D633*100</f>
        <v>310.39864864864865</v>
      </c>
      <c r="G633" t="s">
        <v>20</v>
      </c>
      <c r="H633" s="8">
        <f>E633/I633</f>
        <v>59.992164544564154</v>
      </c>
      <c r="I633">
        <v>3063</v>
      </c>
      <c r="J633" t="str">
        <f t="shared" si="54"/>
        <v>theater</v>
      </c>
      <c r="K633" t="str">
        <f t="shared" si="55"/>
        <v>plays</v>
      </c>
      <c r="L633" t="s">
        <v>21</v>
      </c>
      <c r="M633" t="s">
        <v>22</v>
      </c>
      <c r="N633">
        <v>1553576400</v>
      </c>
      <c r="O633" s="14">
        <f t="shared" si="56"/>
        <v>43550.208333333328</v>
      </c>
      <c r="P633" s="14">
        <v>43550.208333333328</v>
      </c>
      <c r="Q633">
        <f t="shared" si="59"/>
        <v>2019</v>
      </c>
      <c r="R633">
        <v>2019</v>
      </c>
      <c r="S633" s="16" t="str">
        <f t="shared" si="57"/>
        <v>Mar</v>
      </c>
      <c r="T633" t="s">
        <v>2085</v>
      </c>
      <c r="U633">
        <v>1553922000</v>
      </c>
      <c r="V633" s="12">
        <f t="shared" si="58"/>
        <v>43554.208333333328</v>
      </c>
      <c r="W633" t="b">
        <v>0</v>
      </c>
      <c r="X633" t="b">
        <v>0</v>
      </c>
      <c r="Y633" t="s">
        <v>33</v>
      </c>
    </row>
    <row r="634" spans="1:2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E634/D634*100</f>
        <v>42.859916782246884</v>
      </c>
      <c r="G634" t="s">
        <v>47</v>
      </c>
      <c r="H634" s="8">
        <f>E634/I634</f>
        <v>111.15827338129496</v>
      </c>
      <c r="I634">
        <v>278</v>
      </c>
      <c r="J634" t="str">
        <f t="shared" si="54"/>
        <v>theater</v>
      </c>
      <c r="K634" t="str">
        <f t="shared" si="55"/>
        <v>plays</v>
      </c>
      <c r="L634" t="s">
        <v>21</v>
      </c>
      <c r="M634" t="s">
        <v>22</v>
      </c>
      <c r="N634">
        <v>1414904400</v>
      </c>
      <c r="O634" s="14">
        <f t="shared" si="56"/>
        <v>41945.208333333336</v>
      </c>
      <c r="P634" s="14">
        <v>41945.208333333336</v>
      </c>
      <c r="Q634">
        <f t="shared" si="59"/>
        <v>2014</v>
      </c>
      <c r="R634">
        <v>2014</v>
      </c>
      <c r="S634" s="16" t="str">
        <f t="shared" si="57"/>
        <v>Nov</v>
      </c>
      <c r="T634" t="s">
        <v>2079</v>
      </c>
      <c r="U634">
        <v>1416463200</v>
      </c>
      <c r="V634" s="12">
        <f t="shared" si="58"/>
        <v>41963.25</v>
      </c>
      <c r="W634" t="b">
        <v>0</v>
      </c>
      <c r="X634" t="b">
        <v>0</v>
      </c>
      <c r="Y634" t="s">
        <v>33</v>
      </c>
    </row>
    <row r="635" spans="1:2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E635/D635*100</f>
        <v>83.119402985074629</v>
      </c>
      <c r="G635" t="s">
        <v>14</v>
      </c>
      <c r="H635" s="8">
        <f>E635/I635</f>
        <v>53.038095238095238</v>
      </c>
      <c r="I635">
        <v>105</v>
      </c>
      <c r="J635" t="str">
        <f t="shared" si="54"/>
        <v>film &amp; video</v>
      </c>
      <c r="K635" t="str">
        <f t="shared" si="55"/>
        <v>animation</v>
      </c>
      <c r="L635" t="s">
        <v>21</v>
      </c>
      <c r="M635" t="s">
        <v>22</v>
      </c>
      <c r="N635">
        <v>1446876000</v>
      </c>
      <c r="O635" s="14">
        <f t="shared" si="56"/>
        <v>42315.25</v>
      </c>
      <c r="P635" s="14">
        <v>42315.25</v>
      </c>
      <c r="Q635">
        <f t="shared" si="59"/>
        <v>2015</v>
      </c>
      <c r="R635">
        <v>2015</v>
      </c>
      <c r="S635" s="16" t="str">
        <f t="shared" si="57"/>
        <v>Nov</v>
      </c>
      <c r="T635" t="s">
        <v>2079</v>
      </c>
      <c r="U635">
        <v>1447221600</v>
      </c>
      <c r="V635" s="12">
        <f t="shared" si="58"/>
        <v>42319.25</v>
      </c>
      <c r="W635" t="b">
        <v>0</v>
      </c>
      <c r="X635" t="b">
        <v>0</v>
      </c>
      <c r="Y635" t="s">
        <v>71</v>
      </c>
    </row>
    <row r="636" spans="1:2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E636/D636*100</f>
        <v>78.531302876480552</v>
      </c>
      <c r="G636" t="s">
        <v>74</v>
      </c>
      <c r="H636" s="8">
        <f>E636/I636</f>
        <v>55.985524728588658</v>
      </c>
      <c r="I636">
        <v>1658</v>
      </c>
      <c r="J636" t="str">
        <f t="shared" si="54"/>
        <v>film &amp; video</v>
      </c>
      <c r="K636" t="str">
        <f t="shared" si="55"/>
        <v>television</v>
      </c>
      <c r="L636" t="s">
        <v>21</v>
      </c>
      <c r="M636" t="s">
        <v>22</v>
      </c>
      <c r="N636">
        <v>1490418000</v>
      </c>
      <c r="O636" s="14">
        <f t="shared" si="56"/>
        <v>42819.208333333328</v>
      </c>
      <c r="P636" s="14">
        <v>42819.208333333328</v>
      </c>
      <c r="Q636">
        <f t="shared" si="59"/>
        <v>2017</v>
      </c>
      <c r="R636">
        <v>2017</v>
      </c>
      <c r="S636" s="16" t="str">
        <f t="shared" si="57"/>
        <v>Mar</v>
      </c>
      <c r="T636" t="s">
        <v>2085</v>
      </c>
      <c r="U636">
        <v>1491627600</v>
      </c>
      <c r="V636" s="12">
        <f t="shared" si="58"/>
        <v>42833.208333333328</v>
      </c>
      <c r="W636" t="b">
        <v>0</v>
      </c>
      <c r="X636" t="b">
        <v>0</v>
      </c>
      <c r="Y636" t="s">
        <v>269</v>
      </c>
    </row>
    <row r="637" spans="1:2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E637/D637*100</f>
        <v>114.09352517985612</v>
      </c>
      <c r="G637" t="s">
        <v>20</v>
      </c>
      <c r="H637" s="8">
        <f>E637/I637</f>
        <v>69.986760812003524</v>
      </c>
      <c r="I637">
        <v>2266</v>
      </c>
      <c r="J637" t="str">
        <f t="shared" si="54"/>
        <v>film &amp; video</v>
      </c>
      <c r="K637" t="str">
        <f t="shared" si="55"/>
        <v>television</v>
      </c>
      <c r="L637" t="s">
        <v>21</v>
      </c>
      <c r="M637" t="s">
        <v>22</v>
      </c>
      <c r="N637">
        <v>1360389600</v>
      </c>
      <c r="O637" s="14">
        <f t="shared" si="56"/>
        <v>41314.25</v>
      </c>
      <c r="P637" s="14">
        <v>41314.25</v>
      </c>
      <c r="Q637">
        <f t="shared" si="59"/>
        <v>2013</v>
      </c>
      <c r="R637">
        <v>2013</v>
      </c>
      <c r="S637" s="16" t="str">
        <f t="shared" si="57"/>
        <v>Feb</v>
      </c>
      <c r="T637" t="s">
        <v>2089</v>
      </c>
      <c r="U637">
        <v>1363150800</v>
      </c>
      <c r="V637" s="12">
        <f t="shared" si="58"/>
        <v>41346.208333333336</v>
      </c>
      <c r="W637" t="b">
        <v>0</v>
      </c>
      <c r="X637" t="b">
        <v>0</v>
      </c>
      <c r="Y637" t="s">
        <v>269</v>
      </c>
    </row>
    <row r="638" spans="1:2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E638/D638*100</f>
        <v>64.537683358624179</v>
      </c>
      <c r="G638" t="s">
        <v>14</v>
      </c>
      <c r="H638" s="8">
        <f>E638/I638</f>
        <v>48.998079877112133</v>
      </c>
      <c r="I638">
        <v>2604</v>
      </c>
      <c r="J638" t="str">
        <f t="shared" si="54"/>
        <v>film &amp; video</v>
      </c>
      <c r="K638" t="str">
        <f t="shared" si="55"/>
        <v>animation</v>
      </c>
      <c r="L638" t="s">
        <v>36</v>
      </c>
      <c r="M638" t="s">
        <v>37</v>
      </c>
      <c r="N638">
        <v>1326866400</v>
      </c>
      <c r="O638" s="14">
        <f t="shared" si="56"/>
        <v>40926.25</v>
      </c>
      <c r="P638" s="14">
        <v>40926.25</v>
      </c>
      <c r="Q638">
        <f t="shared" si="59"/>
        <v>2012</v>
      </c>
      <c r="R638">
        <v>2012</v>
      </c>
      <c r="S638" s="16" t="str">
        <f t="shared" si="57"/>
        <v>Jan</v>
      </c>
      <c r="T638" t="s">
        <v>2081</v>
      </c>
      <c r="U638">
        <v>1330754400</v>
      </c>
      <c r="V638" s="12">
        <f t="shared" si="58"/>
        <v>40971.25</v>
      </c>
      <c r="W638" t="b">
        <v>0</v>
      </c>
      <c r="X638" t="b">
        <v>1</v>
      </c>
      <c r="Y638" t="s">
        <v>71</v>
      </c>
    </row>
    <row r="639" spans="1:2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E639/D639*100</f>
        <v>79.411764705882348</v>
      </c>
      <c r="G639" t="s">
        <v>14</v>
      </c>
      <c r="H639" s="8">
        <f>E639/I639</f>
        <v>103.84615384615384</v>
      </c>
      <c r="I639">
        <v>65</v>
      </c>
      <c r="J639" t="str">
        <f t="shared" si="54"/>
        <v>theater</v>
      </c>
      <c r="K639" t="str">
        <f t="shared" si="55"/>
        <v>plays</v>
      </c>
      <c r="L639" t="s">
        <v>21</v>
      </c>
      <c r="M639" t="s">
        <v>22</v>
      </c>
      <c r="N639">
        <v>1479103200</v>
      </c>
      <c r="O639" s="14">
        <f t="shared" si="56"/>
        <v>42688.25</v>
      </c>
      <c r="P639" s="14">
        <v>42688.25</v>
      </c>
      <c r="Q639">
        <f t="shared" si="59"/>
        <v>2016</v>
      </c>
      <c r="R639">
        <v>2016</v>
      </c>
      <c r="S639" s="16" t="str">
        <f t="shared" si="57"/>
        <v>Nov</v>
      </c>
      <c r="T639" t="s">
        <v>2079</v>
      </c>
      <c r="U639">
        <v>1479794400</v>
      </c>
      <c r="V639" s="12">
        <f t="shared" si="58"/>
        <v>42696.25</v>
      </c>
      <c r="W639" t="b">
        <v>0</v>
      </c>
      <c r="X639" t="b">
        <v>0</v>
      </c>
      <c r="Y639" t="s">
        <v>33</v>
      </c>
    </row>
    <row r="640" spans="1:2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E640/D640*100</f>
        <v>11.419117647058824</v>
      </c>
      <c r="G640" t="s">
        <v>14</v>
      </c>
      <c r="H640" s="8">
        <f>E640/I640</f>
        <v>99.127659574468083</v>
      </c>
      <c r="I640">
        <v>94</v>
      </c>
      <c r="J640" t="str">
        <f t="shared" si="54"/>
        <v>theater</v>
      </c>
      <c r="K640" t="str">
        <f t="shared" si="55"/>
        <v>plays</v>
      </c>
      <c r="L640" t="s">
        <v>21</v>
      </c>
      <c r="M640" t="s">
        <v>22</v>
      </c>
      <c r="N640">
        <v>1280206800</v>
      </c>
      <c r="O640" s="14">
        <f t="shared" si="56"/>
        <v>40386.208333333336</v>
      </c>
      <c r="P640" s="14">
        <v>40386.208333333336</v>
      </c>
      <c r="Q640">
        <f t="shared" si="59"/>
        <v>2010</v>
      </c>
      <c r="R640">
        <v>2010</v>
      </c>
      <c r="S640" s="16" t="str">
        <f t="shared" si="57"/>
        <v>Jul</v>
      </c>
      <c r="T640" t="s">
        <v>2087</v>
      </c>
      <c r="U640">
        <v>1281243600</v>
      </c>
      <c r="V640" s="12">
        <f t="shared" si="58"/>
        <v>40398.208333333336</v>
      </c>
      <c r="W640" t="b">
        <v>0</v>
      </c>
      <c r="X640" t="b">
        <v>1</v>
      </c>
      <c r="Y640" t="s">
        <v>33</v>
      </c>
    </row>
    <row r="641" spans="1:2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E641/D641*100</f>
        <v>56.186046511627907</v>
      </c>
      <c r="G641" t="s">
        <v>47</v>
      </c>
      <c r="H641" s="8">
        <f>E641/I641</f>
        <v>107.37777777777778</v>
      </c>
      <c r="I641">
        <v>45</v>
      </c>
      <c r="J641" t="str">
        <f t="shared" si="54"/>
        <v>film &amp; video</v>
      </c>
      <c r="K641" t="str">
        <f t="shared" si="55"/>
        <v>drama</v>
      </c>
      <c r="L641" t="s">
        <v>21</v>
      </c>
      <c r="M641" t="s">
        <v>22</v>
      </c>
      <c r="N641">
        <v>1532754000</v>
      </c>
      <c r="O641" s="14">
        <f t="shared" si="56"/>
        <v>43309.208333333328</v>
      </c>
      <c r="P641" s="14">
        <v>43309.208333333328</v>
      </c>
      <c r="Q641">
        <f t="shared" si="59"/>
        <v>2018</v>
      </c>
      <c r="R641">
        <v>2018</v>
      </c>
      <c r="S641" s="16" t="str">
        <f t="shared" si="57"/>
        <v>Jul</v>
      </c>
      <c r="T641" t="s">
        <v>2087</v>
      </c>
      <c r="U641">
        <v>1532754000</v>
      </c>
      <c r="V641" s="12">
        <f t="shared" si="58"/>
        <v>43309.208333333328</v>
      </c>
      <c r="W641" t="b">
        <v>0</v>
      </c>
      <c r="X641" t="b">
        <v>1</v>
      </c>
      <c r="Y641" t="s">
        <v>53</v>
      </c>
    </row>
    <row r="642" spans="1:2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E642/D642*100</f>
        <v>16.501669449081803</v>
      </c>
      <c r="G642" t="s">
        <v>14</v>
      </c>
      <c r="H642" s="8">
        <f>E642/I642</f>
        <v>76.922178988326849</v>
      </c>
      <c r="I642">
        <v>257</v>
      </c>
      <c r="J642" t="str">
        <f t="shared" si="54"/>
        <v>theater</v>
      </c>
      <c r="K642" t="str">
        <f t="shared" si="55"/>
        <v>plays</v>
      </c>
      <c r="L642" t="s">
        <v>21</v>
      </c>
      <c r="M642" t="s">
        <v>22</v>
      </c>
      <c r="N642">
        <v>1453096800</v>
      </c>
      <c r="O642" s="14">
        <f t="shared" si="56"/>
        <v>42387.25</v>
      </c>
      <c r="P642" s="14">
        <v>42387.25</v>
      </c>
      <c r="Q642">
        <f t="shared" si="59"/>
        <v>2016</v>
      </c>
      <c r="R642">
        <v>2016</v>
      </c>
      <c r="S642" s="16" t="str">
        <f t="shared" si="57"/>
        <v>Jan</v>
      </c>
      <c r="T642" t="s">
        <v>2081</v>
      </c>
      <c r="U642">
        <v>1453356000</v>
      </c>
      <c r="V642" s="12">
        <f t="shared" si="58"/>
        <v>42390.25</v>
      </c>
      <c r="W642" t="b">
        <v>0</v>
      </c>
      <c r="X642" t="b">
        <v>0</v>
      </c>
      <c r="Y642" t="s">
        <v>33</v>
      </c>
    </row>
    <row r="643" spans="1:2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E643/D643*100</f>
        <v>119.96808510638297</v>
      </c>
      <c r="G643" t="s">
        <v>20</v>
      </c>
      <c r="H643" s="8">
        <f>E643/I643</f>
        <v>58.128865979381445</v>
      </c>
      <c r="I643">
        <v>194</v>
      </c>
      <c r="J643" t="str">
        <f t="shared" ref="J643:J706" si="60">_xlfn.TEXTBEFORE(Y643, "/")</f>
        <v>theater</v>
      </c>
      <c r="K643" t="str">
        <f t="shared" ref="K643:K706" si="61">_xlfn.TEXTAFTER(Y643, "/")</f>
        <v>plays</v>
      </c>
      <c r="L643" t="s">
        <v>98</v>
      </c>
      <c r="M643" t="s">
        <v>99</v>
      </c>
      <c r="N643">
        <v>1487570400</v>
      </c>
      <c r="O643" s="14">
        <f t="shared" ref="O643:O706" si="62">(((N643/60)/60)/24)+DATE(1970,1,1)</f>
        <v>42786.25</v>
      </c>
      <c r="P643" s="14">
        <v>42786.25</v>
      </c>
      <c r="Q643">
        <f t="shared" si="59"/>
        <v>2017</v>
      </c>
      <c r="R643">
        <v>2017</v>
      </c>
      <c r="S643" s="16" t="str">
        <f t="shared" ref="S643:S706" si="63">TEXT(P643, "mmm")</f>
        <v>Feb</v>
      </c>
      <c r="T643" t="s">
        <v>2089</v>
      </c>
      <c r="U643">
        <v>1489986000</v>
      </c>
      <c r="V643" s="12">
        <f t="shared" ref="V643:V706" si="64">(((U643/60)/60)/24)+DATE(1970,1,1)</f>
        <v>42814.208333333328</v>
      </c>
      <c r="W643" t="b">
        <v>0</v>
      </c>
      <c r="X643" t="b">
        <v>0</v>
      </c>
      <c r="Y643" t="s">
        <v>33</v>
      </c>
    </row>
    <row r="644" spans="1:2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E644/D644*100</f>
        <v>145.45652173913044</v>
      </c>
      <c r="G644" t="s">
        <v>20</v>
      </c>
      <c r="H644" s="8">
        <f>E644/I644</f>
        <v>103.73643410852713</v>
      </c>
      <c r="I644">
        <v>129</v>
      </c>
      <c r="J644" t="str">
        <f t="shared" si="60"/>
        <v>technology</v>
      </c>
      <c r="K644" t="str">
        <f t="shared" si="61"/>
        <v>wearables</v>
      </c>
      <c r="L644" t="s">
        <v>15</v>
      </c>
      <c r="M644" t="s">
        <v>16</v>
      </c>
      <c r="N644">
        <v>1545026400</v>
      </c>
      <c r="O644" s="14">
        <f t="shared" si="62"/>
        <v>43451.25</v>
      </c>
      <c r="P644" s="14">
        <v>43451.25</v>
      </c>
      <c r="Q644">
        <f t="shared" ref="Q644:Q707" si="65">YEAR(P644)</f>
        <v>2018</v>
      </c>
      <c r="R644">
        <v>2018</v>
      </c>
      <c r="S644" s="16" t="str">
        <f t="shared" si="63"/>
        <v>Dec</v>
      </c>
      <c r="T644" t="s">
        <v>2086</v>
      </c>
      <c r="U644">
        <v>1545804000</v>
      </c>
      <c r="V644" s="12">
        <f t="shared" si="64"/>
        <v>43460.25</v>
      </c>
      <c r="W644" t="b">
        <v>0</v>
      </c>
      <c r="X644" t="b">
        <v>0</v>
      </c>
      <c r="Y644" t="s">
        <v>65</v>
      </c>
    </row>
    <row r="645" spans="1:2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E645/D645*100</f>
        <v>221.38255033557047</v>
      </c>
      <c r="G645" t="s">
        <v>20</v>
      </c>
      <c r="H645" s="8">
        <f>E645/I645</f>
        <v>87.962666666666664</v>
      </c>
      <c r="I645">
        <v>375</v>
      </c>
      <c r="J645" t="str">
        <f t="shared" si="60"/>
        <v>theater</v>
      </c>
      <c r="K645" t="str">
        <f t="shared" si="61"/>
        <v>plays</v>
      </c>
      <c r="L645" t="s">
        <v>21</v>
      </c>
      <c r="M645" t="s">
        <v>22</v>
      </c>
      <c r="N645">
        <v>1488348000</v>
      </c>
      <c r="O645" s="14">
        <f t="shared" si="62"/>
        <v>42795.25</v>
      </c>
      <c r="P645" s="14">
        <v>42795.25</v>
      </c>
      <c r="Q645">
        <f t="shared" si="65"/>
        <v>2017</v>
      </c>
      <c r="R645">
        <v>2017</v>
      </c>
      <c r="S645" s="16" t="str">
        <f t="shared" si="63"/>
        <v>Mar</v>
      </c>
      <c r="T645" t="s">
        <v>2085</v>
      </c>
      <c r="U645">
        <v>1489899600</v>
      </c>
      <c r="V645" s="12">
        <f t="shared" si="64"/>
        <v>42813.208333333328</v>
      </c>
      <c r="W645" t="b">
        <v>0</v>
      </c>
      <c r="X645" t="b">
        <v>0</v>
      </c>
      <c r="Y645" t="s">
        <v>33</v>
      </c>
    </row>
    <row r="646" spans="1:2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E646/D646*100</f>
        <v>48.396694214876035</v>
      </c>
      <c r="G646" t="s">
        <v>14</v>
      </c>
      <c r="H646" s="8">
        <f>E646/I646</f>
        <v>28</v>
      </c>
      <c r="I646">
        <v>2928</v>
      </c>
      <c r="J646" t="str">
        <f t="shared" si="60"/>
        <v>theater</v>
      </c>
      <c r="K646" t="str">
        <f t="shared" si="61"/>
        <v>plays</v>
      </c>
      <c r="L646" t="s">
        <v>15</v>
      </c>
      <c r="M646" t="s">
        <v>16</v>
      </c>
      <c r="N646">
        <v>1545112800</v>
      </c>
      <c r="O646" s="14">
        <f t="shared" si="62"/>
        <v>43452.25</v>
      </c>
      <c r="P646" s="14">
        <v>43452.25</v>
      </c>
      <c r="Q646">
        <f t="shared" si="65"/>
        <v>2018</v>
      </c>
      <c r="R646">
        <v>2018</v>
      </c>
      <c r="S646" s="16" t="str">
        <f t="shared" si="63"/>
        <v>Dec</v>
      </c>
      <c r="T646" t="s">
        <v>2086</v>
      </c>
      <c r="U646">
        <v>1546495200</v>
      </c>
      <c r="V646" s="12">
        <f t="shared" si="64"/>
        <v>43468.25</v>
      </c>
      <c r="W646" t="b">
        <v>0</v>
      </c>
      <c r="X646" t="b">
        <v>0</v>
      </c>
      <c r="Y646" t="s">
        <v>33</v>
      </c>
    </row>
    <row r="647" spans="1:2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E647/D647*100</f>
        <v>92.911504424778755</v>
      </c>
      <c r="G647" t="s">
        <v>14</v>
      </c>
      <c r="H647" s="8">
        <f>E647/I647</f>
        <v>37.999361294443261</v>
      </c>
      <c r="I647">
        <v>4697</v>
      </c>
      <c r="J647" t="str">
        <f t="shared" si="60"/>
        <v>music</v>
      </c>
      <c r="K647" t="str">
        <f t="shared" si="61"/>
        <v>rock</v>
      </c>
      <c r="L647" t="s">
        <v>21</v>
      </c>
      <c r="M647" t="s">
        <v>22</v>
      </c>
      <c r="N647">
        <v>1537938000</v>
      </c>
      <c r="O647" s="14">
        <f t="shared" si="62"/>
        <v>43369.208333333328</v>
      </c>
      <c r="P647" s="14">
        <v>43369.208333333328</v>
      </c>
      <c r="Q647">
        <f t="shared" si="65"/>
        <v>2018</v>
      </c>
      <c r="R647">
        <v>2018</v>
      </c>
      <c r="S647" s="16" t="str">
        <f t="shared" si="63"/>
        <v>Sep</v>
      </c>
      <c r="T647" t="s">
        <v>2082</v>
      </c>
      <c r="U647">
        <v>1539752400</v>
      </c>
      <c r="V647" s="12">
        <f t="shared" si="64"/>
        <v>43390.208333333328</v>
      </c>
      <c r="W647" t="b">
        <v>0</v>
      </c>
      <c r="X647" t="b">
        <v>1</v>
      </c>
      <c r="Y647" t="s">
        <v>23</v>
      </c>
    </row>
    <row r="648" spans="1:2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E648/D648*100</f>
        <v>88.599797365754824</v>
      </c>
      <c r="G648" t="s">
        <v>14</v>
      </c>
      <c r="H648" s="8">
        <f>E648/I648</f>
        <v>29.999313893653515</v>
      </c>
      <c r="I648">
        <v>2915</v>
      </c>
      <c r="J648" t="str">
        <f t="shared" si="60"/>
        <v>games</v>
      </c>
      <c r="K648" t="str">
        <f t="shared" si="61"/>
        <v>video games</v>
      </c>
      <c r="L648" t="s">
        <v>21</v>
      </c>
      <c r="M648" t="s">
        <v>22</v>
      </c>
      <c r="N648">
        <v>1363150800</v>
      </c>
      <c r="O648" s="14">
        <f t="shared" si="62"/>
        <v>41346.208333333336</v>
      </c>
      <c r="P648" s="14">
        <v>41346.208333333336</v>
      </c>
      <c r="Q648">
        <f t="shared" si="65"/>
        <v>2013</v>
      </c>
      <c r="R648">
        <v>2013</v>
      </c>
      <c r="S648" s="16" t="str">
        <f t="shared" si="63"/>
        <v>Mar</v>
      </c>
      <c r="T648" t="s">
        <v>2085</v>
      </c>
      <c r="U648">
        <v>1364101200</v>
      </c>
      <c r="V648" s="12">
        <f t="shared" si="64"/>
        <v>41357.208333333336</v>
      </c>
      <c r="W648" t="b">
        <v>0</v>
      </c>
      <c r="X648" t="b">
        <v>0</v>
      </c>
      <c r="Y648" t="s">
        <v>89</v>
      </c>
    </row>
    <row r="649" spans="1:2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E649/D649*100</f>
        <v>41.4</v>
      </c>
      <c r="G649" t="s">
        <v>14</v>
      </c>
      <c r="H649" s="8">
        <f>E649/I649</f>
        <v>103.5</v>
      </c>
      <c r="I649">
        <v>18</v>
      </c>
      <c r="J649" t="str">
        <f t="shared" si="60"/>
        <v>publishing</v>
      </c>
      <c r="K649" t="str">
        <f t="shared" si="61"/>
        <v>translations</v>
      </c>
      <c r="L649" t="s">
        <v>21</v>
      </c>
      <c r="M649" t="s">
        <v>22</v>
      </c>
      <c r="N649">
        <v>1523250000</v>
      </c>
      <c r="O649" s="14">
        <f t="shared" si="62"/>
        <v>43199.208333333328</v>
      </c>
      <c r="P649" s="14">
        <v>43199.208333333328</v>
      </c>
      <c r="Q649">
        <f t="shared" si="65"/>
        <v>2018</v>
      </c>
      <c r="R649">
        <v>2018</v>
      </c>
      <c r="S649" s="16" t="str">
        <f t="shared" si="63"/>
        <v>Apr</v>
      </c>
      <c r="T649" t="s">
        <v>2088</v>
      </c>
      <c r="U649">
        <v>1525323600</v>
      </c>
      <c r="V649" s="12">
        <f t="shared" si="64"/>
        <v>43223.208333333328</v>
      </c>
      <c r="W649" t="b">
        <v>0</v>
      </c>
      <c r="X649" t="b">
        <v>0</v>
      </c>
      <c r="Y649" t="s">
        <v>206</v>
      </c>
    </row>
    <row r="650" spans="1:2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E650/D650*100</f>
        <v>63.056795131845846</v>
      </c>
      <c r="G650" t="s">
        <v>74</v>
      </c>
      <c r="H650" s="8">
        <f>E650/I650</f>
        <v>85.994467496542185</v>
      </c>
      <c r="I650">
        <v>723</v>
      </c>
      <c r="J650" t="str">
        <f t="shared" si="60"/>
        <v>food</v>
      </c>
      <c r="K650" t="str">
        <f t="shared" si="61"/>
        <v>food trucks</v>
      </c>
      <c r="L650" t="s">
        <v>21</v>
      </c>
      <c r="M650" t="s">
        <v>22</v>
      </c>
      <c r="N650">
        <v>1499317200</v>
      </c>
      <c r="O650" s="14">
        <f t="shared" si="62"/>
        <v>42922.208333333328</v>
      </c>
      <c r="P650" s="14">
        <v>42922.208333333328</v>
      </c>
      <c r="Q650">
        <f t="shared" si="65"/>
        <v>2017</v>
      </c>
      <c r="R650">
        <v>2017</v>
      </c>
      <c r="S650" s="16" t="str">
        <f t="shared" si="63"/>
        <v>Jul</v>
      </c>
      <c r="T650" t="s">
        <v>2087</v>
      </c>
      <c r="U650">
        <v>1500872400</v>
      </c>
      <c r="V650" s="12">
        <f t="shared" si="64"/>
        <v>42940.208333333328</v>
      </c>
      <c r="W650" t="b">
        <v>1</v>
      </c>
      <c r="X650" t="b">
        <v>0</v>
      </c>
      <c r="Y650" t="s">
        <v>17</v>
      </c>
    </row>
    <row r="651" spans="1:2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E651/D651*100</f>
        <v>48.482333607230892</v>
      </c>
      <c r="G651" t="s">
        <v>14</v>
      </c>
      <c r="H651" s="8">
        <f>E651/I651</f>
        <v>98.011627906976742</v>
      </c>
      <c r="I651">
        <v>602</v>
      </c>
      <c r="J651" t="str">
        <f t="shared" si="60"/>
        <v>theater</v>
      </c>
      <c r="K651" t="str">
        <f t="shared" si="61"/>
        <v>plays</v>
      </c>
      <c r="L651" t="s">
        <v>98</v>
      </c>
      <c r="M651" t="s">
        <v>99</v>
      </c>
      <c r="N651">
        <v>1287550800</v>
      </c>
      <c r="O651" s="14">
        <f t="shared" si="62"/>
        <v>40471.208333333336</v>
      </c>
      <c r="P651" s="14">
        <v>40471.208333333336</v>
      </c>
      <c r="Q651">
        <f t="shared" si="65"/>
        <v>2010</v>
      </c>
      <c r="R651">
        <v>2010</v>
      </c>
      <c r="S651" s="16" t="str">
        <f t="shared" si="63"/>
        <v>Oct</v>
      </c>
      <c r="T651" t="s">
        <v>2083</v>
      </c>
      <c r="U651">
        <v>1288501200</v>
      </c>
      <c r="V651" s="12">
        <f t="shared" si="64"/>
        <v>40482.208333333336</v>
      </c>
      <c r="W651" t="b">
        <v>1</v>
      </c>
      <c r="X651" t="b">
        <v>1</v>
      </c>
      <c r="Y651" t="s">
        <v>33</v>
      </c>
    </row>
    <row r="652" spans="1:2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E652/D652*100</f>
        <v>2</v>
      </c>
      <c r="G652" t="s">
        <v>14</v>
      </c>
      <c r="H652" s="8">
        <f>E652/I652</f>
        <v>2</v>
      </c>
      <c r="I652">
        <v>1</v>
      </c>
      <c r="J652" t="str">
        <f t="shared" si="60"/>
        <v>music</v>
      </c>
      <c r="K652" t="str">
        <f t="shared" si="61"/>
        <v>jazz</v>
      </c>
      <c r="L652" t="s">
        <v>21</v>
      </c>
      <c r="M652" t="s">
        <v>22</v>
      </c>
      <c r="N652">
        <v>1404795600</v>
      </c>
      <c r="O652" s="14">
        <f t="shared" si="62"/>
        <v>41828.208333333336</v>
      </c>
      <c r="P652" s="14">
        <v>41828.208333333336</v>
      </c>
      <c r="Q652">
        <f t="shared" si="65"/>
        <v>2014</v>
      </c>
      <c r="R652">
        <v>2014</v>
      </c>
      <c r="S652" s="16" t="str">
        <f t="shared" si="63"/>
        <v>Jul</v>
      </c>
      <c r="T652" t="s">
        <v>2087</v>
      </c>
      <c r="U652">
        <v>1407128400</v>
      </c>
      <c r="V652" s="12">
        <f t="shared" si="64"/>
        <v>41855.208333333336</v>
      </c>
      <c r="W652" t="b">
        <v>0</v>
      </c>
      <c r="X652" t="b">
        <v>0</v>
      </c>
      <c r="Y652" t="s">
        <v>159</v>
      </c>
    </row>
    <row r="653" spans="1:2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E653/D653*100</f>
        <v>88.47941026944585</v>
      </c>
      <c r="G653" t="s">
        <v>14</v>
      </c>
      <c r="H653" s="8">
        <f>E653/I653</f>
        <v>44.994570837642193</v>
      </c>
      <c r="I653">
        <v>3868</v>
      </c>
      <c r="J653" t="str">
        <f t="shared" si="60"/>
        <v>film &amp; video</v>
      </c>
      <c r="K653" t="str">
        <f t="shared" si="61"/>
        <v>shorts</v>
      </c>
      <c r="L653" t="s">
        <v>107</v>
      </c>
      <c r="M653" t="s">
        <v>108</v>
      </c>
      <c r="N653">
        <v>1393048800</v>
      </c>
      <c r="O653" s="14">
        <f t="shared" si="62"/>
        <v>41692.25</v>
      </c>
      <c r="P653" s="14">
        <v>41692.25</v>
      </c>
      <c r="Q653">
        <f t="shared" si="65"/>
        <v>2014</v>
      </c>
      <c r="R653">
        <v>2014</v>
      </c>
      <c r="S653" s="16" t="str">
        <f t="shared" si="63"/>
        <v>Feb</v>
      </c>
      <c r="T653" t="s">
        <v>2089</v>
      </c>
      <c r="U653">
        <v>1394344800</v>
      </c>
      <c r="V653" s="12">
        <f t="shared" si="64"/>
        <v>41707.25</v>
      </c>
      <c r="W653" t="b">
        <v>0</v>
      </c>
      <c r="X653" t="b">
        <v>0</v>
      </c>
      <c r="Y653" t="s">
        <v>100</v>
      </c>
    </row>
    <row r="654" spans="1:2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E654/D654*100</f>
        <v>126.84</v>
      </c>
      <c r="G654" t="s">
        <v>20</v>
      </c>
      <c r="H654" s="8">
        <f>E654/I654</f>
        <v>31.012224938875306</v>
      </c>
      <c r="I654">
        <v>409</v>
      </c>
      <c r="J654" t="str">
        <f t="shared" si="60"/>
        <v>technology</v>
      </c>
      <c r="K654" t="str">
        <f t="shared" si="61"/>
        <v>web</v>
      </c>
      <c r="L654" t="s">
        <v>21</v>
      </c>
      <c r="M654" t="s">
        <v>22</v>
      </c>
      <c r="N654">
        <v>1470373200</v>
      </c>
      <c r="O654" s="14">
        <f t="shared" si="62"/>
        <v>42587.208333333328</v>
      </c>
      <c r="P654" s="14">
        <v>42587.208333333328</v>
      </c>
      <c r="Q654">
        <f t="shared" si="65"/>
        <v>2016</v>
      </c>
      <c r="R654">
        <v>2016</v>
      </c>
      <c r="S654" s="16" t="str">
        <f t="shared" si="63"/>
        <v>Aug</v>
      </c>
      <c r="T654" t="s">
        <v>2080</v>
      </c>
      <c r="U654">
        <v>1474088400</v>
      </c>
      <c r="V654" s="12">
        <f t="shared" si="64"/>
        <v>42630.208333333328</v>
      </c>
      <c r="W654" t="b">
        <v>0</v>
      </c>
      <c r="X654" t="b">
        <v>0</v>
      </c>
      <c r="Y654" t="s">
        <v>28</v>
      </c>
    </row>
    <row r="655" spans="1:2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E655/D655*100</f>
        <v>2338.833333333333</v>
      </c>
      <c r="G655" t="s">
        <v>20</v>
      </c>
      <c r="H655" s="8">
        <f>E655/I655</f>
        <v>59.970085470085472</v>
      </c>
      <c r="I655">
        <v>234</v>
      </c>
      <c r="J655" t="str">
        <f t="shared" si="60"/>
        <v>technology</v>
      </c>
      <c r="K655" t="str">
        <f t="shared" si="61"/>
        <v>web</v>
      </c>
      <c r="L655" t="s">
        <v>21</v>
      </c>
      <c r="M655" t="s">
        <v>22</v>
      </c>
      <c r="N655">
        <v>1460091600</v>
      </c>
      <c r="O655" s="14">
        <f t="shared" si="62"/>
        <v>42468.208333333328</v>
      </c>
      <c r="P655" s="14">
        <v>42468.208333333328</v>
      </c>
      <c r="Q655">
        <f t="shared" si="65"/>
        <v>2016</v>
      </c>
      <c r="R655">
        <v>2016</v>
      </c>
      <c r="S655" s="16" t="str">
        <f t="shared" si="63"/>
        <v>Apr</v>
      </c>
      <c r="T655" t="s">
        <v>2088</v>
      </c>
      <c r="U655">
        <v>1460264400</v>
      </c>
      <c r="V655" s="12">
        <f t="shared" si="64"/>
        <v>42470.208333333328</v>
      </c>
      <c r="W655" t="b">
        <v>0</v>
      </c>
      <c r="X655" t="b">
        <v>0</v>
      </c>
      <c r="Y655" t="s">
        <v>28</v>
      </c>
    </row>
    <row r="656" spans="1:2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E656/D656*100</f>
        <v>508.38857142857148</v>
      </c>
      <c r="G656" t="s">
        <v>20</v>
      </c>
      <c r="H656" s="8">
        <f>E656/I656</f>
        <v>58.9973474801061</v>
      </c>
      <c r="I656">
        <v>3016</v>
      </c>
      <c r="J656" t="str">
        <f t="shared" si="60"/>
        <v>music</v>
      </c>
      <c r="K656" t="str">
        <f t="shared" si="61"/>
        <v>metal</v>
      </c>
      <c r="L656" t="s">
        <v>21</v>
      </c>
      <c r="M656" t="s">
        <v>22</v>
      </c>
      <c r="N656">
        <v>1440392400</v>
      </c>
      <c r="O656" s="14">
        <f t="shared" si="62"/>
        <v>42240.208333333328</v>
      </c>
      <c r="P656" s="14">
        <v>42240.208333333328</v>
      </c>
      <c r="Q656">
        <f t="shared" si="65"/>
        <v>2015</v>
      </c>
      <c r="R656">
        <v>2015</v>
      </c>
      <c r="S656" s="16" t="str">
        <f t="shared" si="63"/>
        <v>Aug</v>
      </c>
      <c r="T656" t="s">
        <v>2080</v>
      </c>
      <c r="U656">
        <v>1440824400</v>
      </c>
      <c r="V656" s="12">
        <f t="shared" si="64"/>
        <v>42245.208333333328</v>
      </c>
      <c r="W656" t="b">
        <v>0</v>
      </c>
      <c r="X656" t="b">
        <v>0</v>
      </c>
      <c r="Y656" t="s">
        <v>148</v>
      </c>
    </row>
    <row r="657" spans="1:2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E657/D657*100</f>
        <v>191.47826086956522</v>
      </c>
      <c r="G657" t="s">
        <v>20</v>
      </c>
      <c r="H657" s="8">
        <f>E657/I657</f>
        <v>50.045454545454547</v>
      </c>
      <c r="I657">
        <v>264</v>
      </c>
      <c r="J657" t="str">
        <f t="shared" si="60"/>
        <v>photography</v>
      </c>
      <c r="K657" t="str">
        <f t="shared" si="61"/>
        <v>photography books</v>
      </c>
      <c r="L657" t="s">
        <v>21</v>
      </c>
      <c r="M657" t="s">
        <v>22</v>
      </c>
      <c r="N657">
        <v>1488434400</v>
      </c>
      <c r="O657" s="14">
        <f t="shared" si="62"/>
        <v>42796.25</v>
      </c>
      <c r="P657" s="14">
        <v>42796.25</v>
      </c>
      <c r="Q657">
        <f t="shared" si="65"/>
        <v>2017</v>
      </c>
      <c r="R657">
        <v>2017</v>
      </c>
      <c r="S657" s="16" t="str">
        <f t="shared" si="63"/>
        <v>Mar</v>
      </c>
      <c r="T657" t="s">
        <v>2085</v>
      </c>
      <c r="U657">
        <v>1489554000</v>
      </c>
      <c r="V657" s="12">
        <f t="shared" si="64"/>
        <v>42809.208333333328</v>
      </c>
      <c r="W657" t="b">
        <v>1</v>
      </c>
      <c r="X657" t="b">
        <v>0</v>
      </c>
      <c r="Y657" t="s">
        <v>122</v>
      </c>
    </row>
    <row r="658" spans="1:2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E658/D658*100</f>
        <v>42.127533783783782</v>
      </c>
      <c r="G658" t="s">
        <v>14</v>
      </c>
      <c r="H658" s="8">
        <f>E658/I658</f>
        <v>98.966269841269835</v>
      </c>
      <c r="I658">
        <v>504</v>
      </c>
      <c r="J658" t="str">
        <f t="shared" si="60"/>
        <v>food</v>
      </c>
      <c r="K658" t="str">
        <f t="shared" si="61"/>
        <v>food trucks</v>
      </c>
      <c r="L658" t="s">
        <v>26</v>
      </c>
      <c r="M658" t="s">
        <v>27</v>
      </c>
      <c r="N658">
        <v>1514440800</v>
      </c>
      <c r="O658" s="14">
        <f t="shared" si="62"/>
        <v>43097.25</v>
      </c>
      <c r="P658" s="14">
        <v>43097.25</v>
      </c>
      <c r="Q658">
        <f t="shared" si="65"/>
        <v>2017</v>
      </c>
      <c r="R658">
        <v>2017</v>
      </c>
      <c r="S658" s="16" t="str">
        <f t="shared" si="63"/>
        <v>Dec</v>
      </c>
      <c r="T658" t="s">
        <v>2086</v>
      </c>
      <c r="U658">
        <v>1514872800</v>
      </c>
      <c r="V658" s="12">
        <f t="shared" si="64"/>
        <v>43102.25</v>
      </c>
      <c r="W658" t="b">
        <v>0</v>
      </c>
      <c r="X658" t="b">
        <v>0</v>
      </c>
      <c r="Y658" t="s">
        <v>17</v>
      </c>
    </row>
    <row r="659" spans="1:2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E659/D659*100</f>
        <v>8.24</v>
      </c>
      <c r="G659" t="s">
        <v>14</v>
      </c>
      <c r="H659" s="8">
        <f>E659/I659</f>
        <v>58.857142857142854</v>
      </c>
      <c r="I659">
        <v>14</v>
      </c>
      <c r="J659" t="str">
        <f t="shared" si="60"/>
        <v>film &amp; video</v>
      </c>
      <c r="K659" t="str">
        <f t="shared" si="61"/>
        <v>science fiction</v>
      </c>
      <c r="L659" t="s">
        <v>21</v>
      </c>
      <c r="M659" t="s">
        <v>22</v>
      </c>
      <c r="N659">
        <v>1514354400</v>
      </c>
      <c r="O659" s="14">
        <f t="shared" si="62"/>
        <v>43096.25</v>
      </c>
      <c r="P659" s="14">
        <v>43096.25</v>
      </c>
      <c r="Q659">
        <f t="shared" si="65"/>
        <v>2017</v>
      </c>
      <c r="R659">
        <v>2017</v>
      </c>
      <c r="S659" s="16" t="str">
        <f t="shared" si="63"/>
        <v>Dec</v>
      </c>
      <c r="T659" t="s">
        <v>2086</v>
      </c>
      <c r="U659">
        <v>1515736800</v>
      </c>
      <c r="V659" s="12">
        <f t="shared" si="64"/>
        <v>43112.25</v>
      </c>
      <c r="W659" t="b">
        <v>0</v>
      </c>
      <c r="X659" t="b">
        <v>0</v>
      </c>
      <c r="Y659" t="s">
        <v>474</v>
      </c>
    </row>
    <row r="660" spans="1:2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E660/D660*100</f>
        <v>60.064638783269963</v>
      </c>
      <c r="G660" t="s">
        <v>74</v>
      </c>
      <c r="H660" s="8">
        <f>E660/I660</f>
        <v>81.010256410256417</v>
      </c>
      <c r="I660">
        <v>390</v>
      </c>
      <c r="J660" t="str">
        <f t="shared" si="60"/>
        <v>music</v>
      </c>
      <c r="K660" t="str">
        <f t="shared" si="61"/>
        <v>rock</v>
      </c>
      <c r="L660" t="s">
        <v>21</v>
      </c>
      <c r="M660" t="s">
        <v>22</v>
      </c>
      <c r="N660">
        <v>1440910800</v>
      </c>
      <c r="O660" s="14">
        <f t="shared" si="62"/>
        <v>42246.208333333328</v>
      </c>
      <c r="P660" s="14">
        <v>42246.208333333328</v>
      </c>
      <c r="Q660">
        <f t="shared" si="65"/>
        <v>2015</v>
      </c>
      <c r="R660">
        <v>2015</v>
      </c>
      <c r="S660" s="16" t="str">
        <f t="shared" si="63"/>
        <v>Aug</v>
      </c>
      <c r="T660" t="s">
        <v>2080</v>
      </c>
      <c r="U660">
        <v>1442898000</v>
      </c>
      <c r="V660" s="12">
        <f t="shared" si="64"/>
        <v>42269.208333333328</v>
      </c>
      <c r="W660" t="b">
        <v>0</v>
      </c>
      <c r="X660" t="b">
        <v>0</v>
      </c>
      <c r="Y660" t="s">
        <v>23</v>
      </c>
    </row>
    <row r="661" spans="1:2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E661/D661*100</f>
        <v>47.232808616404313</v>
      </c>
      <c r="G661" t="s">
        <v>14</v>
      </c>
      <c r="H661" s="8">
        <f>E661/I661</f>
        <v>76.013333333333335</v>
      </c>
      <c r="I661">
        <v>750</v>
      </c>
      <c r="J661" t="str">
        <f t="shared" si="60"/>
        <v>film &amp; video</v>
      </c>
      <c r="K661" t="str">
        <f t="shared" si="61"/>
        <v>documentary</v>
      </c>
      <c r="L661" t="s">
        <v>40</v>
      </c>
      <c r="M661" t="s">
        <v>41</v>
      </c>
      <c r="N661">
        <v>1296108000</v>
      </c>
      <c r="O661" s="14">
        <f t="shared" si="62"/>
        <v>40570.25</v>
      </c>
      <c r="P661" s="14">
        <v>40570.25</v>
      </c>
      <c r="Q661">
        <f t="shared" si="65"/>
        <v>2011</v>
      </c>
      <c r="R661">
        <v>2011</v>
      </c>
      <c r="S661" s="16" t="str">
        <f t="shared" si="63"/>
        <v>Jan</v>
      </c>
      <c r="T661" t="s">
        <v>2081</v>
      </c>
      <c r="U661">
        <v>1296194400</v>
      </c>
      <c r="V661" s="12">
        <f t="shared" si="64"/>
        <v>40571.25</v>
      </c>
      <c r="W661" t="b">
        <v>0</v>
      </c>
      <c r="X661" t="b">
        <v>0</v>
      </c>
      <c r="Y661" t="s">
        <v>42</v>
      </c>
    </row>
    <row r="662" spans="1:2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E662/D662*100</f>
        <v>81.736263736263737</v>
      </c>
      <c r="G662" t="s">
        <v>14</v>
      </c>
      <c r="H662" s="8">
        <f>E662/I662</f>
        <v>96.597402597402592</v>
      </c>
      <c r="I662">
        <v>77</v>
      </c>
      <c r="J662" t="str">
        <f t="shared" si="60"/>
        <v>theater</v>
      </c>
      <c r="K662" t="str">
        <f t="shared" si="61"/>
        <v>plays</v>
      </c>
      <c r="L662" t="s">
        <v>21</v>
      </c>
      <c r="M662" t="s">
        <v>22</v>
      </c>
      <c r="N662">
        <v>1440133200</v>
      </c>
      <c r="O662" s="14">
        <f t="shared" si="62"/>
        <v>42237.208333333328</v>
      </c>
      <c r="P662" s="14">
        <v>42237.208333333328</v>
      </c>
      <c r="Q662">
        <f t="shared" si="65"/>
        <v>2015</v>
      </c>
      <c r="R662">
        <v>2015</v>
      </c>
      <c r="S662" s="16" t="str">
        <f t="shared" si="63"/>
        <v>Aug</v>
      </c>
      <c r="T662" t="s">
        <v>2080</v>
      </c>
      <c r="U662">
        <v>1440910800</v>
      </c>
      <c r="V662" s="12">
        <f t="shared" si="64"/>
        <v>42246.208333333328</v>
      </c>
      <c r="W662" t="b">
        <v>1</v>
      </c>
      <c r="X662" t="b">
        <v>0</v>
      </c>
      <c r="Y662" t="s">
        <v>33</v>
      </c>
    </row>
    <row r="663" spans="1:2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E663/D663*100</f>
        <v>54.187265917603</v>
      </c>
      <c r="G663" t="s">
        <v>14</v>
      </c>
      <c r="H663" s="8">
        <f>E663/I663</f>
        <v>76.957446808510639</v>
      </c>
      <c r="I663">
        <v>752</v>
      </c>
      <c r="J663" t="str">
        <f t="shared" si="60"/>
        <v>music</v>
      </c>
      <c r="K663" t="str">
        <f t="shared" si="61"/>
        <v>jazz</v>
      </c>
      <c r="L663" t="s">
        <v>36</v>
      </c>
      <c r="M663" t="s">
        <v>37</v>
      </c>
      <c r="N663">
        <v>1332910800</v>
      </c>
      <c r="O663" s="14">
        <f t="shared" si="62"/>
        <v>40996.208333333336</v>
      </c>
      <c r="P663" s="14">
        <v>40996.208333333336</v>
      </c>
      <c r="Q663">
        <f t="shared" si="65"/>
        <v>2012</v>
      </c>
      <c r="R663">
        <v>2012</v>
      </c>
      <c r="S663" s="16" t="str">
        <f t="shared" si="63"/>
        <v>Mar</v>
      </c>
      <c r="T663" t="s">
        <v>2085</v>
      </c>
      <c r="U663">
        <v>1335502800</v>
      </c>
      <c r="V663" s="12">
        <f t="shared" si="64"/>
        <v>41026.208333333336</v>
      </c>
      <c r="W663" t="b">
        <v>0</v>
      </c>
      <c r="X663" t="b">
        <v>0</v>
      </c>
      <c r="Y663" t="s">
        <v>159</v>
      </c>
    </row>
    <row r="664" spans="1:2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E664/D664*100</f>
        <v>97.868131868131869</v>
      </c>
      <c r="G664" t="s">
        <v>14</v>
      </c>
      <c r="H664" s="8">
        <f>E664/I664</f>
        <v>67.984732824427482</v>
      </c>
      <c r="I664">
        <v>131</v>
      </c>
      <c r="J664" t="str">
        <f t="shared" si="60"/>
        <v>theater</v>
      </c>
      <c r="K664" t="str">
        <f t="shared" si="61"/>
        <v>plays</v>
      </c>
      <c r="L664" t="s">
        <v>21</v>
      </c>
      <c r="M664" t="s">
        <v>22</v>
      </c>
      <c r="N664">
        <v>1544335200</v>
      </c>
      <c r="O664" s="14">
        <f t="shared" si="62"/>
        <v>43443.25</v>
      </c>
      <c r="P664" s="14">
        <v>43443.25</v>
      </c>
      <c r="Q664">
        <f t="shared" si="65"/>
        <v>2018</v>
      </c>
      <c r="R664">
        <v>2018</v>
      </c>
      <c r="S664" s="16" t="str">
        <f t="shared" si="63"/>
        <v>Dec</v>
      </c>
      <c r="T664" t="s">
        <v>2086</v>
      </c>
      <c r="U664">
        <v>1544680800</v>
      </c>
      <c r="V664" s="12">
        <f t="shared" si="64"/>
        <v>43447.25</v>
      </c>
      <c r="W664" t="b">
        <v>0</v>
      </c>
      <c r="X664" t="b">
        <v>0</v>
      </c>
      <c r="Y664" t="s">
        <v>33</v>
      </c>
    </row>
    <row r="665" spans="1:2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E665/D665*100</f>
        <v>77.239999999999995</v>
      </c>
      <c r="G665" t="s">
        <v>14</v>
      </c>
      <c r="H665" s="8">
        <f>E665/I665</f>
        <v>88.781609195402297</v>
      </c>
      <c r="I665">
        <v>87</v>
      </c>
      <c r="J665" t="str">
        <f t="shared" si="60"/>
        <v>theater</v>
      </c>
      <c r="K665" t="str">
        <f t="shared" si="61"/>
        <v>plays</v>
      </c>
      <c r="L665" t="s">
        <v>21</v>
      </c>
      <c r="M665" t="s">
        <v>22</v>
      </c>
      <c r="N665">
        <v>1286427600</v>
      </c>
      <c r="O665" s="14">
        <f t="shared" si="62"/>
        <v>40458.208333333336</v>
      </c>
      <c r="P665" s="14">
        <v>40458.208333333336</v>
      </c>
      <c r="Q665">
        <f t="shared" si="65"/>
        <v>2010</v>
      </c>
      <c r="R665">
        <v>2010</v>
      </c>
      <c r="S665" s="16" t="str">
        <f t="shared" si="63"/>
        <v>Oct</v>
      </c>
      <c r="T665" t="s">
        <v>2083</v>
      </c>
      <c r="U665">
        <v>1288414800</v>
      </c>
      <c r="V665" s="12">
        <f t="shared" si="64"/>
        <v>40481.208333333336</v>
      </c>
      <c r="W665" t="b">
        <v>0</v>
      </c>
      <c r="X665" t="b">
        <v>0</v>
      </c>
      <c r="Y665" t="s">
        <v>33</v>
      </c>
    </row>
    <row r="666" spans="1:2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E666/D666*100</f>
        <v>33.464735516372798</v>
      </c>
      <c r="G666" t="s">
        <v>14</v>
      </c>
      <c r="H666" s="8">
        <f>E666/I666</f>
        <v>24.99623706491063</v>
      </c>
      <c r="I666">
        <v>1063</v>
      </c>
      <c r="J666" t="str">
        <f t="shared" si="60"/>
        <v>music</v>
      </c>
      <c r="K666" t="str">
        <f t="shared" si="61"/>
        <v>jazz</v>
      </c>
      <c r="L666" t="s">
        <v>21</v>
      </c>
      <c r="M666" t="s">
        <v>22</v>
      </c>
      <c r="N666">
        <v>1329717600</v>
      </c>
      <c r="O666" s="14">
        <f t="shared" si="62"/>
        <v>40959.25</v>
      </c>
      <c r="P666" s="14">
        <v>40959.25</v>
      </c>
      <c r="Q666">
        <f t="shared" si="65"/>
        <v>2012</v>
      </c>
      <c r="R666">
        <v>2012</v>
      </c>
      <c r="S666" s="16" t="str">
        <f t="shared" si="63"/>
        <v>Feb</v>
      </c>
      <c r="T666" t="s">
        <v>2089</v>
      </c>
      <c r="U666">
        <v>1330581600</v>
      </c>
      <c r="V666" s="12">
        <f t="shared" si="64"/>
        <v>40969.25</v>
      </c>
      <c r="W666" t="b">
        <v>0</v>
      </c>
      <c r="X666" t="b">
        <v>0</v>
      </c>
      <c r="Y666" t="s">
        <v>159</v>
      </c>
    </row>
    <row r="667" spans="1:2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E667/D667*100</f>
        <v>239.58823529411765</v>
      </c>
      <c r="G667" t="s">
        <v>20</v>
      </c>
      <c r="H667" s="8">
        <f>E667/I667</f>
        <v>44.922794117647058</v>
      </c>
      <c r="I667">
        <v>272</v>
      </c>
      <c r="J667" t="str">
        <f t="shared" si="60"/>
        <v>film &amp; video</v>
      </c>
      <c r="K667" t="str">
        <f t="shared" si="61"/>
        <v>documentary</v>
      </c>
      <c r="L667" t="s">
        <v>21</v>
      </c>
      <c r="M667" t="s">
        <v>22</v>
      </c>
      <c r="N667">
        <v>1310187600</v>
      </c>
      <c r="O667" s="14">
        <f t="shared" si="62"/>
        <v>40733.208333333336</v>
      </c>
      <c r="P667" s="14">
        <v>40733.208333333336</v>
      </c>
      <c r="Q667">
        <f t="shared" si="65"/>
        <v>2011</v>
      </c>
      <c r="R667">
        <v>2011</v>
      </c>
      <c r="S667" s="16" t="str">
        <f t="shared" si="63"/>
        <v>Jul</v>
      </c>
      <c r="T667" t="s">
        <v>2087</v>
      </c>
      <c r="U667">
        <v>1311397200</v>
      </c>
      <c r="V667" s="12">
        <f t="shared" si="64"/>
        <v>40747.208333333336</v>
      </c>
      <c r="W667" t="b">
        <v>0</v>
      </c>
      <c r="X667" t="b">
        <v>1</v>
      </c>
      <c r="Y667" t="s">
        <v>42</v>
      </c>
    </row>
    <row r="668" spans="1:2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E668/D668*100</f>
        <v>64.032258064516128</v>
      </c>
      <c r="G668" t="s">
        <v>74</v>
      </c>
      <c r="H668" s="8">
        <f>E668/I668</f>
        <v>79.400000000000006</v>
      </c>
      <c r="I668">
        <v>25</v>
      </c>
      <c r="J668" t="str">
        <f t="shared" si="60"/>
        <v>theater</v>
      </c>
      <c r="K668" t="str">
        <f t="shared" si="61"/>
        <v>plays</v>
      </c>
      <c r="L668" t="s">
        <v>21</v>
      </c>
      <c r="M668" t="s">
        <v>22</v>
      </c>
      <c r="N668">
        <v>1377838800</v>
      </c>
      <c r="O668" s="14">
        <f t="shared" si="62"/>
        <v>41516.208333333336</v>
      </c>
      <c r="P668" s="14">
        <v>41516.208333333336</v>
      </c>
      <c r="Q668">
        <f t="shared" si="65"/>
        <v>2013</v>
      </c>
      <c r="R668">
        <v>2013</v>
      </c>
      <c r="S668" s="16" t="str">
        <f t="shared" si="63"/>
        <v>Aug</v>
      </c>
      <c r="T668" t="s">
        <v>2080</v>
      </c>
      <c r="U668">
        <v>1378357200</v>
      </c>
      <c r="V668" s="12">
        <f t="shared" si="64"/>
        <v>41522.208333333336</v>
      </c>
      <c r="W668" t="b">
        <v>0</v>
      </c>
      <c r="X668" t="b">
        <v>1</v>
      </c>
      <c r="Y668" t="s">
        <v>33</v>
      </c>
    </row>
    <row r="669" spans="1:2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E669/D669*100</f>
        <v>176.15942028985506</v>
      </c>
      <c r="G669" t="s">
        <v>20</v>
      </c>
      <c r="H669" s="8">
        <f>E669/I669</f>
        <v>29.009546539379475</v>
      </c>
      <c r="I669">
        <v>419</v>
      </c>
      <c r="J669" t="str">
        <f t="shared" si="60"/>
        <v>journalism</v>
      </c>
      <c r="K669" t="str">
        <f t="shared" si="61"/>
        <v>audio</v>
      </c>
      <c r="L669" t="s">
        <v>21</v>
      </c>
      <c r="M669" t="s">
        <v>22</v>
      </c>
      <c r="N669">
        <v>1410325200</v>
      </c>
      <c r="O669" s="14">
        <f t="shared" si="62"/>
        <v>41892.208333333336</v>
      </c>
      <c r="P669" s="14">
        <v>41892.208333333336</v>
      </c>
      <c r="Q669">
        <f t="shared" si="65"/>
        <v>2014</v>
      </c>
      <c r="R669">
        <v>2014</v>
      </c>
      <c r="S669" s="16" t="str">
        <f t="shared" si="63"/>
        <v>Sep</v>
      </c>
      <c r="T669" t="s">
        <v>2082</v>
      </c>
      <c r="U669">
        <v>1411102800</v>
      </c>
      <c r="V669" s="12">
        <f t="shared" si="64"/>
        <v>41901.208333333336</v>
      </c>
      <c r="W669" t="b">
        <v>0</v>
      </c>
      <c r="X669" t="b">
        <v>0</v>
      </c>
      <c r="Y669" t="s">
        <v>1029</v>
      </c>
    </row>
    <row r="670" spans="1:2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E670/D670*100</f>
        <v>20.33818181818182</v>
      </c>
      <c r="G670" t="s">
        <v>14</v>
      </c>
      <c r="H670" s="8">
        <f>E670/I670</f>
        <v>73.59210526315789</v>
      </c>
      <c r="I670">
        <v>76</v>
      </c>
      <c r="J670" t="str">
        <f t="shared" si="60"/>
        <v>theater</v>
      </c>
      <c r="K670" t="str">
        <f t="shared" si="61"/>
        <v>plays</v>
      </c>
      <c r="L670" t="s">
        <v>21</v>
      </c>
      <c r="M670" t="s">
        <v>22</v>
      </c>
      <c r="N670">
        <v>1343797200</v>
      </c>
      <c r="O670" s="14">
        <f t="shared" si="62"/>
        <v>41122.208333333336</v>
      </c>
      <c r="P670" s="14">
        <v>41122.208333333336</v>
      </c>
      <c r="Q670">
        <f t="shared" si="65"/>
        <v>2012</v>
      </c>
      <c r="R670">
        <v>2012</v>
      </c>
      <c r="S670" s="16" t="str">
        <f t="shared" si="63"/>
        <v>Aug</v>
      </c>
      <c r="T670" t="s">
        <v>2080</v>
      </c>
      <c r="U670">
        <v>1344834000</v>
      </c>
      <c r="V670" s="12">
        <f t="shared" si="64"/>
        <v>41134.208333333336</v>
      </c>
      <c r="W670" t="b">
        <v>0</v>
      </c>
      <c r="X670" t="b">
        <v>0</v>
      </c>
      <c r="Y670" t="s">
        <v>33</v>
      </c>
    </row>
    <row r="671" spans="1:2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E671/D671*100</f>
        <v>358.64754098360658</v>
      </c>
      <c r="G671" t="s">
        <v>20</v>
      </c>
      <c r="H671" s="8">
        <f>E671/I671</f>
        <v>107.97038864898211</v>
      </c>
      <c r="I671">
        <v>1621</v>
      </c>
      <c r="J671" t="str">
        <f t="shared" si="60"/>
        <v>theater</v>
      </c>
      <c r="K671" t="str">
        <f t="shared" si="61"/>
        <v>plays</v>
      </c>
      <c r="L671" t="s">
        <v>107</v>
      </c>
      <c r="M671" t="s">
        <v>108</v>
      </c>
      <c r="N671">
        <v>1498453200</v>
      </c>
      <c r="O671" s="14">
        <f t="shared" si="62"/>
        <v>42912.208333333328</v>
      </c>
      <c r="P671" s="14">
        <v>42912.208333333328</v>
      </c>
      <c r="Q671">
        <f t="shared" si="65"/>
        <v>2017</v>
      </c>
      <c r="R671">
        <v>2017</v>
      </c>
      <c r="S671" s="16" t="str">
        <f t="shared" si="63"/>
        <v>Jun</v>
      </c>
      <c r="T671" t="s">
        <v>2084</v>
      </c>
      <c r="U671">
        <v>1499230800</v>
      </c>
      <c r="V671" s="12">
        <f t="shared" si="64"/>
        <v>42921.208333333328</v>
      </c>
      <c r="W671" t="b">
        <v>0</v>
      </c>
      <c r="X671" t="b">
        <v>0</v>
      </c>
      <c r="Y671" t="s">
        <v>33</v>
      </c>
    </row>
    <row r="672" spans="1:2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E672/D672*100</f>
        <v>468.85802469135803</v>
      </c>
      <c r="G672" t="s">
        <v>20</v>
      </c>
      <c r="H672" s="8">
        <f>E672/I672</f>
        <v>68.987284287011803</v>
      </c>
      <c r="I672">
        <v>1101</v>
      </c>
      <c r="J672" t="str">
        <f t="shared" si="60"/>
        <v>music</v>
      </c>
      <c r="K672" t="str">
        <f t="shared" si="61"/>
        <v>indie rock</v>
      </c>
      <c r="L672" t="s">
        <v>21</v>
      </c>
      <c r="M672" t="s">
        <v>22</v>
      </c>
      <c r="N672">
        <v>1456380000</v>
      </c>
      <c r="O672" s="14">
        <f t="shared" si="62"/>
        <v>42425.25</v>
      </c>
      <c r="P672" s="14">
        <v>42425.25</v>
      </c>
      <c r="Q672">
        <f t="shared" si="65"/>
        <v>2016</v>
      </c>
      <c r="R672">
        <v>2016</v>
      </c>
      <c r="S672" s="16" t="str">
        <f t="shared" si="63"/>
        <v>Feb</v>
      </c>
      <c r="T672" t="s">
        <v>2089</v>
      </c>
      <c r="U672">
        <v>1457416800</v>
      </c>
      <c r="V672" s="12">
        <f t="shared" si="64"/>
        <v>42437.25</v>
      </c>
      <c r="W672" t="b">
        <v>0</v>
      </c>
      <c r="X672" t="b">
        <v>0</v>
      </c>
      <c r="Y672" t="s">
        <v>60</v>
      </c>
    </row>
    <row r="673" spans="1:2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E673/D673*100</f>
        <v>122.05635245901641</v>
      </c>
      <c r="G673" t="s">
        <v>20</v>
      </c>
      <c r="H673" s="8">
        <f>E673/I673</f>
        <v>111.02236719478098</v>
      </c>
      <c r="I673">
        <v>1073</v>
      </c>
      <c r="J673" t="str">
        <f t="shared" si="60"/>
        <v>theater</v>
      </c>
      <c r="K673" t="str">
        <f t="shared" si="61"/>
        <v>plays</v>
      </c>
      <c r="L673" t="s">
        <v>21</v>
      </c>
      <c r="M673" t="s">
        <v>22</v>
      </c>
      <c r="N673">
        <v>1280552400</v>
      </c>
      <c r="O673" s="14">
        <f t="shared" si="62"/>
        <v>40390.208333333336</v>
      </c>
      <c r="P673" s="14">
        <v>40390.208333333336</v>
      </c>
      <c r="Q673">
        <f t="shared" si="65"/>
        <v>2010</v>
      </c>
      <c r="R673">
        <v>2010</v>
      </c>
      <c r="S673" s="16" t="str">
        <f t="shared" si="63"/>
        <v>Jul</v>
      </c>
      <c r="T673" t="s">
        <v>2087</v>
      </c>
      <c r="U673">
        <v>1280898000</v>
      </c>
      <c r="V673" s="12">
        <f t="shared" si="64"/>
        <v>40394.208333333336</v>
      </c>
      <c r="W673" t="b">
        <v>0</v>
      </c>
      <c r="X673" t="b">
        <v>1</v>
      </c>
      <c r="Y673" t="s">
        <v>33</v>
      </c>
    </row>
    <row r="674" spans="1:2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E674/D674*100</f>
        <v>55.931783729156137</v>
      </c>
      <c r="G674" t="s">
        <v>14</v>
      </c>
      <c r="H674" s="8">
        <f>E674/I674</f>
        <v>24.997515808491418</v>
      </c>
      <c r="I674">
        <v>4428</v>
      </c>
      <c r="J674" t="str">
        <f t="shared" si="60"/>
        <v>theater</v>
      </c>
      <c r="K674" t="str">
        <f t="shared" si="61"/>
        <v>plays</v>
      </c>
      <c r="L674" t="s">
        <v>26</v>
      </c>
      <c r="M674" t="s">
        <v>27</v>
      </c>
      <c r="N674">
        <v>1521608400</v>
      </c>
      <c r="O674" s="14">
        <f t="shared" si="62"/>
        <v>43180.208333333328</v>
      </c>
      <c r="P674" s="14">
        <v>43180.208333333328</v>
      </c>
      <c r="Q674">
        <f t="shared" si="65"/>
        <v>2018</v>
      </c>
      <c r="R674">
        <v>2018</v>
      </c>
      <c r="S674" s="16" t="str">
        <f t="shared" si="63"/>
        <v>Mar</v>
      </c>
      <c r="T674" t="s">
        <v>2085</v>
      </c>
      <c r="U674">
        <v>1522472400</v>
      </c>
      <c r="V674" s="12">
        <f t="shared" si="64"/>
        <v>43190.208333333328</v>
      </c>
      <c r="W674" t="b">
        <v>0</v>
      </c>
      <c r="X674" t="b">
        <v>0</v>
      </c>
      <c r="Y674" t="s">
        <v>33</v>
      </c>
    </row>
    <row r="675" spans="1:2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E675/D675*100</f>
        <v>43.660714285714285</v>
      </c>
      <c r="G675" t="s">
        <v>14</v>
      </c>
      <c r="H675" s="8">
        <f>E675/I675</f>
        <v>42.155172413793103</v>
      </c>
      <c r="I675">
        <v>58</v>
      </c>
      <c r="J675" t="str">
        <f t="shared" si="60"/>
        <v>music</v>
      </c>
      <c r="K675" t="str">
        <f t="shared" si="61"/>
        <v>indie rock</v>
      </c>
      <c r="L675" t="s">
        <v>107</v>
      </c>
      <c r="M675" t="s">
        <v>108</v>
      </c>
      <c r="N675">
        <v>1460696400</v>
      </c>
      <c r="O675" s="14">
        <f t="shared" si="62"/>
        <v>42475.208333333328</v>
      </c>
      <c r="P675" s="14">
        <v>42475.208333333328</v>
      </c>
      <c r="Q675">
        <f t="shared" si="65"/>
        <v>2016</v>
      </c>
      <c r="R675">
        <v>2016</v>
      </c>
      <c r="S675" s="16" t="str">
        <f t="shared" si="63"/>
        <v>Apr</v>
      </c>
      <c r="T675" t="s">
        <v>2088</v>
      </c>
      <c r="U675">
        <v>1462510800</v>
      </c>
      <c r="V675" s="12">
        <f t="shared" si="64"/>
        <v>42496.208333333328</v>
      </c>
      <c r="W675" t="b">
        <v>0</v>
      </c>
      <c r="X675" t="b">
        <v>0</v>
      </c>
      <c r="Y675" t="s">
        <v>60</v>
      </c>
    </row>
    <row r="676" spans="1:2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E676/D676*100</f>
        <v>33.53837141183363</v>
      </c>
      <c r="G676" t="s">
        <v>74</v>
      </c>
      <c r="H676" s="8">
        <f>E676/I676</f>
        <v>47.003284072249592</v>
      </c>
      <c r="I676">
        <v>1218</v>
      </c>
      <c r="J676" t="str">
        <f t="shared" si="60"/>
        <v>photography</v>
      </c>
      <c r="K676" t="str">
        <f t="shared" si="61"/>
        <v>photography books</v>
      </c>
      <c r="L676" t="s">
        <v>21</v>
      </c>
      <c r="M676" t="s">
        <v>22</v>
      </c>
      <c r="N676">
        <v>1313730000</v>
      </c>
      <c r="O676" s="14">
        <f t="shared" si="62"/>
        <v>40774.208333333336</v>
      </c>
      <c r="P676" s="14">
        <v>40774.208333333336</v>
      </c>
      <c r="Q676">
        <f t="shared" si="65"/>
        <v>2011</v>
      </c>
      <c r="R676">
        <v>2011</v>
      </c>
      <c r="S676" s="16" t="str">
        <f t="shared" si="63"/>
        <v>Aug</v>
      </c>
      <c r="T676" t="s">
        <v>2080</v>
      </c>
      <c r="U676">
        <v>1317790800</v>
      </c>
      <c r="V676" s="12">
        <f t="shared" si="64"/>
        <v>40821.208333333336</v>
      </c>
      <c r="W676" t="b">
        <v>0</v>
      </c>
      <c r="X676" t="b">
        <v>0</v>
      </c>
      <c r="Y676" t="s">
        <v>122</v>
      </c>
    </row>
    <row r="677" spans="1:2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E677/D677*100</f>
        <v>122.97938144329896</v>
      </c>
      <c r="G677" t="s">
        <v>20</v>
      </c>
      <c r="H677" s="8">
        <f>E677/I677</f>
        <v>36.0392749244713</v>
      </c>
      <c r="I677">
        <v>331</v>
      </c>
      <c r="J677" t="str">
        <f t="shared" si="60"/>
        <v>journalism</v>
      </c>
      <c r="K677" t="str">
        <f t="shared" si="61"/>
        <v>audio</v>
      </c>
      <c r="L677" t="s">
        <v>21</v>
      </c>
      <c r="M677" t="s">
        <v>22</v>
      </c>
      <c r="N677">
        <v>1568178000</v>
      </c>
      <c r="O677" s="14">
        <f t="shared" si="62"/>
        <v>43719.208333333328</v>
      </c>
      <c r="P677" s="14">
        <v>43719.208333333328</v>
      </c>
      <c r="Q677">
        <f t="shared" si="65"/>
        <v>2019</v>
      </c>
      <c r="R677">
        <v>2019</v>
      </c>
      <c r="S677" s="16" t="str">
        <f t="shared" si="63"/>
        <v>Sep</v>
      </c>
      <c r="T677" t="s">
        <v>2082</v>
      </c>
      <c r="U677">
        <v>1568782800</v>
      </c>
      <c r="V677" s="12">
        <f t="shared" si="64"/>
        <v>43726.208333333328</v>
      </c>
      <c r="W677" t="b">
        <v>0</v>
      </c>
      <c r="X677" t="b">
        <v>0</v>
      </c>
      <c r="Y677" t="s">
        <v>1029</v>
      </c>
    </row>
    <row r="678" spans="1:2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E678/D678*100</f>
        <v>189.74959871589084</v>
      </c>
      <c r="G678" t="s">
        <v>20</v>
      </c>
      <c r="H678" s="8">
        <f>E678/I678</f>
        <v>101.03760683760684</v>
      </c>
      <c r="I678">
        <v>1170</v>
      </c>
      <c r="J678" t="str">
        <f t="shared" si="60"/>
        <v>photography</v>
      </c>
      <c r="K678" t="str">
        <f t="shared" si="61"/>
        <v>photography books</v>
      </c>
      <c r="L678" t="s">
        <v>21</v>
      </c>
      <c r="M678" t="s">
        <v>22</v>
      </c>
      <c r="N678">
        <v>1348635600</v>
      </c>
      <c r="O678" s="14">
        <f t="shared" si="62"/>
        <v>41178.208333333336</v>
      </c>
      <c r="P678" s="14">
        <v>41178.208333333336</v>
      </c>
      <c r="Q678">
        <f t="shared" si="65"/>
        <v>2012</v>
      </c>
      <c r="R678">
        <v>2012</v>
      </c>
      <c r="S678" s="16" t="str">
        <f t="shared" si="63"/>
        <v>Sep</v>
      </c>
      <c r="T678" t="s">
        <v>2082</v>
      </c>
      <c r="U678">
        <v>1349413200</v>
      </c>
      <c r="V678" s="12">
        <f t="shared" si="64"/>
        <v>41187.208333333336</v>
      </c>
      <c r="W678" t="b">
        <v>0</v>
      </c>
      <c r="X678" t="b">
        <v>0</v>
      </c>
      <c r="Y678" t="s">
        <v>122</v>
      </c>
    </row>
    <row r="679" spans="1:2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E679/D679*100</f>
        <v>83.622641509433961</v>
      </c>
      <c r="G679" t="s">
        <v>14</v>
      </c>
      <c r="H679" s="8">
        <f>E679/I679</f>
        <v>39.927927927927925</v>
      </c>
      <c r="I679">
        <v>111</v>
      </c>
      <c r="J679" t="str">
        <f t="shared" si="60"/>
        <v>publishing</v>
      </c>
      <c r="K679" t="str">
        <f t="shared" si="61"/>
        <v>fiction</v>
      </c>
      <c r="L679" t="s">
        <v>21</v>
      </c>
      <c r="M679" t="s">
        <v>22</v>
      </c>
      <c r="N679">
        <v>1468126800</v>
      </c>
      <c r="O679" s="14">
        <f t="shared" si="62"/>
        <v>42561.208333333328</v>
      </c>
      <c r="P679" s="14">
        <v>42561.208333333328</v>
      </c>
      <c r="Q679">
        <f t="shared" si="65"/>
        <v>2016</v>
      </c>
      <c r="R679">
        <v>2016</v>
      </c>
      <c r="S679" s="16" t="str">
        <f t="shared" si="63"/>
        <v>Jul</v>
      </c>
      <c r="T679" t="s">
        <v>2087</v>
      </c>
      <c r="U679">
        <v>1472446800</v>
      </c>
      <c r="V679" s="12">
        <f t="shared" si="64"/>
        <v>42611.208333333328</v>
      </c>
      <c r="W679" t="b">
        <v>0</v>
      </c>
      <c r="X679" t="b">
        <v>0</v>
      </c>
      <c r="Y679" t="s">
        <v>119</v>
      </c>
    </row>
    <row r="680" spans="1:2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E680/D680*100</f>
        <v>17.968844221105527</v>
      </c>
      <c r="G680" t="s">
        <v>74</v>
      </c>
      <c r="H680" s="8">
        <f>E680/I680</f>
        <v>83.158139534883716</v>
      </c>
      <c r="I680">
        <v>215</v>
      </c>
      <c r="J680" t="str">
        <f t="shared" si="60"/>
        <v>film &amp; video</v>
      </c>
      <c r="K680" t="str">
        <f t="shared" si="61"/>
        <v>drama</v>
      </c>
      <c r="L680" t="s">
        <v>21</v>
      </c>
      <c r="M680" t="s">
        <v>22</v>
      </c>
      <c r="N680">
        <v>1547877600</v>
      </c>
      <c r="O680" s="14">
        <f t="shared" si="62"/>
        <v>43484.25</v>
      </c>
      <c r="P680" s="14">
        <v>43484.25</v>
      </c>
      <c r="Q680">
        <f t="shared" si="65"/>
        <v>2019</v>
      </c>
      <c r="R680">
        <v>2019</v>
      </c>
      <c r="S680" s="16" t="str">
        <f t="shared" si="63"/>
        <v>Jan</v>
      </c>
      <c r="T680" t="s">
        <v>2081</v>
      </c>
      <c r="U680">
        <v>1548050400</v>
      </c>
      <c r="V680" s="12">
        <f t="shared" si="64"/>
        <v>43486.25</v>
      </c>
      <c r="W680" t="b">
        <v>0</v>
      </c>
      <c r="X680" t="b">
        <v>0</v>
      </c>
      <c r="Y680" t="s">
        <v>53</v>
      </c>
    </row>
    <row r="681" spans="1:2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E681/D681*100</f>
        <v>1036.5</v>
      </c>
      <c r="G681" t="s">
        <v>20</v>
      </c>
      <c r="H681" s="8">
        <f>E681/I681</f>
        <v>39.97520661157025</v>
      </c>
      <c r="I681">
        <v>363</v>
      </c>
      <c r="J681" t="str">
        <f t="shared" si="60"/>
        <v>food</v>
      </c>
      <c r="K681" t="str">
        <f t="shared" si="61"/>
        <v>food trucks</v>
      </c>
      <c r="L681" t="s">
        <v>21</v>
      </c>
      <c r="M681" t="s">
        <v>22</v>
      </c>
      <c r="N681">
        <v>1571374800</v>
      </c>
      <c r="O681" s="14">
        <f t="shared" si="62"/>
        <v>43756.208333333328</v>
      </c>
      <c r="P681" s="14">
        <v>43756.208333333328</v>
      </c>
      <c r="Q681">
        <f t="shared" si="65"/>
        <v>2019</v>
      </c>
      <c r="R681">
        <v>2019</v>
      </c>
      <c r="S681" s="16" t="str">
        <f t="shared" si="63"/>
        <v>Oct</v>
      </c>
      <c r="T681" t="s">
        <v>2083</v>
      </c>
      <c r="U681">
        <v>1571806800</v>
      </c>
      <c r="V681" s="12">
        <f t="shared" si="64"/>
        <v>43761.208333333328</v>
      </c>
      <c r="W681" t="b">
        <v>0</v>
      </c>
      <c r="X681" t="b">
        <v>1</v>
      </c>
      <c r="Y681" t="s">
        <v>17</v>
      </c>
    </row>
    <row r="682" spans="1:2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E682/D682*100</f>
        <v>97.405219780219781</v>
      </c>
      <c r="G682" t="s">
        <v>14</v>
      </c>
      <c r="H682" s="8">
        <f>E682/I682</f>
        <v>47.993908629441627</v>
      </c>
      <c r="I682">
        <v>2955</v>
      </c>
      <c r="J682" t="str">
        <f t="shared" si="60"/>
        <v>games</v>
      </c>
      <c r="K682" t="str">
        <f t="shared" si="61"/>
        <v>mobile games</v>
      </c>
      <c r="L682" t="s">
        <v>21</v>
      </c>
      <c r="M682" t="s">
        <v>22</v>
      </c>
      <c r="N682">
        <v>1576303200</v>
      </c>
      <c r="O682" s="14">
        <f t="shared" si="62"/>
        <v>43813.25</v>
      </c>
      <c r="P682" s="14">
        <v>43813.25</v>
      </c>
      <c r="Q682">
        <f t="shared" si="65"/>
        <v>2019</v>
      </c>
      <c r="R682">
        <v>2019</v>
      </c>
      <c r="S682" s="16" t="str">
        <f t="shared" si="63"/>
        <v>Dec</v>
      </c>
      <c r="T682" t="s">
        <v>2086</v>
      </c>
      <c r="U682">
        <v>1576476000</v>
      </c>
      <c r="V682" s="12">
        <f t="shared" si="64"/>
        <v>43815.25</v>
      </c>
      <c r="W682" t="b">
        <v>0</v>
      </c>
      <c r="X682" t="b">
        <v>1</v>
      </c>
      <c r="Y682" t="s">
        <v>292</v>
      </c>
    </row>
    <row r="683" spans="1:2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E683/D683*100</f>
        <v>86.386203150461711</v>
      </c>
      <c r="G683" t="s">
        <v>14</v>
      </c>
      <c r="H683" s="8">
        <f>E683/I683</f>
        <v>95.978877489438744</v>
      </c>
      <c r="I683">
        <v>1657</v>
      </c>
      <c r="J683" t="str">
        <f t="shared" si="60"/>
        <v>theater</v>
      </c>
      <c r="K683" t="str">
        <f t="shared" si="61"/>
        <v>plays</v>
      </c>
      <c r="L683" t="s">
        <v>21</v>
      </c>
      <c r="M683" t="s">
        <v>22</v>
      </c>
      <c r="N683">
        <v>1324447200</v>
      </c>
      <c r="O683" s="14">
        <f t="shared" si="62"/>
        <v>40898.25</v>
      </c>
      <c r="P683" s="14">
        <v>40898.25</v>
      </c>
      <c r="Q683">
        <f t="shared" si="65"/>
        <v>2011</v>
      </c>
      <c r="R683">
        <v>2011</v>
      </c>
      <c r="S683" s="16" t="str">
        <f t="shared" si="63"/>
        <v>Dec</v>
      </c>
      <c r="T683" t="s">
        <v>2086</v>
      </c>
      <c r="U683">
        <v>1324965600</v>
      </c>
      <c r="V683" s="12">
        <f t="shared" si="64"/>
        <v>40904.25</v>
      </c>
      <c r="W683" t="b">
        <v>0</v>
      </c>
      <c r="X683" t="b">
        <v>0</v>
      </c>
      <c r="Y683" t="s">
        <v>33</v>
      </c>
    </row>
    <row r="684" spans="1:2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E684/D684*100</f>
        <v>150.16666666666666</v>
      </c>
      <c r="G684" t="s">
        <v>20</v>
      </c>
      <c r="H684" s="8">
        <f>E684/I684</f>
        <v>78.728155339805824</v>
      </c>
      <c r="I684">
        <v>103</v>
      </c>
      <c r="J684" t="str">
        <f t="shared" si="60"/>
        <v>theater</v>
      </c>
      <c r="K684" t="str">
        <f t="shared" si="61"/>
        <v>plays</v>
      </c>
      <c r="L684" t="s">
        <v>21</v>
      </c>
      <c r="M684" t="s">
        <v>22</v>
      </c>
      <c r="N684">
        <v>1386741600</v>
      </c>
      <c r="O684" s="14">
        <f t="shared" si="62"/>
        <v>41619.25</v>
      </c>
      <c r="P684" s="14">
        <v>41619.25</v>
      </c>
      <c r="Q684">
        <f t="shared" si="65"/>
        <v>2013</v>
      </c>
      <c r="R684">
        <v>2013</v>
      </c>
      <c r="S684" s="16" t="str">
        <f t="shared" si="63"/>
        <v>Dec</v>
      </c>
      <c r="T684" t="s">
        <v>2086</v>
      </c>
      <c r="U684">
        <v>1387519200</v>
      </c>
      <c r="V684" s="12">
        <f t="shared" si="64"/>
        <v>41628.25</v>
      </c>
      <c r="W684" t="b">
        <v>0</v>
      </c>
      <c r="X684" t="b">
        <v>0</v>
      </c>
      <c r="Y684" t="s">
        <v>33</v>
      </c>
    </row>
    <row r="685" spans="1:2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E685/D685*100</f>
        <v>358.43478260869563</v>
      </c>
      <c r="G685" t="s">
        <v>20</v>
      </c>
      <c r="H685" s="8">
        <f>E685/I685</f>
        <v>56.081632653061227</v>
      </c>
      <c r="I685">
        <v>147</v>
      </c>
      <c r="J685" t="str">
        <f t="shared" si="60"/>
        <v>theater</v>
      </c>
      <c r="K685" t="str">
        <f t="shared" si="61"/>
        <v>plays</v>
      </c>
      <c r="L685" t="s">
        <v>21</v>
      </c>
      <c r="M685" t="s">
        <v>22</v>
      </c>
      <c r="N685">
        <v>1537074000</v>
      </c>
      <c r="O685" s="14">
        <f t="shared" si="62"/>
        <v>43359.208333333328</v>
      </c>
      <c r="P685" s="14">
        <v>43359.208333333328</v>
      </c>
      <c r="Q685">
        <f t="shared" si="65"/>
        <v>2018</v>
      </c>
      <c r="R685">
        <v>2018</v>
      </c>
      <c r="S685" s="16" t="str">
        <f t="shared" si="63"/>
        <v>Sep</v>
      </c>
      <c r="T685" t="s">
        <v>2082</v>
      </c>
      <c r="U685">
        <v>1537246800</v>
      </c>
      <c r="V685" s="12">
        <f t="shared" si="64"/>
        <v>43361.208333333328</v>
      </c>
      <c r="W685" t="b">
        <v>0</v>
      </c>
      <c r="X685" t="b">
        <v>0</v>
      </c>
      <c r="Y685" t="s">
        <v>33</v>
      </c>
    </row>
    <row r="686" spans="1:2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E686/D686*100</f>
        <v>542.85714285714289</v>
      </c>
      <c r="G686" t="s">
        <v>20</v>
      </c>
      <c r="H686" s="8">
        <f>E686/I686</f>
        <v>69.090909090909093</v>
      </c>
      <c r="I686">
        <v>110</v>
      </c>
      <c r="J686" t="str">
        <f t="shared" si="60"/>
        <v>publishing</v>
      </c>
      <c r="K686" t="str">
        <f t="shared" si="61"/>
        <v>nonfiction</v>
      </c>
      <c r="L686" t="s">
        <v>15</v>
      </c>
      <c r="M686" t="s">
        <v>16</v>
      </c>
      <c r="N686">
        <v>1277787600</v>
      </c>
      <c r="O686" s="14">
        <f t="shared" si="62"/>
        <v>40358.208333333336</v>
      </c>
      <c r="P686" s="14">
        <v>40358.208333333336</v>
      </c>
      <c r="Q686">
        <f t="shared" si="65"/>
        <v>2010</v>
      </c>
      <c r="R686">
        <v>2010</v>
      </c>
      <c r="S686" s="16" t="str">
        <f t="shared" si="63"/>
        <v>Jun</v>
      </c>
      <c r="T686" t="s">
        <v>2084</v>
      </c>
      <c r="U686">
        <v>1279515600</v>
      </c>
      <c r="V686" s="12">
        <f t="shared" si="64"/>
        <v>40378.208333333336</v>
      </c>
      <c r="W686" t="b">
        <v>0</v>
      </c>
      <c r="X686" t="b">
        <v>0</v>
      </c>
      <c r="Y686" t="s">
        <v>68</v>
      </c>
    </row>
    <row r="687" spans="1:2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E687/D687*100</f>
        <v>67.500714285714281</v>
      </c>
      <c r="G687" t="s">
        <v>14</v>
      </c>
      <c r="H687" s="8">
        <f>E687/I687</f>
        <v>102.05291576673866</v>
      </c>
      <c r="I687">
        <v>926</v>
      </c>
      <c r="J687" t="str">
        <f t="shared" si="60"/>
        <v>theater</v>
      </c>
      <c r="K687" t="str">
        <f t="shared" si="61"/>
        <v>plays</v>
      </c>
      <c r="L687" t="s">
        <v>15</v>
      </c>
      <c r="M687" t="s">
        <v>16</v>
      </c>
      <c r="N687">
        <v>1440306000</v>
      </c>
      <c r="O687" s="14">
        <f t="shared" si="62"/>
        <v>42239.208333333328</v>
      </c>
      <c r="P687" s="14">
        <v>42239.208333333328</v>
      </c>
      <c r="Q687">
        <f t="shared" si="65"/>
        <v>2015</v>
      </c>
      <c r="R687">
        <v>2015</v>
      </c>
      <c r="S687" s="16" t="str">
        <f t="shared" si="63"/>
        <v>Aug</v>
      </c>
      <c r="T687" t="s">
        <v>2080</v>
      </c>
      <c r="U687">
        <v>1442379600</v>
      </c>
      <c r="V687" s="12">
        <f t="shared" si="64"/>
        <v>42263.208333333328</v>
      </c>
      <c r="W687" t="b">
        <v>0</v>
      </c>
      <c r="X687" t="b">
        <v>0</v>
      </c>
      <c r="Y687" t="s">
        <v>33</v>
      </c>
    </row>
    <row r="688" spans="1:2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E688/D688*100</f>
        <v>191.74666666666667</v>
      </c>
      <c r="G688" t="s">
        <v>20</v>
      </c>
      <c r="H688" s="8">
        <f>E688/I688</f>
        <v>107.32089552238806</v>
      </c>
      <c r="I688">
        <v>134</v>
      </c>
      <c r="J688" t="str">
        <f t="shared" si="60"/>
        <v>technology</v>
      </c>
      <c r="K688" t="str">
        <f t="shared" si="61"/>
        <v>wearables</v>
      </c>
      <c r="L688" t="s">
        <v>21</v>
      </c>
      <c r="M688" t="s">
        <v>22</v>
      </c>
      <c r="N688">
        <v>1522126800</v>
      </c>
      <c r="O688" s="14">
        <f t="shared" si="62"/>
        <v>43186.208333333328</v>
      </c>
      <c r="P688" s="14">
        <v>43186.208333333328</v>
      </c>
      <c r="Q688">
        <f t="shared" si="65"/>
        <v>2018</v>
      </c>
      <c r="R688">
        <v>2018</v>
      </c>
      <c r="S688" s="16" t="str">
        <f t="shared" si="63"/>
        <v>Mar</v>
      </c>
      <c r="T688" t="s">
        <v>2085</v>
      </c>
      <c r="U688">
        <v>1523077200</v>
      </c>
      <c r="V688" s="12">
        <f t="shared" si="64"/>
        <v>43197.208333333328</v>
      </c>
      <c r="W688" t="b">
        <v>0</v>
      </c>
      <c r="X688" t="b">
        <v>0</v>
      </c>
      <c r="Y688" t="s">
        <v>65</v>
      </c>
    </row>
    <row r="689" spans="1:2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E689/D689*100</f>
        <v>932</v>
      </c>
      <c r="G689" t="s">
        <v>20</v>
      </c>
      <c r="H689" s="8">
        <f>E689/I689</f>
        <v>51.970260223048328</v>
      </c>
      <c r="I689">
        <v>269</v>
      </c>
      <c r="J689" t="str">
        <f t="shared" si="60"/>
        <v>theater</v>
      </c>
      <c r="K689" t="str">
        <f t="shared" si="61"/>
        <v>plays</v>
      </c>
      <c r="L689" t="s">
        <v>21</v>
      </c>
      <c r="M689" t="s">
        <v>22</v>
      </c>
      <c r="N689">
        <v>1489298400</v>
      </c>
      <c r="O689" s="14">
        <f t="shared" si="62"/>
        <v>42806.25</v>
      </c>
      <c r="P689" s="14">
        <v>42806.25</v>
      </c>
      <c r="Q689">
        <f t="shared" si="65"/>
        <v>2017</v>
      </c>
      <c r="R689">
        <v>2017</v>
      </c>
      <c r="S689" s="16" t="str">
        <f t="shared" si="63"/>
        <v>Mar</v>
      </c>
      <c r="T689" t="s">
        <v>2085</v>
      </c>
      <c r="U689">
        <v>1489554000</v>
      </c>
      <c r="V689" s="12">
        <f t="shared" si="64"/>
        <v>42809.208333333328</v>
      </c>
      <c r="W689" t="b">
        <v>0</v>
      </c>
      <c r="X689" t="b">
        <v>0</v>
      </c>
      <c r="Y689" t="s">
        <v>33</v>
      </c>
    </row>
    <row r="690" spans="1:2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E690/D690*100</f>
        <v>429.27586206896552</v>
      </c>
      <c r="G690" t="s">
        <v>20</v>
      </c>
      <c r="H690" s="8">
        <f>E690/I690</f>
        <v>71.137142857142862</v>
      </c>
      <c r="I690">
        <v>175</v>
      </c>
      <c r="J690" t="str">
        <f t="shared" si="60"/>
        <v>film &amp; video</v>
      </c>
      <c r="K690" t="str">
        <f t="shared" si="61"/>
        <v>television</v>
      </c>
      <c r="L690" t="s">
        <v>21</v>
      </c>
      <c r="M690" t="s">
        <v>22</v>
      </c>
      <c r="N690">
        <v>1547100000</v>
      </c>
      <c r="O690" s="14">
        <f t="shared" si="62"/>
        <v>43475.25</v>
      </c>
      <c r="P690" s="14">
        <v>43475.25</v>
      </c>
      <c r="Q690">
        <f t="shared" si="65"/>
        <v>2019</v>
      </c>
      <c r="R690">
        <v>2019</v>
      </c>
      <c r="S690" s="16" t="str">
        <f t="shared" si="63"/>
        <v>Jan</v>
      </c>
      <c r="T690" t="s">
        <v>2081</v>
      </c>
      <c r="U690">
        <v>1548482400</v>
      </c>
      <c r="V690" s="12">
        <f t="shared" si="64"/>
        <v>43491.25</v>
      </c>
      <c r="W690" t="b">
        <v>0</v>
      </c>
      <c r="X690" t="b">
        <v>1</v>
      </c>
      <c r="Y690" t="s">
        <v>269</v>
      </c>
    </row>
    <row r="691" spans="1:2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E691/D691*100</f>
        <v>100.65753424657535</v>
      </c>
      <c r="G691" t="s">
        <v>20</v>
      </c>
      <c r="H691" s="8">
        <f>E691/I691</f>
        <v>106.49275362318841</v>
      </c>
      <c r="I691">
        <v>69</v>
      </c>
      <c r="J691" t="str">
        <f t="shared" si="60"/>
        <v>technology</v>
      </c>
      <c r="K691" t="str">
        <f t="shared" si="61"/>
        <v>web</v>
      </c>
      <c r="L691" t="s">
        <v>21</v>
      </c>
      <c r="M691" t="s">
        <v>22</v>
      </c>
      <c r="N691">
        <v>1383022800</v>
      </c>
      <c r="O691" s="14">
        <f t="shared" si="62"/>
        <v>41576.208333333336</v>
      </c>
      <c r="P691" s="14">
        <v>41576.208333333336</v>
      </c>
      <c r="Q691">
        <f t="shared" si="65"/>
        <v>2013</v>
      </c>
      <c r="R691">
        <v>2013</v>
      </c>
      <c r="S691" s="16" t="str">
        <f t="shared" si="63"/>
        <v>Oct</v>
      </c>
      <c r="T691" t="s">
        <v>2083</v>
      </c>
      <c r="U691">
        <v>1384063200</v>
      </c>
      <c r="V691" s="12">
        <f t="shared" si="64"/>
        <v>41588.25</v>
      </c>
      <c r="W691" t="b">
        <v>0</v>
      </c>
      <c r="X691" t="b">
        <v>0</v>
      </c>
      <c r="Y691" t="s">
        <v>28</v>
      </c>
    </row>
    <row r="692" spans="1:2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E692/D692*100</f>
        <v>226.61111111111109</v>
      </c>
      <c r="G692" t="s">
        <v>20</v>
      </c>
      <c r="H692" s="8">
        <f>E692/I692</f>
        <v>42.93684210526316</v>
      </c>
      <c r="I692">
        <v>190</v>
      </c>
      <c r="J692" t="str">
        <f t="shared" si="60"/>
        <v>film &amp; video</v>
      </c>
      <c r="K692" t="str">
        <f t="shared" si="61"/>
        <v>documentary</v>
      </c>
      <c r="L692" t="s">
        <v>21</v>
      </c>
      <c r="M692" t="s">
        <v>22</v>
      </c>
      <c r="N692">
        <v>1322373600</v>
      </c>
      <c r="O692" s="14">
        <f t="shared" si="62"/>
        <v>40874.25</v>
      </c>
      <c r="P692" s="14">
        <v>40874.25</v>
      </c>
      <c r="Q692">
        <f t="shared" si="65"/>
        <v>2011</v>
      </c>
      <c r="R692">
        <v>2011</v>
      </c>
      <c r="S692" s="16" t="str">
        <f t="shared" si="63"/>
        <v>Nov</v>
      </c>
      <c r="T692" t="s">
        <v>2079</v>
      </c>
      <c r="U692">
        <v>1322892000</v>
      </c>
      <c r="V692" s="12">
        <f t="shared" si="64"/>
        <v>40880.25</v>
      </c>
      <c r="W692" t="b">
        <v>0</v>
      </c>
      <c r="X692" t="b">
        <v>1</v>
      </c>
      <c r="Y692" t="s">
        <v>42</v>
      </c>
    </row>
    <row r="693" spans="1:2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E693/D693*100</f>
        <v>142.38</v>
      </c>
      <c r="G693" t="s">
        <v>20</v>
      </c>
      <c r="H693" s="8">
        <f>E693/I693</f>
        <v>30.037974683544302</v>
      </c>
      <c r="I693">
        <v>237</v>
      </c>
      <c r="J693" t="str">
        <f t="shared" si="60"/>
        <v>film &amp; video</v>
      </c>
      <c r="K693" t="str">
        <f t="shared" si="61"/>
        <v>documentary</v>
      </c>
      <c r="L693" t="s">
        <v>21</v>
      </c>
      <c r="M693" t="s">
        <v>22</v>
      </c>
      <c r="N693">
        <v>1349240400</v>
      </c>
      <c r="O693" s="14">
        <f t="shared" si="62"/>
        <v>41185.208333333336</v>
      </c>
      <c r="P693" s="14">
        <v>41185.208333333336</v>
      </c>
      <c r="Q693">
        <f t="shared" si="65"/>
        <v>2012</v>
      </c>
      <c r="R693">
        <v>2012</v>
      </c>
      <c r="S693" s="16" t="str">
        <f t="shared" si="63"/>
        <v>Oct</v>
      </c>
      <c r="T693" t="s">
        <v>2083</v>
      </c>
      <c r="U693">
        <v>1350709200</v>
      </c>
      <c r="V693" s="12">
        <f t="shared" si="64"/>
        <v>41202.208333333336</v>
      </c>
      <c r="W693" t="b">
        <v>1</v>
      </c>
      <c r="X693" t="b">
        <v>1</v>
      </c>
      <c r="Y693" t="s">
        <v>42</v>
      </c>
    </row>
    <row r="694" spans="1:2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E694/D694*100</f>
        <v>90.633333333333326</v>
      </c>
      <c r="G694" t="s">
        <v>14</v>
      </c>
      <c r="H694" s="8">
        <f>E694/I694</f>
        <v>70.623376623376629</v>
      </c>
      <c r="I694">
        <v>77</v>
      </c>
      <c r="J694" t="str">
        <f t="shared" si="60"/>
        <v>music</v>
      </c>
      <c r="K694" t="str">
        <f t="shared" si="61"/>
        <v>rock</v>
      </c>
      <c r="L694" t="s">
        <v>40</v>
      </c>
      <c r="M694" t="s">
        <v>41</v>
      </c>
      <c r="N694">
        <v>1562648400</v>
      </c>
      <c r="O694" s="14">
        <f t="shared" si="62"/>
        <v>43655.208333333328</v>
      </c>
      <c r="P694" s="14">
        <v>43655.208333333328</v>
      </c>
      <c r="Q694">
        <f t="shared" si="65"/>
        <v>2019</v>
      </c>
      <c r="R694">
        <v>2019</v>
      </c>
      <c r="S694" s="16" t="str">
        <f t="shared" si="63"/>
        <v>Jul</v>
      </c>
      <c r="T694" t="s">
        <v>2087</v>
      </c>
      <c r="U694">
        <v>1564203600</v>
      </c>
      <c r="V694" s="12">
        <f t="shared" si="64"/>
        <v>43673.208333333328</v>
      </c>
      <c r="W694" t="b">
        <v>0</v>
      </c>
      <c r="X694" t="b">
        <v>0</v>
      </c>
      <c r="Y694" t="s">
        <v>23</v>
      </c>
    </row>
    <row r="695" spans="1:2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E695/D695*100</f>
        <v>63.966740576496676</v>
      </c>
      <c r="G695" t="s">
        <v>14</v>
      </c>
      <c r="H695" s="8">
        <f>E695/I695</f>
        <v>66.016018306636155</v>
      </c>
      <c r="I695">
        <v>1748</v>
      </c>
      <c r="J695" t="str">
        <f t="shared" si="60"/>
        <v>theater</v>
      </c>
      <c r="K695" t="str">
        <f t="shared" si="61"/>
        <v>plays</v>
      </c>
      <c r="L695" t="s">
        <v>21</v>
      </c>
      <c r="M695" t="s">
        <v>22</v>
      </c>
      <c r="N695">
        <v>1508216400</v>
      </c>
      <c r="O695" s="14">
        <f t="shared" si="62"/>
        <v>43025.208333333328</v>
      </c>
      <c r="P695" s="14">
        <v>43025.208333333328</v>
      </c>
      <c r="Q695">
        <f t="shared" si="65"/>
        <v>2017</v>
      </c>
      <c r="R695">
        <v>2017</v>
      </c>
      <c r="S695" s="16" t="str">
        <f t="shared" si="63"/>
        <v>Oct</v>
      </c>
      <c r="T695" t="s">
        <v>2083</v>
      </c>
      <c r="U695">
        <v>1509685200</v>
      </c>
      <c r="V695" s="12">
        <f t="shared" si="64"/>
        <v>43042.208333333328</v>
      </c>
      <c r="W695" t="b">
        <v>0</v>
      </c>
      <c r="X695" t="b">
        <v>0</v>
      </c>
      <c r="Y695" t="s">
        <v>33</v>
      </c>
    </row>
    <row r="696" spans="1:2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E696/D696*100</f>
        <v>84.131868131868131</v>
      </c>
      <c r="G696" t="s">
        <v>14</v>
      </c>
      <c r="H696" s="8">
        <f>E696/I696</f>
        <v>96.911392405063296</v>
      </c>
      <c r="I696">
        <v>79</v>
      </c>
      <c r="J696" t="str">
        <f t="shared" si="60"/>
        <v>theater</v>
      </c>
      <c r="K696" t="str">
        <f t="shared" si="61"/>
        <v>plays</v>
      </c>
      <c r="L696" t="s">
        <v>21</v>
      </c>
      <c r="M696" t="s">
        <v>22</v>
      </c>
      <c r="N696">
        <v>1511762400</v>
      </c>
      <c r="O696" s="14">
        <f t="shared" si="62"/>
        <v>43066.25</v>
      </c>
      <c r="P696" s="14">
        <v>43066.25</v>
      </c>
      <c r="Q696">
        <f t="shared" si="65"/>
        <v>2017</v>
      </c>
      <c r="R696">
        <v>2017</v>
      </c>
      <c r="S696" s="16" t="str">
        <f t="shared" si="63"/>
        <v>Nov</v>
      </c>
      <c r="T696" t="s">
        <v>2079</v>
      </c>
      <c r="U696">
        <v>1514959200</v>
      </c>
      <c r="V696" s="12">
        <f t="shared" si="64"/>
        <v>43103.25</v>
      </c>
      <c r="W696" t="b">
        <v>0</v>
      </c>
      <c r="X696" t="b">
        <v>0</v>
      </c>
      <c r="Y696" t="s">
        <v>33</v>
      </c>
    </row>
    <row r="697" spans="1:2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E697/D697*100</f>
        <v>133.93478260869566</v>
      </c>
      <c r="G697" t="s">
        <v>20</v>
      </c>
      <c r="H697" s="8">
        <f>E697/I697</f>
        <v>62.867346938775512</v>
      </c>
      <c r="I697">
        <v>196</v>
      </c>
      <c r="J697" t="str">
        <f t="shared" si="60"/>
        <v>music</v>
      </c>
      <c r="K697" t="str">
        <f t="shared" si="61"/>
        <v>rock</v>
      </c>
      <c r="L697" t="s">
        <v>107</v>
      </c>
      <c r="M697" t="s">
        <v>108</v>
      </c>
      <c r="N697">
        <v>1447480800</v>
      </c>
      <c r="O697" s="14">
        <f t="shared" si="62"/>
        <v>42322.25</v>
      </c>
      <c r="P697" s="14">
        <v>42322.25</v>
      </c>
      <c r="Q697">
        <f t="shared" si="65"/>
        <v>2015</v>
      </c>
      <c r="R697">
        <v>2015</v>
      </c>
      <c r="S697" s="16" t="str">
        <f t="shared" si="63"/>
        <v>Nov</v>
      </c>
      <c r="T697" t="s">
        <v>2079</v>
      </c>
      <c r="U697">
        <v>1448863200</v>
      </c>
      <c r="V697" s="12">
        <f t="shared" si="64"/>
        <v>42338.25</v>
      </c>
      <c r="W697" t="b">
        <v>1</v>
      </c>
      <c r="X697" t="b">
        <v>0</v>
      </c>
      <c r="Y697" t="s">
        <v>23</v>
      </c>
    </row>
    <row r="698" spans="1:2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E698/D698*100</f>
        <v>59.042047531992694</v>
      </c>
      <c r="G698" t="s">
        <v>14</v>
      </c>
      <c r="H698" s="8">
        <f>E698/I698</f>
        <v>108.98537682789652</v>
      </c>
      <c r="I698">
        <v>889</v>
      </c>
      <c r="J698" t="str">
        <f t="shared" si="60"/>
        <v>theater</v>
      </c>
      <c r="K698" t="str">
        <f t="shared" si="61"/>
        <v>plays</v>
      </c>
      <c r="L698" t="s">
        <v>21</v>
      </c>
      <c r="M698" t="s">
        <v>22</v>
      </c>
      <c r="N698">
        <v>1429506000</v>
      </c>
      <c r="O698" s="14">
        <f t="shared" si="62"/>
        <v>42114.208333333328</v>
      </c>
      <c r="P698" s="14">
        <v>42114.208333333328</v>
      </c>
      <c r="Q698">
        <f t="shared" si="65"/>
        <v>2015</v>
      </c>
      <c r="R698">
        <v>2015</v>
      </c>
      <c r="S698" s="16" t="str">
        <f t="shared" si="63"/>
        <v>Apr</v>
      </c>
      <c r="T698" t="s">
        <v>2088</v>
      </c>
      <c r="U698">
        <v>1429592400</v>
      </c>
      <c r="V698" s="12">
        <f t="shared" si="64"/>
        <v>42115.208333333328</v>
      </c>
      <c r="W698" t="b">
        <v>0</v>
      </c>
      <c r="X698" t="b">
        <v>1</v>
      </c>
      <c r="Y698" t="s">
        <v>33</v>
      </c>
    </row>
    <row r="699" spans="1:2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E699/D699*100</f>
        <v>152.80062063615205</v>
      </c>
      <c r="G699" t="s">
        <v>20</v>
      </c>
      <c r="H699" s="8">
        <f>E699/I699</f>
        <v>26.999314599040439</v>
      </c>
      <c r="I699">
        <v>7295</v>
      </c>
      <c r="J699" t="str">
        <f t="shared" si="60"/>
        <v>music</v>
      </c>
      <c r="K699" t="str">
        <f t="shared" si="61"/>
        <v>electric music</v>
      </c>
      <c r="L699" t="s">
        <v>21</v>
      </c>
      <c r="M699" t="s">
        <v>22</v>
      </c>
      <c r="N699">
        <v>1522472400</v>
      </c>
      <c r="O699" s="14">
        <f t="shared" si="62"/>
        <v>43190.208333333328</v>
      </c>
      <c r="P699" s="14">
        <v>43190.208333333328</v>
      </c>
      <c r="Q699">
        <f t="shared" si="65"/>
        <v>2018</v>
      </c>
      <c r="R699">
        <v>2018</v>
      </c>
      <c r="S699" s="16" t="str">
        <f t="shared" si="63"/>
        <v>Mar</v>
      </c>
      <c r="T699" t="s">
        <v>2085</v>
      </c>
      <c r="U699">
        <v>1522645200</v>
      </c>
      <c r="V699" s="12">
        <f t="shared" si="64"/>
        <v>43192.208333333328</v>
      </c>
      <c r="W699" t="b">
        <v>0</v>
      </c>
      <c r="X699" t="b">
        <v>0</v>
      </c>
      <c r="Y699" t="s">
        <v>50</v>
      </c>
    </row>
    <row r="700" spans="1:2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E700/D700*100</f>
        <v>446.69121140142522</v>
      </c>
      <c r="G700" t="s">
        <v>20</v>
      </c>
      <c r="H700" s="8">
        <f>E700/I700</f>
        <v>65.004147943311438</v>
      </c>
      <c r="I700">
        <v>2893</v>
      </c>
      <c r="J700" t="str">
        <f t="shared" si="60"/>
        <v>technology</v>
      </c>
      <c r="K700" t="str">
        <f t="shared" si="61"/>
        <v>wearables</v>
      </c>
      <c r="L700" t="s">
        <v>15</v>
      </c>
      <c r="M700" t="s">
        <v>16</v>
      </c>
      <c r="N700">
        <v>1322114400</v>
      </c>
      <c r="O700" s="14">
        <f t="shared" si="62"/>
        <v>40871.25</v>
      </c>
      <c r="P700" s="14">
        <v>40871.25</v>
      </c>
      <c r="Q700">
        <f t="shared" si="65"/>
        <v>2011</v>
      </c>
      <c r="R700">
        <v>2011</v>
      </c>
      <c r="S700" s="16" t="str">
        <f t="shared" si="63"/>
        <v>Nov</v>
      </c>
      <c r="T700" t="s">
        <v>2079</v>
      </c>
      <c r="U700">
        <v>1323324000</v>
      </c>
      <c r="V700" s="12">
        <f t="shared" si="64"/>
        <v>40885.25</v>
      </c>
      <c r="W700" t="b">
        <v>0</v>
      </c>
      <c r="X700" t="b">
        <v>0</v>
      </c>
      <c r="Y700" t="s">
        <v>65</v>
      </c>
    </row>
    <row r="701" spans="1:2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E701/D701*100</f>
        <v>84.391891891891888</v>
      </c>
      <c r="G701" t="s">
        <v>14</v>
      </c>
      <c r="H701" s="8">
        <f>E701/I701</f>
        <v>111.51785714285714</v>
      </c>
      <c r="I701">
        <v>56</v>
      </c>
      <c r="J701" t="str">
        <f t="shared" si="60"/>
        <v>film &amp; video</v>
      </c>
      <c r="K701" t="str">
        <f t="shared" si="61"/>
        <v>drama</v>
      </c>
      <c r="L701" t="s">
        <v>21</v>
      </c>
      <c r="M701" t="s">
        <v>22</v>
      </c>
      <c r="N701">
        <v>1561438800</v>
      </c>
      <c r="O701" s="14">
        <f t="shared" si="62"/>
        <v>43641.208333333328</v>
      </c>
      <c r="P701" s="14">
        <v>43641.208333333328</v>
      </c>
      <c r="Q701">
        <f t="shared" si="65"/>
        <v>2019</v>
      </c>
      <c r="R701">
        <v>2019</v>
      </c>
      <c r="S701" s="16" t="str">
        <f t="shared" si="63"/>
        <v>Jun</v>
      </c>
      <c r="T701" t="s">
        <v>2084</v>
      </c>
      <c r="U701">
        <v>1561525200</v>
      </c>
      <c r="V701" s="12">
        <f t="shared" si="64"/>
        <v>43642.208333333328</v>
      </c>
      <c r="W701" t="b">
        <v>0</v>
      </c>
      <c r="X701" t="b">
        <v>0</v>
      </c>
      <c r="Y701" t="s">
        <v>53</v>
      </c>
    </row>
    <row r="702" spans="1:2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E702/D702*100</f>
        <v>3</v>
      </c>
      <c r="G702" t="s">
        <v>14</v>
      </c>
      <c r="H702" s="8">
        <f>E702/I702</f>
        <v>3</v>
      </c>
      <c r="I702">
        <v>1</v>
      </c>
      <c r="J702" t="str">
        <f t="shared" si="60"/>
        <v>technology</v>
      </c>
      <c r="K702" t="str">
        <f t="shared" si="61"/>
        <v>wearables</v>
      </c>
      <c r="L702" t="s">
        <v>21</v>
      </c>
      <c r="M702" t="s">
        <v>22</v>
      </c>
      <c r="N702">
        <v>1264399200</v>
      </c>
      <c r="O702" s="14">
        <f t="shared" si="62"/>
        <v>40203.25</v>
      </c>
      <c r="P702" s="14">
        <v>40203.25</v>
      </c>
      <c r="Q702">
        <f t="shared" si="65"/>
        <v>2010</v>
      </c>
      <c r="R702">
        <v>2010</v>
      </c>
      <c r="S702" s="16" t="str">
        <f t="shared" si="63"/>
        <v>Jan</v>
      </c>
      <c r="T702" t="s">
        <v>2081</v>
      </c>
      <c r="U702">
        <v>1265695200</v>
      </c>
      <c r="V702" s="12">
        <f t="shared" si="64"/>
        <v>40218.25</v>
      </c>
      <c r="W702" t="b">
        <v>0</v>
      </c>
      <c r="X702" t="b">
        <v>0</v>
      </c>
      <c r="Y702" t="s">
        <v>65</v>
      </c>
    </row>
    <row r="703" spans="1:2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E703/D703*100</f>
        <v>175.02692307692308</v>
      </c>
      <c r="G703" t="s">
        <v>20</v>
      </c>
      <c r="H703" s="8">
        <f>E703/I703</f>
        <v>110.99268292682927</v>
      </c>
      <c r="I703">
        <v>820</v>
      </c>
      <c r="J703" t="str">
        <f t="shared" si="60"/>
        <v>theater</v>
      </c>
      <c r="K703" t="str">
        <f t="shared" si="61"/>
        <v>plays</v>
      </c>
      <c r="L703" t="s">
        <v>21</v>
      </c>
      <c r="M703" t="s">
        <v>22</v>
      </c>
      <c r="N703">
        <v>1301202000</v>
      </c>
      <c r="O703" s="14">
        <f t="shared" si="62"/>
        <v>40629.208333333336</v>
      </c>
      <c r="P703" s="14">
        <v>40629.208333333336</v>
      </c>
      <c r="Q703">
        <f t="shared" si="65"/>
        <v>2011</v>
      </c>
      <c r="R703">
        <v>2011</v>
      </c>
      <c r="S703" s="16" t="str">
        <f t="shared" si="63"/>
        <v>Mar</v>
      </c>
      <c r="T703" t="s">
        <v>2085</v>
      </c>
      <c r="U703">
        <v>1301806800</v>
      </c>
      <c r="V703" s="12">
        <f t="shared" si="64"/>
        <v>40636.208333333336</v>
      </c>
      <c r="W703" t="b">
        <v>1</v>
      </c>
      <c r="X703" t="b">
        <v>0</v>
      </c>
      <c r="Y703" t="s">
        <v>33</v>
      </c>
    </row>
    <row r="704" spans="1:2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E704/D704*100</f>
        <v>54.137931034482754</v>
      </c>
      <c r="G704" t="s">
        <v>14</v>
      </c>
      <c r="H704" s="8">
        <f>E704/I704</f>
        <v>56.746987951807228</v>
      </c>
      <c r="I704">
        <v>83</v>
      </c>
      <c r="J704" t="str">
        <f t="shared" si="60"/>
        <v>technology</v>
      </c>
      <c r="K704" t="str">
        <f t="shared" si="61"/>
        <v>wearables</v>
      </c>
      <c r="L704" t="s">
        <v>21</v>
      </c>
      <c r="M704" t="s">
        <v>22</v>
      </c>
      <c r="N704">
        <v>1374469200</v>
      </c>
      <c r="O704" s="14">
        <f t="shared" si="62"/>
        <v>41477.208333333336</v>
      </c>
      <c r="P704" s="14">
        <v>41477.208333333336</v>
      </c>
      <c r="Q704">
        <f t="shared" si="65"/>
        <v>2013</v>
      </c>
      <c r="R704">
        <v>2013</v>
      </c>
      <c r="S704" s="16" t="str">
        <f t="shared" si="63"/>
        <v>Jul</v>
      </c>
      <c r="T704" t="s">
        <v>2087</v>
      </c>
      <c r="U704">
        <v>1374901200</v>
      </c>
      <c r="V704" s="12">
        <f t="shared" si="64"/>
        <v>41482.208333333336</v>
      </c>
      <c r="W704" t="b">
        <v>0</v>
      </c>
      <c r="X704" t="b">
        <v>0</v>
      </c>
      <c r="Y704" t="s">
        <v>65</v>
      </c>
    </row>
    <row r="705" spans="1:2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E705/D705*100</f>
        <v>311.87381703470032</v>
      </c>
      <c r="G705" t="s">
        <v>20</v>
      </c>
      <c r="H705" s="8">
        <f>E705/I705</f>
        <v>97.020608439646708</v>
      </c>
      <c r="I705">
        <v>2038</v>
      </c>
      <c r="J705" t="str">
        <f t="shared" si="60"/>
        <v>publishing</v>
      </c>
      <c r="K705" t="str">
        <f t="shared" si="61"/>
        <v>translations</v>
      </c>
      <c r="L705" t="s">
        <v>21</v>
      </c>
      <c r="M705" t="s">
        <v>22</v>
      </c>
      <c r="N705">
        <v>1334984400</v>
      </c>
      <c r="O705" s="14">
        <f t="shared" si="62"/>
        <v>41020.208333333336</v>
      </c>
      <c r="P705" s="14">
        <v>41020.208333333336</v>
      </c>
      <c r="Q705">
        <f t="shared" si="65"/>
        <v>2012</v>
      </c>
      <c r="R705">
        <v>2012</v>
      </c>
      <c r="S705" s="16" t="str">
        <f t="shared" si="63"/>
        <v>Apr</v>
      </c>
      <c r="T705" t="s">
        <v>2088</v>
      </c>
      <c r="U705">
        <v>1336453200</v>
      </c>
      <c r="V705" s="12">
        <f t="shared" si="64"/>
        <v>41037.208333333336</v>
      </c>
      <c r="W705" t="b">
        <v>1</v>
      </c>
      <c r="X705" t="b">
        <v>1</v>
      </c>
      <c r="Y705" t="s">
        <v>206</v>
      </c>
    </row>
    <row r="706" spans="1:2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E706/D706*100</f>
        <v>122.78160919540231</v>
      </c>
      <c r="G706" t="s">
        <v>20</v>
      </c>
      <c r="H706" s="8">
        <f>E706/I706</f>
        <v>92.08620689655173</v>
      </c>
      <c r="I706">
        <v>116</v>
      </c>
      <c r="J706" t="str">
        <f t="shared" si="60"/>
        <v>film &amp; video</v>
      </c>
      <c r="K706" t="str">
        <f t="shared" si="61"/>
        <v>animation</v>
      </c>
      <c r="L706" t="s">
        <v>21</v>
      </c>
      <c r="M706" t="s">
        <v>22</v>
      </c>
      <c r="N706">
        <v>1467608400</v>
      </c>
      <c r="O706" s="14">
        <f t="shared" si="62"/>
        <v>42555.208333333328</v>
      </c>
      <c r="P706" s="14">
        <v>42555.208333333328</v>
      </c>
      <c r="Q706">
        <f t="shared" si="65"/>
        <v>2016</v>
      </c>
      <c r="R706">
        <v>2016</v>
      </c>
      <c r="S706" s="16" t="str">
        <f t="shared" si="63"/>
        <v>Jul</v>
      </c>
      <c r="T706" t="s">
        <v>2087</v>
      </c>
      <c r="U706">
        <v>1468904400</v>
      </c>
      <c r="V706" s="12">
        <f t="shared" si="64"/>
        <v>42570.208333333328</v>
      </c>
      <c r="W706" t="b">
        <v>0</v>
      </c>
      <c r="X706" t="b">
        <v>0</v>
      </c>
      <c r="Y706" t="s">
        <v>71</v>
      </c>
    </row>
    <row r="707" spans="1:2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E707/D707*100</f>
        <v>99.026517383618156</v>
      </c>
      <c r="G707" t="s">
        <v>14</v>
      </c>
      <c r="H707" s="8">
        <f>E707/I707</f>
        <v>82.986666666666665</v>
      </c>
      <c r="I707">
        <v>2025</v>
      </c>
      <c r="J707" t="str">
        <f t="shared" ref="J707:J770" si="66">_xlfn.TEXTBEFORE(Y707, "/")</f>
        <v>publishing</v>
      </c>
      <c r="K707" t="str">
        <f t="shared" ref="K707:K770" si="67">_xlfn.TEXTAFTER(Y707, "/")</f>
        <v>nonfiction</v>
      </c>
      <c r="L707" t="s">
        <v>40</v>
      </c>
      <c r="M707" t="s">
        <v>41</v>
      </c>
      <c r="N707">
        <v>1386741600</v>
      </c>
      <c r="O707" s="14">
        <f t="shared" ref="O707:O770" si="68">(((N707/60)/60)/24)+DATE(1970,1,1)</f>
        <v>41619.25</v>
      </c>
      <c r="P707" s="14">
        <v>41619.25</v>
      </c>
      <c r="Q707">
        <f t="shared" si="65"/>
        <v>2013</v>
      </c>
      <c r="R707">
        <v>2013</v>
      </c>
      <c r="S707" s="16" t="str">
        <f t="shared" ref="S707:S770" si="69">TEXT(P707, "mmm")</f>
        <v>Dec</v>
      </c>
      <c r="T707" t="s">
        <v>2086</v>
      </c>
      <c r="U707">
        <v>1387087200</v>
      </c>
      <c r="V707" s="12">
        <f t="shared" ref="V707:V770" si="70">(((U707/60)/60)/24)+DATE(1970,1,1)</f>
        <v>41623.25</v>
      </c>
      <c r="W707" t="b">
        <v>0</v>
      </c>
      <c r="X707" t="b">
        <v>0</v>
      </c>
      <c r="Y707" t="s">
        <v>68</v>
      </c>
    </row>
    <row r="708" spans="1:2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E708/D708*100</f>
        <v>127.84686346863469</v>
      </c>
      <c r="G708" t="s">
        <v>20</v>
      </c>
      <c r="H708" s="8">
        <f>E708/I708</f>
        <v>103.03791821561339</v>
      </c>
      <c r="I708">
        <v>1345</v>
      </c>
      <c r="J708" t="str">
        <f t="shared" si="66"/>
        <v>technology</v>
      </c>
      <c r="K708" t="str">
        <f t="shared" si="67"/>
        <v>web</v>
      </c>
      <c r="L708" t="s">
        <v>26</v>
      </c>
      <c r="M708" t="s">
        <v>27</v>
      </c>
      <c r="N708">
        <v>1546754400</v>
      </c>
      <c r="O708" s="14">
        <f t="shared" si="68"/>
        <v>43471.25</v>
      </c>
      <c r="P708" s="14">
        <v>43471.25</v>
      </c>
      <c r="Q708">
        <f t="shared" ref="Q708:Q771" si="71">YEAR(P708)</f>
        <v>2019</v>
      </c>
      <c r="R708">
        <v>2019</v>
      </c>
      <c r="S708" s="16" t="str">
        <f t="shared" si="69"/>
        <v>Jan</v>
      </c>
      <c r="T708" t="s">
        <v>2081</v>
      </c>
      <c r="U708">
        <v>1547445600</v>
      </c>
      <c r="V708" s="12">
        <f t="shared" si="70"/>
        <v>43479.25</v>
      </c>
      <c r="W708" t="b">
        <v>0</v>
      </c>
      <c r="X708" t="b">
        <v>1</v>
      </c>
      <c r="Y708" t="s">
        <v>28</v>
      </c>
    </row>
    <row r="709" spans="1:2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E709/D709*100</f>
        <v>158.61643835616439</v>
      </c>
      <c r="G709" t="s">
        <v>20</v>
      </c>
      <c r="H709" s="8">
        <f>E709/I709</f>
        <v>68.922619047619051</v>
      </c>
      <c r="I709">
        <v>168</v>
      </c>
      <c r="J709" t="str">
        <f t="shared" si="66"/>
        <v>film &amp; video</v>
      </c>
      <c r="K709" t="str">
        <f t="shared" si="67"/>
        <v>drama</v>
      </c>
      <c r="L709" t="s">
        <v>21</v>
      </c>
      <c r="M709" t="s">
        <v>22</v>
      </c>
      <c r="N709">
        <v>1544248800</v>
      </c>
      <c r="O709" s="14">
        <f t="shared" si="68"/>
        <v>43442.25</v>
      </c>
      <c r="P709" s="14">
        <v>43442.25</v>
      </c>
      <c r="Q709">
        <f t="shared" si="71"/>
        <v>2018</v>
      </c>
      <c r="R709">
        <v>2018</v>
      </c>
      <c r="S709" s="16" t="str">
        <f t="shared" si="69"/>
        <v>Dec</v>
      </c>
      <c r="T709" t="s">
        <v>2086</v>
      </c>
      <c r="U709">
        <v>1547359200</v>
      </c>
      <c r="V709" s="12">
        <f t="shared" si="70"/>
        <v>43478.25</v>
      </c>
      <c r="W709" t="b">
        <v>0</v>
      </c>
      <c r="X709" t="b">
        <v>0</v>
      </c>
      <c r="Y709" t="s">
        <v>53</v>
      </c>
    </row>
    <row r="710" spans="1:2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E710/D710*100</f>
        <v>707.05882352941171</v>
      </c>
      <c r="G710" t="s">
        <v>20</v>
      </c>
      <c r="H710" s="8">
        <f>E710/I710</f>
        <v>87.737226277372258</v>
      </c>
      <c r="I710">
        <v>137</v>
      </c>
      <c r="J710" t="str">
        <f t="shared" si="66"/>
        <v>theater</v>
      </c>
      <c r="K710" t="str">
        <f t="shared" si="67"/>
        <v>plays</v>
      </c>
      <c r="L710" t="s">
        <v>98</v>
      </c>
      <c r="M710" t="s">
        <v>99</v>
      </c>
      <c r="N710">
        <v>1495429200</v>
      </c>
      <c r="O710" s="14">
        <f t="shared" si="68"/>
        <v>42877.208333333328</v>
      </c>
      <c r="P710" s="14">
        <v>42877.208333333328</v>
      </c>
      <c r="Q710">
        <f t="shared" si="71"/>
        <v>2017</v>
      </c>
      <c r="R710">
        <v>2017</v>
      </c>
      <c r="S710" s="16" t="str">
        <f t="shared" si="69"/>
        <v>May</v>
      </c>
      <c r="T710" t="s">
        <v>2090</v>
      </c>
      <c r="U710">
        <v>1496293200</v>
      </c>
      <c r="V710" s="12">
        <f t="shared" si="70"/>
        <v>42887.208333333328</v>
      </c>
      <c r="W710" t="b">
        <v>0</v>
      </c>
      <c r="X710" t="b">
        <v>0</v>
      </c>
      <c r="Y710" t="s">
        <v>33</v>
      </c>
    </row>
    <row r="711" spans="1:2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E711/D711*100</f>
        <v>142.38775510204081</v>
      </c>
      <c r="G711" t="s">
        <v>20</v>
      </c>
      <c r="H711" s="8">
        <f>E711/I711</f>
        <v>75.021505376344081</v>
      </c>
      <c r="I711">
        <v>186</v>
      </c>
      <c r="J711" t="str">
        <f t="shared" si="66"/>
        <v>theater</v>
      </c>
      <c r="K711" t="str">
        <f t="shared" si="67"/>
        <v>plays</v>
      </c>
      <c r="L711" t="s">
        <v>107</v>
      </c>
      <c r="M711" t="s">
        <v>108</v>
      </c>
      <c r="N711">
        <v>1334811600</v>
      </c>
      <c r="O711" s="14">
        <f t="shared" si="68"/>
        <v>41018.208333333336</v>
      </c>
      <c r="P711" s="14">
        <v>41018.208333333336</v>
      </c>
      <c r="Q711">
        <f t="shared" si="71"/>
        <v>2012</v>
      </c>
      <c r="R711">
        <v>2012</v>
      </c>
      <c r="S711" s="16" t="str">
        <f t="shared" si="69"/>
        <v>Apr</v>
      </c>
      <c r="T711" t="s">
        <v>2088</v>
      </c>
      <c r="U711">
        <v>1335416400</v>
      </c>
      <c r="V711" s="12">
        <f t="shared" si="70"/>
        <v>41025.208333333336</v>
      </c>
      <c r="W711" t="b">
        <v>0</v>
      </c>
      <c r="X711" t="b">
        <v>0</v>
      </c>
      <c r="Y711" t="s">
        <v>33</v>
      </c>
    </row>
    <row r="712" spans="1:2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E712/D712*100</f>
        <v>147.86046511627907</v>
      </c>
      <c r="G712" t="s">
        <v>20</v>
      </c>
      <c r="H712" s="8">
        <f>E712/I712</f>
        <v>50.863999999999997</v>
      </c>
      <c r="I712">
        <v>125</v>
      </c>
      <c r="J712" t="str">
        <f t="shared" si="66"/>
        <v>theater</v>
      </c>
      <c r="K712" t="str">
        <f t="shared" si="67"/>
        <v>plays</v>
      </c>
      <c r="L712" t="s">
        <v>21</v>
      </c>
      <c r="M712" t="s">
        <v>22</v>
      </c>
      <c r="N712">
        <v>1531544400</v>
      </c>
      <c r="O712" s="14">
        <f t="shared" si="68"/>
        <v>43295.208333333328</v>
      </c>
      <c r="P712" s="14">
        <v>43295.208333333328</v>
      </c>
      <c r="Q712">
        <f t="shared" si="71"/>
        <v>2018</v>
      </c>
      <c r="R712">
        <v>2018</v>
      </c>
      <c r="S712" s="16" t="str">
        <f t="shared" si="69"/>
        <v>Jul</v>
      </c>
      <c r="T712" t="s">
        <v>2087</v>
      </c>
      <c r="U712">
        <v>1532149200</v>
      </c>
      <c r="V712" s="12">
        <f t="shared" si="70"/>
        <v>43302.208333333328</v>
      </c>
      <c r="W712" t="b">
        <v>0</v>
      </c>
      <c r="X712" t="b">
        <v>1</v>
      </c>
      <c r="Y712" t="s">
        <v>33</v>
      </c>
    </row>
    <row r="713" spans="1:2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E713/D713*100</f>
        <v>20.322580645161288</v>
      </c>
      <c r="G713" t="s">
        <v>14</v>
      </c>
      <c r="H713" s="8">
        <f>E713/I713</f>
        <v>90</v>
      </c>
      <c r="I713">
        <v>14</v>
      </c>
      <c r="J713" t="str">
        <f t="shared" si="66"/>
        <v>theater</v>
      </c>
      <c r="K713" t="str">
        <f t="shared" si="67"/>
        <v>plays</v>
      </c>
      <c r="L713" t="s">
        <v>107</v>
      </c>
      <c r="M713" t="s">
        <v>108</v>
      </c>
      <c r="N713">
        <v>1453615200</v>
      </c>
      <c r="O713" s="14">
        <f t="shared" si="68"/>
        <v>42393.25</v>
      </c>
      <c r="P713" s="14">
        <v>42393.25</v>
      </c>
      <c r="Q713">
        <f t="shared" si="71"/>
        <v>2016</v>
      </c>
      <c r="R713">
        <v>2016</v>
      </c>
      <c r="S713" s="16" t="str">
        <f t="shared" si="69"/>
        <v>Jan</v>
      </c>
      <c r="T713" t="s">
        <v>2081</v>
      </c>
      <c r="U713">
        <v>1453788000</v>
      </c>
      <c r="V713" s="12">
        <f t="shared" si="70"/>
        <v>42395.25</v>
      </c>
      <c r="W713" t="b">
        <v>1</v>
      </c>
      <c r="X713" t="b">
        <v>1</v>
      </c>
      <c r="Y713" t="s">
        <v>33</v>
      </c>
    </row>
    <row r="714" spans="1:2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E714/D714*100</f>
        <v>1840.625</v>
      </c>
      <c r="G714" t="s">
        <v>20</v>
      </c>
      <c r="H714" s="8">
        <f>E714/I714</f>
        <v>72.896039603960389</v>
      </c>
      <c r="I714">
        <v>202</v>
      </c>
      <c r="J714" t="str">
        <f t="shared" si="66"/>
        <v>theater</v>
      </c>
      <c r="K714" t="str">
        <f t="shared" si="67"/>
        <v>plays</v>
      </c>
      <c r="L714" t="s">
        <v>21</v>
      </c>
      <c r="M714" t="s">
        <v>22</v>
      </c>
      <c r="N714">
        <v>1467954000</v>
      </c>
      <c r="O714" s="14">
        <f t="shared" si="68"/>
        <v>42559.208333333328</v>
      </c>
      <c r="P714" s="14">
        <v>42559.208333333328</v>
      </c>
      <c r="Q714">
        <f t="shared" si="71"/>
        <v>2016</v>
      </c>
      <c r="R714">
        <v>2016</v>
      </c>
      <c r="S714" s="16" t="str">
        <f t="shared" si="69"/>
        <v>Jul</v>
      </c>
      <c r="T714" t="s">
        <v>2087</v>
      </c>
      <c r="U714">
        <v>1471496400</v>
      </c>
      <c r="V714" s="12">
        <f t="shared" si="70"/>
        <v>42600.208333333328</v>
      </c>
      <c r="W714" t="b">
        <v>0</v>
      </c>
      <c r="X714" t="b">
        <v>0</v>
      </c>
      <c r="Y714" t="s">
        <v>33</v>
      </c>
    </row>
    <row r="715" spans="1:2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E715/D715*100</f>
        <v>161.94202898550725</v>
      </c>
      <c r="G715" t="s">
        <v>20</v>
      </c>
      <c r="H715" s="8">
        <f>E715/I715</f>
        <v>108.48543689320388</v>
      </c>
      <c r="I715">
        <v>103</v>
      </c>
      <c r="J715" t="str">
        <f t="shared" si="66"/>
        <v>publishing</v>
      </c>
      <c r="K715" t="str">
        <f t="shared" si="67"/>
        <v>radio &amp; podcasts</v>
      </c>
      <c r="L715" t="s">
        <v>21</v>
      </c>
      <c r="M715" t="s">
        <v>22</v>
      </c>
      <c r="N715">
        <v>1471842000</v>
      </c>
      <c r="O715" s="14">
        <f t="shared" si="68"/>
        <v>42604.208333333328</v>
      </c>
      <c r="P715" s="14">
        <v>42604.208333333328</v>
      </c>
      <c r="Q715">
        <f t="shared" si="71"/>
        <v>2016</v>
      </c>
      <c r="R715">
        <v>2016</v>
      </c>
      <c r="S715" s="16" t="str">
        <f t="shared" si="69"/>
        <v>Aug</v>
      </c>
      <c r="T715" t="s">
        <v>2080</v>
      </c>
      <c r="U715">
        <v>1472878800</v>
      </c>
      <c r="V715" s="12">
        <f t="shared" si="70"/>
        <v>42616.208333333328</v>
      </c>
      <c r="W715" t="b">
        <v>0</v>
      </c>
      <c r="X715" t="b">
        <v>0</v>
      </c>
      <c r="Y715" t="s">
        <v>133</v>
      </c>
    </row>
    <row r="716" spans="1:2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E716/D716*100</f>
        <v>472.82077922077923</v>
      </c>
      <c r="G716" t="s">
        <v>20</v>
      </c>
      <c r="H716" s="8">
        <f>E716/I716</f>
        <v>101.98095238095237</v>
      </c>
      <c r="I716">
        <v>1785</v>
      </c>
      <c r="J716" t="str">
        <f t="shared" si="66"/>
        <v>music</v>
      </c>
      <c r="K716" t="str">
        <f t="shared" si="67"/>
        <v>rock</v>
      </c>
      <c r="L716" t="s">
        <v>21</v>
      </c>
      <c r="M716" t="s">
        <v>22</v>
      </c>
      <c r="N716">
        <v>1408424400</v>
      </c>
      <c r="O716" s="14">
        <f t="shared" si="68"/>
        <v>41870.208333333336</v>
      </c>
      <c r="P716" s="14">
        <v>41870.208333333336</v>
      </c>
      <c r="Q716">
        <f t="shared" si="71"/>
        <v>2014</v>
      </c>
      <c r="R716">
        <v>2014</v>
      </c>
      <c r="S716" s="16" t="str">
        <f t="shared" si="69"/>
        <v>Aug</v>
      </c>
      <c r="T716" t="s">
        <v>2080</v>
      </c>
      <c r="U716">
        <v>1408510800</v>
      </c>
      <c r="V716" s="12">
        <f t="shared" si="70"/>
        <v>41871.208333333336</v>
      </c>
      <c r="W716" t="b">
        <v>0</v>
      </c>
      <c r="X716" t="b">
        <v>0</v>
      </c>
      <c r="Y716" t="s">
        <v>23</v>
      </c>
    </row>
    <row r="717" spans="1:2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E717/D717*100</f>
        <v>24.466101694915253</v>
      </c>
      <c r="G717" t="s">
        <v>14</v>
      </c>
      <c r="H717" s="8">
        <f>E717/I717</f>
        <v>44.009146341463413</v>
      </c>
      <c r="I717">
        <v>656</v>
      </c>
      <c r="J717" t="str">
        <f t="shared" si="66"/>
        <v>games</v>
      </c>
      <c r="K717" t="str">
        <f t="shared" si="67"/>
        <v>mobile games</v>
      </c>
      <c r="L717" t="s">
        <v>21</v>
      </c>
      <c r="M717" t="s">
        <v>22</v>
      </c>
      <c r="N717">
        <v>1281157200</v>
      </c>
      <c r="O717" s="14">
        <f t="shared" si="68"/>
        <v>40397.208333333336</v>
      </c>
      <c r="P717" s="14">
        <v>40397.208333333336</v>
      </c>
      <c r="Q717">
        <f t="shared" si="71"/>
        <v>2010</v>
      </c>
      <c r="R717">
        <v>2010</v>
      </c>
      <c r="S717" s="16" t="str">
        <f t="shared" si="69"/>
        <v>Aug</v>
      </c>
      <c r="T717" t="s">
        <v>2080</v>
      </c>
      <c r="U717">
        <v>1281589200</v>
      </c>
      <c r="V717" s="12">
        <f t="shared" si="70"/>
        <v>40402.208333333336</v>
      </c>
      <c r="W717" t="b">
        <v>0</v>
      </c>
      <c r="X717" t="b">
        <v>0</v>
      </c>
      <c r="Y717" t="s">
        <v>292</v>
      </c>
    </row>
    <row r="718" spans="1:2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E718/D718*100</f>
        <v>517.65</v>
      </c>
      <c r="G718" t="s">
        <v>20</v>
      </c>
      <c r="H718" s="8">
        <f>E718/I718</f>
        <v>65.942675159235662</v>
      </c>
      <c r="I718">
        <v>157</v>
      </c>
      <c r="J718" t="str">
        <f t="shared" si="66"/>
        <v>theater</v>
      </c>
      <c r="K718" t="str">
        <f t="shared" si="67"/>
        <v>plays</v>
      </c>
      <c r="L718" t="s">
        <v>21</v>
      </c>
      <c r="M718" t="s">
        <v>22</v>
      </c>
      <c r="N718">
        <v>1373432400</v>
      </c>
      <c r="O718" s="14">
        <f t="shared" si="68"/>
        <v>41465.208333333336</v>
      </c>
      <c r="P718" s="14">
        <v>41465.208333333336</v>
      </c>
      <c r="Q718">
        <f t="shared" si="71"/>
        <v>2013</v>
      </c>
      <c r="R718">
        <v>2013</v>
      </c>
      <c r="S718" s="16" t="str">
        <f t="shared" si="69"/>
        <v>Jul</v>
      </c>
      <c r="T718" t="s">
        <v>2087</v>
      </c>
      <c r="U718">
        <v>1375851600</v>
      </c>
      <c r="V718" s="12">
        <f t="shared" si="70"/>
        <v>41493.208333333336</v>
      </c>
      <c r="W718" t="b">
        <v>0</v>
      </c>
      <c r="X718" t="b">
        <v>1</v>
      </c>
      <c r="Y718" t="s">
        <v>33</v>
      </c>
    </row>
    <row r="719" spans="1:2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E719/D719*100</f>
        <v>247.64285714285714</v>
      </c>
      <c r="G719" t="s">
        <v>20</v>
      </c>
      <c r="H719" s="8">
        <f>E719/I719</f>
        <v>24.987387387387386</v>
      </c>
      <c r="I719">
        <v>555</v>
      </c>
      <c r="J719" t="str">
        <f t="shared" si="66"/>
        <v>film &amp; video</v>
      </c>
      <c r="K719" t="str">
        <f t="shared" si="67"/>
        <v>documentary</v>
      </c>
      <c r="L719" t="s">
        <v>21</v>
      </c>
      <c r="M719" t="s">
        <v>22</v>
      </c>
      <c r="N719">
        <v>1313989200</v>
      </c>
      <c r="O719" s="14">
        <f t="shared" si="68"/>
        <v>40777.208333333336</v>
      </c>
      <c r="P719" s="14">
        <v>40777.208333333336</v>
      </c>
      <c r="Q719">
        <f t="shared" si="71"/>
        <v>2011</v>
      </c>
      <c r="R719">
        <v>2011</v>
      </c>
      <c r="S719" s="16" t="str">
        <f t="shared" si="69"/>
        <v>Aug</v>
      </c>
      <c r="T719" t="s">
        <v>2080</v>
      </c>
      <c r="U719">
        <v>1315803600</v>
      </c>
      <c r="V719" s="12">
        <f t="shared" si="70"/>
        <v>40798.208333333336</v>
      </c>
      <c r="W719" t="b">
        <v>0</v>
      </c>
      <c r="X719" t="b">
        <v>0</v>
      </c>
      <c r="Y719" t="s">
        <v>42</v>
      </c>
    </row>
    <row r="720" spans="1:2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E720/D720*100</f>
        <v>100.20481927710843</v>
      </c>
      <c r="G720" t="s">
        <v>20</v>
      </c>
      <c r="H720" s="8">
        <f>E720/I720</f>
        <v>28.003367003367003</v>
      </c>
      <c r="I720">
        <v>297</v>
      </c>
      <c r="J720" t="str">
        <f t="shared" si="66"/>
        <v>technology</v>
      </c>
      <c r="K720" t="str">
        <f t="shared" si="67"/>
        <v>wearables</v>
      </c>
      <c r="L720" t="s">
        <v>21</v>
      </c>
      <c r="M720" t="s">
        <v>22</v>
      </c>
      <c r="N720">
        <v>1371445200</v>
      </c>
      <c r="O720" s="14">
        <f t="shared" si="68"/>
        <v>41442.208333333336</v>
      </c>
      <c r="P720" s="14">
        <v>41442.208333333336</v>
      </c>
      <c r="Q720">
        <f t="shared" si="71"/>
        <v>2013</v>
      </c>
      <c r="R720">
        <v>2013</v>
      </c>
      <c r="S720" s="16" t="str">
        <f t="shared" si="69"/>
        <v>Jun</v>
      </c>
      <c r="T720" t="s">
        <v>2084</v>
      </c>
      <c r="U720">
        <v>1373691600</v>
      </c>
      <c r="V720" s="12">
        <f t="shared" si="70"/>
        <v>41468.208333333336</v>
      </c>
      <c r="W720" t="b">
        <v>0</v>
      </c>
      <c r="X720" t="b">
        <v>0</v>
      </c>
      <c r="Y720" t="s">
        <v>65</v>
      </c>
    </row>
    <row r="721" spans="1:2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E721/D721*100</f>
        <v>153</v>
      </c>
      <c r="G721" t="s">
        <v>20</v>
      </c>
      <c r="H721" s="8">
        <f>E721/I721</f>
        <v>85.829268292682926</v>
      </c>
      <c r="I721">
        <v>123</v>
      </c>
      <c r="J721" t="str">
        <f t="shared" si="66"/>
        <v>publishing</v>
      </c>
      <c r="K721" t="str">
        <f t="shared" si="67"/>
        <v>fiction</v>
      </c>
      <c r="L721" t="s">
        <v>21</v>
      </c>
      <c r="M721" t="s">
        <v>22</v>
      </c>
      <c r="N721">
        <v>1338267600</v>
      </c>
      <c r="O721" s="14">
        <f t="shared" si="68"/>
        <v>41058.208333333336</v>
      </c>
      <c r="P721" s="14">
        <v>41058.208333333336</v>
      </c>
      <c r="Q721">
        <f t="shared" si="71"/>
        <v>2012</v>
      </c>
      <c r="R721">
        <v>2012</v>
      </c>
      <c r="S721" s="16" t="str">
        <f t="shared" si="69"/>
        <v>May</v>
      </c>
      <c r="T721" t="s">
        <v>2090</v>
      </c>
      <c r="U721">
        <v>1339218000</v>
      </c>
      <c r="V721" s="12">
        <f t="shared" si="70"/>
        <v>41069.208333333336</v>
      </c>
      <c r="W721" t="b">
        <v>0</v>
      </c>
      <c r="X721" t="b">
        <v>0</v>
      </c>
      <c r="Y721" t="s">
        <v>119</v>
      </c>
    </row>
    <row r="722" spans="1:2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E722/D722*100</f>
        <v>37.091954022988503</v>
      </c>
      <c r="G722" t="s">
        <v>74</v>
      </c>
      <c r="H722" s="8">
        <f>E722/I722</f>
        <v>84.921052631578945</v>
      </c>
      <c r="I722">
        <v>38</v>
      </c>
      <c r="J722" t="str">
        <f t="shared" si="66"/>
        <v>theater</v>
      </c>
      <c r="K722" t="str">
        <f t="shared" si="67"/>
        <v>plays</v>
      </c>
      <c r="L722" t="s">
        <v>36</v>
      </c>
      <c r="M722" t="s">
        <v>37</v>
      </c>
      <c r="N722">
        <v>1519192800</v>
      </c>
      <c r="O722" s="14">
        <f t="shared" si="68"/>
        <v>43152.25</v>
      </c>
      <c r="P722" s="14">
        <v>43152.25</v>
      </c>
      <c r="Q722">
        <f t="shared" si="71"/>
        <v>2018</v>
      </c>
      <c r="R722">
        <v>2018</v>
      </c>
      <c r="S722" s="16" t="str">
        <f t="shared" si="69"/>
        <v>Feb</v>
      </c>
      <c r="T722" t="s">
        <v>2089</v>
      </c>
      <c r="U722">
        <v>1520402400</v>
      </c>
      <c r="V722" s="12">
        <f t="shared" si="70"/>
        <v>43166.25</v>
      </c>
      <c r="W722" t="b">
        <v>0</v>
      </c>
      <c r="X722" t="b">
        <v>1</v>
      </c>
      <c r="Y722" t="s">
        <v>33</v>
      </c>
    </row>
    <row r="723" spans="1:2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E723/D723*100</f>
        <v>4.392394822006473</v>
      </c>
      <c r="G723" t="s">
        <v>74</v>
      </c>
      <c r="H723" s="8">
        <f>E723/I723</f>
        <v>90.483333333333334</v>
      </c>
      <c r="I723">
        <v>60</v>
      </c>
      <c r="J723" t="str">
        <f t="shared" si="66"/>
        <v>music</v>
      </c>
      <c r="K723" t="str">
        <f t="shared" si="67"/>
        <v>rock</v>
      </c>
      <c r="L723" t="s">
        <v>21</v>
      </c>
      <c r="M723" t="s">
        <v>22</v>
      </c>
      <c r="N723">
        <v>1522818000</v>
      </c>
      <c r="O723" s="14">
        <f t="shared" si="68"/>
        <v>43194.208333333328</v>
      </c>
      <c r="P723" s="14">
        <v>43194.208333333328</v>
      </c>
      <c r="Q723">
        <f t="shared" si="71"/>
        <v>2018</v>
      </c>
      <c r="R723">
        <v>2018</v>
      </c>
      <c r="S723" s="16" t="str">
        <f t="shared" si="69"/>
        <v>Apr</v>
      </c>
      <c r="T723" t="s">
        <v>2088</v>
      </c>
      <c r="U723">
        <v>1523336400</v>
      </c>
      <c r="V723" s="12">
        <f t="shared" si="70"/>
        <v>43200.208333333328</v>
      </c>
      <c r="W723" t="b">
        <v>0</v>
      </c>
      <c r="X723" t="b">
        <v>0</v>
      </c>
      <c r="Y723" t="s">
        <v>23</v>
      </c>
    </row>
    <row r="724" spans="1:2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E724/D724*100</f>
        <v>156.50721649484535</v>
      </c>
      <c r="G724" t="s">
        <v>20</v>
      </c>
      <c r="H724" s="8">
        <f>E724/I724</f>
        <v>25.00197628458498</v>
      </c>
      <c r="I724">
        <v>3036</v>
      </c>
      <c r="J724" t="str">
        <f t="shared" si="66"/>
        <v>film &amp; video</v>
      </c>
      <c r="K724" t="str">
        <f t="shared" si="67"/>
        <v>documentary</v>
      </c>
      <c r="L724" t="s">
        <v>21</v>
      </c>
      <c r="M724" t="s">
        <v>22</v>
      </c>
      <c r="N724">
        <v>1509948000</v>
      </c>
      <c r="O724" s="14">
        <f t="shared" si="68"/>
        <v>43045.25</v>
      </c>
      <c r="P724" s="14">
        <v>43045.25</v>
      </c>
      <c r="Q724">
        <f t="shared" si="71"/>
        <v>2017</v>
      </c>
      <c r="R724">
        <v>2017</v>
      </c>
      <c r="S724" s="16" t="str">
        <f t="shared" si="69"/>
        <v>Nov</v>
      </c>
      <c r="T724" t="s">
        <v>2079</v>
      </c>
      <c r="U724">
        <v>1512280800</v>
      </c>
      <c r="V724" s="12">
        <f t="shared" si="70"/>
        <v>43072.25</v>
      </c>
      <c r="W724" t="b">
        <v>0</v>
      </c>
      <c r="X724" t="b">
        <v>0</v>
      </c>
      <c r="Y724" t="s">
        <v>42</v>
      </c>
    </row>
    <row r="725" spans="1:2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E725/D725*100</f>
        <v>270.40816326530609</v>
      </c>
      <c r="G725" t="s">
        <v>20</v>
      </c>
      <c r="H725" s="8">
        <f>E725/I725</f>
        <v>92.013888888888886</v>
      </c>
      <c r="I725">
        <v>144</v>
      </c>
      <c r="J725" t="str">
        <f t="shared" si="66"/>
        <v>theater</v>
      </c>
      <c r="K725" t="str">
        <f t="shared" si="67"/>
        <v>plays</v>
      </c>
      <c r="L725" t="s">
        <v>26</v>
      </c>
      <c r="M725" t="s">
        <v>27</v>
      </c>
      <c r="N725">
        <v>1456898400</v>
      </c>
      <c r="O725" s="14">
        <f t="shared" si="68"/>
        <v>42431.25</v>
      </c>
      <c r="P725" s="14">
        <v>42431.25</v>
      </c>
      <c r="Q725">
        <f t="shared" si="71"/>
        <v>2016</v>
      </c>
      <c r="R725">
        <v>2016</v>
      </c>
      <c r="S725" s="16" t="str">
        <f t="shared" si="69"/>
        <v>Mar</v>
      </c>
      <c r="T725" t="s">
        <v>2085</v>
      </c>
      <c r="U725">
        <v>1458709200</v>
      </c>
      <c r="V725" s="12">
        <f t="shared" si="70"/>
        <v>42452.208333333328</v>
      </c>
      <c r="W725" t="b">
        <v>0</v>
      </c>
      <c r="X725" t="b">
        <v>0</v>
      </c>
      <c r="Y725" t="s">
        <v>33</v>
      </c>
    </row>
    <row r="726" spans="1:2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E726/D726*100</f>
        <v>134.05952380952382</v>
      </c>
      <c r="G726" t="s">
        <v>20</v>
      </c>
      <c r="H726" s="8">
        <f>E726/I726</f>
        <v>93.066115702479337</v>
      </c>
      <c r="I726">
        <v>121</v>
      </c>
      <c r="J726" t="str">
        <f t="shared" si="66"/>
        <v>theater</v>
      </c>
      <c r="K726" t="str">
        <f t="shared" si="67"/>
        <v>plays</v>
      </c>
      <c r="L726" t="s">
        <v>40</v>
      </c>
      <c r="M726" t="s">
        <v>41</v>
      </c>
      <c r="N726">
        <v>1413954000</v>
      </c>
      <c r="O726" s="14">
        <f t="shared" si="68"/>
        <v>41934.208333333336</v>
      </c>
      <c r="P726" s="14">
        <v>41934.208333333336</v>
      </c>
      <c r="Q726">
        <f t="shared" si="71"/>
        <v>2014</v>
      </c>
      <c r="R726">
        <v>2014</v>
      </c>
      <c r="S726" s="16" t="str">
        <f t="shared" si="69"/>
        <v>Oct</v>
      </c>
      <c r="T726" t="s">
        <v>2083</v>
      </c>
      <c r="U726">
        <v>1414126800</v>
      </c>
      <c r="V726" s="12">
        <f t="shared" si="70"/>
        <v>41936.208333333336</v>
      </c>
      <c r="W726" t="b">
        <v>0</v>
      </c>
      <c r="X726" t="b">
        <v>1</v>
      </c>
      <c r="Y726" t="s">
        <v>33</v>
      </c>
    </row>
    <row r="727" spans="1:2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E727/D727*100</f>
        <v>50.398033126293996</v>
      </c>
      <c r="G727" t="s">
        <v>14</v>
      </c>
      <c r="H727" s="8">
        <f>E727/I727</f>
        <v>61.008145363408524</v>
      </c>
      <c r="I727">
        <v>1596</v>
      </c>
      <c r="J727" t="str">
        <f t="shared" si="66"/>
        <v>games</v>
      </c>
      <c r="K727" t="str">
        <f t="shared" si="67"/>
        <v>mobile games</v>
      </c>
      <c r="L727" t="s">
        <v>21</v>
      </c>
      <c r="M727" t="s">
        <v>22</v>
      </c>
      <c r="N727">
        <v>1416031200</v>
      </c>
      <c r="O727" s="14">
        <f t="shared" si="68"/>
        <v>41958.25</v>
      </c>
      <c r="P727" s="14">
        <v>41958.25</v>
      </c>
      <c r="Q727">
        <f t="shared" si="71"/>
        <v>2014</v>
      </c>
      <c r="R727">
        <v>2014</v>
      </c>
      <c r="S727" s="16" t="str">
        <f t="shared" si="69"/>
        <v>Nov</v>
      </c>
      <c r="T727" t="s">
        <v>2079</v>
      </c>
      <c r="U727">
        <v>1416204000</v>
      </c>
      <c r="V727" s="12">
        <f t="shared" si="70"/>
        <v>41960.25</v>
      </c>
      <c r="W727" t="b">
        <v>0</v>
      </c>
      <c r="X727" t="b">
        <v>0</v>
      </c>
      <c r="Y727" t="s">
        <v>292</v>
      </c>
    </row>
    <row r="728" spans="1:2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E728/D728*100</f>
        <v>88.815837937384899</v>
      </c>
      <c r="G728" t="s">
        <v>74</v>
      </c>
      <c r="H728" s="8">
        <f>E728/I728</f>
        <v>92.036259541984734</v>
      </c>
      <c r="I728">
        <v>524</v>
      </c>
      <c r="J728" t="str">
        <f t="shared" si="66"/>
        <v>theater</v>
      </c>
      <c r="K728" t="str">
        <f t="shared" si="67"/>
        <v>plays</v>
      </c>
      <c r="L728" t="s">
        <v>21</v>
      </c>
      <c r="M728" t="s">
        <v>22</v>
      </c>
      <c r="N728">
        <v>1287982800</v>
      </c>
      <c r="O728" s="14">
        <f t="shared" si="68"/>
        <v>40476.208333333336</v>
      </c>
      <c r="P728" s="14">
        <v>40476.208333333336</v>
      </c>
      <c r="Q728">
        <f t="shared" si="71"/>
        <v>2010</v>
      </c>
      <c r="R728">
        <v>2010</v>
      </c>
      <c r="S728" s="16" t="str">
        <f t="shared" si="69"/>
        <v>Oct</v>
      </c>
      <c r="T728" t="s">
        <v>2083</v>
      </c>
      <c r="U728">
        <v>1288501200</v>
      </c>
      <c r="V728" s="12">
        <f t="shared" si="70"/>
        <v>40482.208333333336</v>
      </c>
      <c r="W728" t="b">
        <v>0</v>
      </c>
      <c r="X728" t="b">
        <v>1</v>
      </c>
      <c r="Y728" t="s">
        <v>33</v>
      </c>
    </row>
    <row r="729" spans="1:2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E729/D729*100</f>
        <v>165</v>
      </c>
      <c r="G729" t="s">
        <v>20</v>
      </c>
      <c r="H729" s="8">
        <f>E729/I729</f>
        <v>81.132596685082873</v>
      </c>
      <c r="I729">
        <v>181</v>
      </c>
      <c r="J729" t="str">
        <f t="shared" si="66"/>
        <v>technology</v>
      </c>
      <c r="K729" t="str">
        <f t="shared" si="67"/>
        <v>web</v>
      </c>
      <c r="L729" t="s">
        <v>21</v>
      </c>
      <c r="M729" t="s">
        <v>22</v>
      </c>
      <c r="N729">
        <v>1547964000</v>
      </c>
      <c r="O729" s="14">
        <f t="shared" si="68"/>
        <v>43485.25</v>
      </c>
      <c r="P729" s="14">
        <v>43485.25</v>
      </c>
      <c r="Q729">
        <f t="shared" si="71"/>
        <v>2019</v>
      </c>
      <c r="R729">
        <v>2019</v>
      </c>
      <c r="S729" s="16" t="str">
        <f t="shared" si="69"/>
        <v>Jan</v>
      </c>
      <c r="T729" t="s">
        <v>2081</v>
      </c>
      <c r="U729">
        <v>1552971600</v>
      </c>
      <c r="V729" s="12">
        <f t="shared" si="70"/>
        <v>43543.208333333328</v>
      </c>
      <c r="W729" t="b">
        <v>0</v>
      </c>
      <c r="X729" t="b">
        <v>0</v>
      </c>
      <c r="Y729" t="s">
        <v>28</v>
      </c>
    </row>
    <row r="730" spans="1:2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E730/D730*100</f>
        <v>17.5</v>
      </c>
      <c r="G730" t="s">
        <v>14</v>
      </c>
      <c r="H730" s="8">
        <f>E730/I730</f>
        <v>73.5</v>
      </c>
      <c r="I730">
        <v>10</v>
      </c>
      <c r="J730" t="str">
        <f t="shared" si="66"/>
        <v>theater</v>
      </c>
      <c r="K730" t="str">
        <f t="shared" si="67"/>
        <v>plays</v>
      </c>
      <c r="L730" t="s">
        <v>21</v>
      </c>
      <c r="M730" t="s">
        <v>22</v>
      </c>
      <c r="N730">
        <v>1464152400</v>
      </c>
      <c r="O730" s="14">
        <f t="shared" si="68"/>
        <v>42515.208333333328</v>
      </c>
      <c r="P730" s="14">
        <v>42515.208333333328</v>
      </c>
      <c r="Q730">
        <f t="shared" si="71"/>
        <v>2016</v>
      </c>
      <c r="R730">
        <v>2016</v>
      </c>
      <c r="S730" s="16" t="str">
        <f t="shared" si="69"/>
        <v>May</v>
      </c>
      <c r="T730" t="s">
        <v>2090</v>
      </c>
      <c r="U730">
        <v>1465102800</v>
      </c>
      <c r="V730" s="12">
        <f t="shared" si="70"/>
        <v>42526.208333333328</v>
      </c>
      <c r="W730" t="b">
        <v>0</v>
      </c>
      <c r="X730" t="b">
        <v>0</v>
      </c>
      <c r="Y730" t="s">
        <v>33</v>
      </c>
    </row>
    <row r="731" spans="1:2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E731/D731*100</f>
        <v>185.66071428571428</v>
      </c>
      <c r="G731" t="s">
        <v>20</v>
      </c>
      <c r="H731" s="8">
        <f>E731/I731</f>
        <v>85.221311475409834</v>
      </c>
      <c r="I731">
        <v>122</v>
      </c>
      <c r="J731" t="str">
        <f t="shared" si="66"/>
        <v>film &amp; video</v>
      </c>
      <c r="K731" t="str">
        <f t="shared" si="67"/>
        <v>drama</v>
      </c>
      <c r="L731" t="s">
        <v>21</v>
      </c>
      <c r="M731" t="s">
        <v>22</v>
      </c>
      <c r="N731">
        <v>1359957600</v>
      </c>
      <c r="O731" s="14">
        <f t="shared" si="68"/>
        <v>41309.25</v>
      </c>
      <c r="P731" s="14">
        <v>41309.25</v>
      </c>
      <c r="Q731">
        <f t="shared" si="71"/>
        <v>2013</v>
      </c>
      <c r="R731">
        <v>2013</v>
      </c>
      <c r="S731" s="16" t="str">
        <f t="shared" si="69"/>
        <v>Feb</v>
      </c>
      <c r="T731" t="s">
        <v>2089</v>
      </c>
      <c r="U731">
        <v>1360130400</v>
      </c>
      <c r="V731" s="12">
        <f t="shared" si="70"/>
        <v>41311.25</v>
      </c>
      <c r="W731" t="b">
        <v>0</v>
      </c>
      <c r="X731" t="b">
        <v>0</v>
      </c>
      <c r="Y731" t="s">
        <v>53</v>
      </c>
    </row>
    <row r="732" spans="1:2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E732/D732*100</f>
        <v>412.6631944444444</v>
      </c>
      <c r="G732" t="s">
        <v>20</v>
      </c>
      <c r="H732" s="8">
        <f>E732/I732</f>
        <v>110.96825396825396</v>
      </c>
      <c r="I732">
        <v>1071</v>
      </c>
      <c r="J732" t="str">
        <f t="shared" si="66"/>
        <v>technology</v>
      </c>
      <c r="K732" t="str">
        <f t="shared" si="67"/>
        <v>wearables</v>
      </c>
      <c r="L732" t="s">
        <v>15</v>
      </c>
      <c r="M732" t="s">
        <v>16</v>
      </c>
      <c r="N732">
        <v>1432357200</v>
      </c>
      <c r="O732" s="14">
        <f t="shared" si="68"/>
        <v>42147.208333333328</v>
      </c>
      <c r="P732" s="14">
        <v>42147.208333333328</v>
      </c>
      <c r="Q732">
        <f t="shared" si="71"/>
        <v>2015</v>
      </c>
      <c r="R732">
        <v>2015</v>
      </c>
      <c r="S732" s="16" t="str">
        <f t="shared" si="69"/>
        <v>May</v>
      </c>
      <c r="T732" t="s">
        <v>2090</v>
      </c>
      <c r="U732">
        <v>1432875600</v>
      </c>
      <c r="V732" s="12">
        <f t="shared" si="70"/>
        <v>42153.208333333328</v>
      </c>
      <c r="W732" t="b">
        <v>0</v>
      </c>
      <c r="X732" t="b">
        <v>0</v>
      </c>
      <c r="Y732" t="s">
        <v>65</v>
      </c>
    </row>
    <row r="733" spans="1:2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E733/D733*100</f>
        <v>90.25</v>
      </c>
      <c r="G733" t="s">
        <v>74</v>
      </c>
      <c r="H733" s="8">
        <f>E733/I733</f>
        <v>32.968036529680369</v>
      </c>
      <c r="I733">
        <v>219</v>
      </c>
      <c r="J733" t="str">
        <f t="shared" si="66"/>
        <v>technology</v>
      </c>
      <c r="K733" t="str">
        <f t="shared" si="67"/>
        <v>web</v>
      </c>
      <c r="L733" t="s">
        <v>21</v>
      </c>
      <c r="M733" t="s">
        <v>22</v>
      </c>
      <c r="N733">
        <v>1500786000</v>
      </c>
      <c r="O733" s="14">
        <f t="shared" si="68"/>
        <v>42939.208333333328</v>
      </c>
      <c r="P733" s="14">
        <v>42939.208333333328</v>
      </c>
      <c r="Q733">
        <f t="shared" si="71"/>
        <v>2017</v>
      </c>
      <c r="R733">
        <v>2017</v>
      </c>
      <c r="S733" s="16" t="str">
        <f t="shared" si="69"/>
        <v>Jul</v>
      </c>
      <c r="T733" t="s">
        <v>2087</v>
      </c>
      <c r="U733">
        <v>1500872400</v>
      </c>
      <c r="V733" s="12">
        <f t="shared" si="70"/>
        <v>42940.208333333328</v>
      </c>
      <c r="W733" t="b">
        <v>0</v>
      </c>
      <c r="X733" t="b">
        <v>0</v>
      </c>
      <c r="Y733" t="s">
        <v>28</v>
      </c>
    </row>
    <row r="734" spans="1:2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E734/D734*100</f>
        <v>91.984615384615381</v>
      </c>
      <c r="G734" t="s">
        <v>14</v>
      </c>
      <c r="H734" s="8">
        <f>E734/I734</f>
        <v>96.005352363960753</v>
      </c>
      <c r="I734">
        <v>1121</v>
      </c>
      <c r="J734" t="str">
        <f t="shared" si="66"/>
        <v>music</v>
      </c>
      <c r="K734" t="str">
        <f t="shared" si="67"/>
        <v>rock</v>
      </c>
      <c r="L734" t="s">
        <v>21</v>
      </c>
      <c r="M734" t="s">
        <v>22</v>
      </c>
      <c r="N734">
        <v>1490158800</v>
      </c>
      <c r="O734" s="14">
        <f t="shared" si="68"/>
        <v>42816.208333333328</v>
      </c>
      <c r="P734" s="14">
        <v>42816.208333333328</v>
      </c>
      <c r="Q734">
        <f t="shared" si="71"/>
        <v>2017</v>
      </c>
      <c r="R734">
        <v>2017</v>
      </c>
      <c r="S734" s="16" t="str">
        <f t="shared" si="69"/>
        <v>Mar</v>
      </c>
      <c r="T734" t="s">
        <v>2085</v>
      </c>
      <c r="U734">
        <v>1492146000</v>
      </c>
      <c r="V734" s="12">
        <f t="shared" si="70"/>
        <v>42839.208333333328</v>
      </c>
      <c r="W734" t="b">
        <v>0</v>
      </c>
      <c r="X734" t="b">
        <v>1</v>
      </c>
      <c r="Y734" t="s">
        <v>23</v>
      </c>
    </row>
    <row r="735" spans="1:2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E735/D735*100</f>
        <v>527.00632911392404</v>
      </c>
      <c r="G735" t="s">
        <v>20</v>
      </c>
      <c r="H735" s="8">
        <f>E735/I735</f>
        <v>84.96632653061225</v>
      </c>
      <c r="I735">
        <v>980</v>
      </c>
      <c r="J735" t="str">
        <f t="shared" si="66"/>
        <v>music</v>
      </c>
      <c r="K735" t="str">
        <f t="shared" si="67"/>
        <v>metal</v>
      </c>
      <c r="L735" t="s">
        <v>21</v>
      </c>
      <c r="M735" t="s">
        <v>22</v>
      </c>
      <c r="N735">
        <v>1406178000</v>
      </c>
      <c r="O735" s="14">
        <f t="shared" si="68"/>
        <v>41844.208333333336</v>
      </c>
      <c r="P735" s="14">
        <v>41844.208333333336</v>
      </c>
      <c r="Q735">
        <f t="shared" si="71"/>
        <v>2014</v>
      </c>
      <c r="R735">
        <v>2014</v>
      </c>
      <c r="S735" s="16" t="str">
        <f t="shared" si="69"/>
        <v>Jul</v>
      </c>
      <c r="T735" t="s">
        <v>2087</v>
      </c>
      <c r="U735">
        <v>1407301200</v>
      </c>
      <c r="V735" s="12">
        <f t="shared" si="70"/>
        <v>41857.208333333336</v>
      </c>
      <c r="W735" t="b">
        <v>0</v>
      </c>
      <c r="X735" t="b">
        <v>0</v>
      </c>
      <c r="Y735" t="s">
        <v>148</v>
      </c>
    </row>
    <row r="736" spans="1:2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E736/D736*100</f>
        <v>319.14285714285711</v>
      </c>
      <c r="G736" t="s">
        <v>20</v>
      </c>
      <c r="H736" s="8">
        <f>E736/I736</f>
        <v>25.007462686567163</v>
      </c>
      <c r="I736">
        <v>536</v>
      </c>
      <c r="J736" t="str">
        <f t="shared" si="66"/>
        <v>theater</v>
      </c>
      <c r="K736" t="str">
        <f t="shared" si="67"/>
        <v>plays</v>
      </c>
      <c r="L736" t="s">
        <v>21</v>
      </c>
      <c r="M736" t="s">
        <v>22</v>
      </c>
      <c r="N736">
        <v>1485583200</v>
      </c>
      <c r="O736" s="14">
        <f t="shared" si="68"/>
        <v>42763.25</v>
      </c>
      <c r="P736" s="14">
        <v>42763.25</v>
      </c>
      <c r="Q736">
        <f t="shared" si="71"/>
        <v>2017</v>
      </c>
      <c r="R736">
        <v>2017</v>
      </c>
      <c r="S736" s="16" t="str">
        <f t="shared" si="69"/>
        <v>Jan</v>
      </c>
      <c r="T736" t="s">
        <v>2081</v>
      </c>
      <c r="U736">
        <v>1486620000</v>
      </c>
      <c r="V736" s="12">
        <f t="shared" si="70"/>
        <v>42775.25</v>
      </c>
      <c r="W736" t="b">
        <v>0</v>
      </c>
      <c r="X736" t="b">
        <v>1</v>
      </c>
      <c r="Y736" t="s">
        <v>33</v>
      </c>
    </row>
    <row r="737" spans="1:2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E737/D737*100</f>
        <v>354.18867924528303</v>
      </c>
      <c r="G737" t="s">
        <v>20</v>
      </c>
      <c r="H737" s="8">
        <f>E737/I737</f>
        <v>65.998995479658461</v>
      </c>
      <c r="I737">
        <v>1991</v>
      </c>
      <c r="J737" t="str">
        <f t="shared" si="66"/>
        <v>photography</v>
      </c>
      <c r="K737" t="str">
        <f t="shared" si="67"/>
        <v>photography books</v>
      </c>
      <c r="L737" t="s">
        <v>21</v>
      </c>
      <c r="M737" t="s">
        <v>22</v>
      </c>
      <c r="N737">
        <v>1459314000</v>
      </c>
      <c r="O737" s="14">
        <f t="shared" si="68"/>
        <v>42459.208333333328</v>
      </c>
      <c r="P737" s="14">
        <v>42459.208333333328</v>
      </c>
      <c r="Q737">
        <f t="shared" si="71"/>
        <v>2016</v>
      </c>
      <c r="R737">
        <v>2016</v>
      </c>
      <c r="S737" s="16" t="str">
        <f t="shared" si="69"/>
        <v>Mar</v>
      </c>
      <c r="T737" t="s">
        <v>2085</v>
      </c>
      <c r="U737">
        <v>1459918800</v>
      </c>
      <c r="V737" s="12">
        <f t="shared" si="70"/>
        <v>42466.208333333328</v>
      </c>
      <c r="W737" t="b">
        <v>0</v>
      </c>
      <c r="X737" t="b">
        <v>0</v>
      </c>
      <c r="Y737" t="s">
        <v>122</v>
      </c>
    </row>
    <row r="738" spans="1:2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E738/D738*100</f>
        <v>32.896103896103895</v>
      </c>
      <c r="G738" t="s">
        <v>74</v>
      </c>
      <c r="H738" s="8">
        <f>E738/I738</f>
        <v>87.34482758620689</v>
      </c>
      <c r="I738">
        <v>29</v>
      </c>
      <c r="J738" t="str">
        <f t="shared" si="66"/>
        <v>publishing</v>
      </c>
      <c r="K738" t="str">
        <f t="shared" si="67"/>
        <v>nonfiction</v>
      </c>
      <c r="L738" t="s">
        <v>21</v>
      </c>
      <c r="M738" t="s">
        <v>22</v>
      </c>
      <c r="N738">
        <v>1424412000</v>
      </c>
      <c r="O738" s="14">
        <f t="shared" si="68"/>
        <v>42055.25</v>
      </c>
      <c r="P738" s="14">
        <v>42055.25</v>
      </c>
      <c r="Q738">
        <f t="shared" si="71"/>
        <v>2015</v>
      </c>
      <c r="R738">
        <v>2015</v>
      </c>
      <c r="S738" s="16" t="str">
        <f t="shared" si="69"/>
        <v>Feb</v>
      </c>
      <c r="T738" t="s">
        <v>2089</v>
      </c>
      <c r="U738">
        <v>1424757600</v>
      </c>
      <c r="V738" s="12">
        <f t="shared" si="70"/>
        <v>42059.25</v>
      </c>
      <c r="W738" t="b">
        <v>0</v>
      </c>
      <c r="X738" t="b">
        <v>0</v>
      </c>
      <c r="Y738" t="s">
        <v>68</v>
      </c>
    </row>
    <row r="739" spans="1:2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E739/D739*100</f>
        <v>135.8918918918919</v>
      </c>
      <c r="G739" t="s">
        <v>20</v>
      </c>
      <c r="H739" s="8">
        <f>E739/I739</f>
        <v>27.933333333333334</v>
      </c>
      <c r="I739">
        <v>180</v>
      </c>
      <c r="J739" t="str">
        <f t="shared" si="66"/>
        <v>music</v>
      </c>
      <c r="K739" t="str">
        <f t="shared" si="67"/>
        <v>indie rock</v>
      </c>
      <c r="L739" t="s">
        <v>21</v>
      </c>
      <c r="M739" t="s">
        <v>22</v>
      </c>
      <c r="N739">
        <v>1478844000</v>
      </c>
      <c r="O739" s="14">
        <f t="shared" si="68"/>
        <v>42685.25</v>
      </c>
      <c r="P739" s="14">
        <v>42685.25</v>
      </c>
      <c r="Q739">
        <f t="shared" si="71"/>
        <v>2016</v>
      </c>
      <c r="R739">
        <v>2016</v>
      </c>
      <c r="S739" s="16" t="str">
        <f t="shared" si="69"/>
        <v>Nov</v>
      </c>
      <c r="T739" t="s">
        <v>2079</v>
      </c>
      <c r="U739">
        <v>1479880800</v>
      </c>
      <c r="V739" s="12">
        <f t="shared" si="70"/>
        <v>42697.25</v>
      </c>
      <c r="W739" t="b">
        <v>0</v>
      </c>
      <c r="X739" t="b">
        <v>0</v>
      </c>
      <c r="Y739" t="s">
        <v>60</v>
      </c>
    </row>
    <row r="740" spans="1:2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E740/D740*100</f>
        <v>2.0843373493975905</v>
      </c>
      <c r="G740" t="s">
        <v>14</v>
      </c>
      <c r="H740" s="8">
        <f>E740/I740</f>
        <v>103.8</v>
      </c>
      <c r="I740">
        <v>15</v>
      </c>
      <c r="J740" t="str">
        <f t="shared" si="66"/>
        <v>theater</v>
      </c>
      <c r="K740" t="str">
        <f t="shared" si="67"/>
        <v>plays</v>
      </c>
      <c r="L740" t="s">
        <v>21</v>
      </c>
      <c r="M740" t="s">
        <v>22</v>
      </c>
      <c r="N740">
        <v>1416117600</v>
      </c>
      <c r="O740" s="14">
        <f t="shared" si="68"/>
        <v>41959.25</v>
      </c>
      <c r="P740" s="14">
        <v>41959.25</v>
      </c>
      <c r="Q740">
        <f t="shared" si="71"/>
        <v>2014</v>
      </c>
      <c r="R740">
        <v>2014</v>
      </c>
      <c r="S740" s="16" t="str">
        <f t="shared" si="69"/>
        <v>Nov</v>
      </c>
      <c r="T740" t="s">
        <v>2079</v>
      </c>
      <c r="U740">
        <v>1418018400</v>
      </c>
      <c r="V740" s="12">
        <f t="shared" si="70"/>
        <v>41981.25</v>
      </c>
      <c r="W740" t="b">
        <v>0</v>
      </c>
      <c r="X740" t="b">
        <v>1</v>
      </c>
      <c r="Y740" t="s">
        <v>33</v>
      </c>
    </row>
    <row r="741" spans="1:2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E741/D741*100</f>
        <v>61</v>
      </c>
      <c r="G741" t="s">
        <v>14</v>
      </c>
      <c r="H741" s="8">
        <f>E741/I741</f>
        <v>31.937172774869111</v>
      </c>
      <c r="I741">
        <v>191</v>
      </c>
      <c r="J741" t="str">
        <f t="shared" si="66"/>
        <v>music</v>
      </c>
      <c r="K741" t="str">
        <f t="shared" si="67"/>
        <v>indie rock</v>
      </c>
      <c r="L741" t="s">
        <v>21</v>
      </c>
      <c r="M741" t="s">
        <v>22</v>
      </c>
      <c r="N741">
        <v>1340946000</v>
      </c>
      <c r="O741" s="14">
        <f t="shared" si="68"/>
        <v>41089.208333333336</v>
      </c>
      <c r="P741" s="14">
        <v>41089.208333333336</v>
      </c>
      <c r="Q741">
        <f t="shared" si="71"/>
        <v>2012</v>
      </c>
      <c r="R741">
        <v>2012</v>
      </c>
      <c r="S741" s="16" t="str">
        <f t="shared" si="69"/>
        <v>Jun</v>
      </c>
      <c r="T741" t="s">
        <v>2084</v>
      </c>
      <c r="U741">
        <v>1341032400</v>
      </c>
      <c r="V741" s="12">
        <f t="shared" si="70"/>
        <v>41090.208333333336</v>
      </c>
      <c r="W741" t="b">
        <v>0</v>
      </c>
      <c r="X741" t="b">
        <v>0</v>
      </c>
      <c r="Y741" t="s">
        <v>60</v>
      </c>
    </row>
    <row r="742" spans="1:2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E742/D742*100</f>
        <v>30.037735849056602</v>
      </c>
      <c r="G742" t="s">
        <v>14</v>
      </c>
      <c r="H742" s="8">
        <f>E742/I742</f>
        <v>99.5</v>
      </c>
      <c r="I742">
        <v>16</v>
      </c>
      <c r="J742" t="str">
        <f t="shared" si="66"/>
        <v>theater</v>
      </c>
      <c r="K742" t="str">
        <f t="shared" si="67"/>
        <v>plays</v>
      </c>
      <c r="L742" t="s">
        <v>21</v>
      </c>
      <c r="M742" t="s">
        <v>22</v>
      </c>
      <c r="N742">
        <v>1486101600</v>
      </c>
      <c r="O742" s="14">
        <f t="shared" si="68"/>
        <v>42769.25</v>
      </c>
      <c r="P742" s="14">
        <v>42769.25</v>
      </c>
      <c r="Q742">
        <f t="shared" si="71"/>
        <v>2017</v>
      </c>
      <c r="R742">
        <v>2017</v>
      </c>
      <c r="S742" s="16" t="str">
        <f t="shared" si="69"/>
        <v>Feb</v>
      </c>
      <c r="T742" t="s">
        <v>2089</v>
      </c>
      <c r="U742">
        <v>1486360800</v>
      </c>
      <c r="V742" s="12">
        <f t="shared" si="70"/>
        <v>42772.25</v>
      </c>
      <c r="W742" t="b">
        <v>0</v>
      </c>
      <c r="X742" t="b">
        <v>0</v>
      </c>
      <c r="Y742" t="s">
        <v>33</v>
      </c>
    </row>
    <row r="743" spans="1:2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E743/D743*100</f>
        <v>1179.1666666666665</v>
      </c>
      <c r="G743" t="s">
        <v>20</v>
      </c>
      <c r="H743" s="8">
        <f>E743/I743</f>
        <v>108.84615384615384</v>
      </c>
      <c r="I743">
        <v>130</v>
      </c>
      <c r="J743" t="str">
        <f t="shared" si="66"/>
        <v>theater</v>
      </c>
      <c r="K743" t="str">
        <f t="shared" si="67"/>
        <v>plays</v>
      </c>
      <c r="L743" t="s">
        <v>21</v>
      </c>
      <c r="M743" t="s">
        <v>22</v>
      </c>
      <c r="N743">
        <v>1274590800</v>
      </c>
      <c r="O743" s="14">
        <f t="shared" si="68"/>
        <v>40321.208333333336</v>
      </c>
      <c r="P743" s="14">
        <v>40321.208333333336</v>
      </c>
      <c r="Q743">
        <f t="shared" si="71"/>
        <v>2010</v>
      </c>
      <c r="R743">
        <v>2010</v>
      </c>
      <c r="S743" s="16" t="str">
        <f t="shared" si="69"/>
        <v>May</v>
      </c>
      <c r="T743" t="s">
        <v>2090</v>
      </c>
      <c r="U743">
        <v>1274677200</v>
      </c>
      <c r="V743" s="12">
        <f t="shared" si="70"/>
        <v>40322.208333333336</v>
      </c>
      <c r="W743" t="b">
        <v>0</v>
      </c>
      <c r="X743" t="b">
        <v>0</v>
      </c>
      <c r="Y743" t="s">
        <v>33</v>
      </c>
    </row>
    <row r="744" spans="1:2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E744/D744*100</f>
        <v>1126.0833333333335</v>
      </c>
      <c r="G744" t="s">
        <v>20</v>
      </c>
      <c r="H744" s="8">
        <f>E744/I744</f>
        <v>110.76229508196721</v>
      </c>
      <c r="I744">
        <v>122</v>
      </c>
      <c r="J744" t="str">
        <f t="shared" si="66"/>
        <v>music</v>
      </c>
      <c r="K744" t="str">
        <f t="shared" si="67"/>
        <v>electric music</v>
      </c>
      <c r="L744" t="s">
        <v>21</v>
      </c>
      <c r="M744" t="s">
        <v>22</v>
      </c>
      <c r="N744">
        <v>1263880800</v>
      </c>
      <c r="O744" s="14">
        <f t="shared" si="68"/>
        <v>40197.25</v>
      </c>
      <c r="P744" s="14">
        <v>40197.25</v>
      </c>
      <c r="Q744">
        <f t="shared" si="71"/>
        <v>2010</v>
      </c>
      <c r="R744">
        <v>2010</v>
      </c>
      <c r="S744" s="16" t="str">
        <f t="shared" si="69"/>
        <v>Jan</v>
      </c>
      <c r="T744" t="s">
        <v>2081</v>
      </c>
      <c r="U744">
        <v>1267509600</v>
      </c>
      <c r="V744" s="12">
        <f t="shared" si="70"/>
        <v>40239.25</v>
      </c>
      <c r="W744" t="b">
        <v>0</v>
      </c>
      <c r="X744" t="b">
        <v>0</v>
      </c>
      <c r="Y744" t="s">
        <v>50</v>
      </c>
    </row>
    <row r="745" spans="1:2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E745/D745*100</f>
        <v>12.923076923076923</v>
      </c>
      <c r="G745" t="s">
        <v>14</v>
      </c>
      <c r="H745" s="8">
        <f>E745/I745</f>
        <v>29.647058823529413</v>
      </c>
      <c r="I745">
        <v>17</v>
      </c>
      <c r="J745" t="str">
        <f t="shared" si="66"/>
        <v>theater</v>
      </c>
      <c r="K745" t="str">
        <f t="shared" si="67"/>
        <v>plays</v>
      </c>
      <c r="L745" t="s">
        <v>21</v>
      </c>
      <c r="M745" t="s">
        <v>22</v>
      </c>
      <c r="N745">
        <v>1445403600</v>
      </c>
      <c r="O745" s="14">
        <f t="shared" si="68"/>
        <v>42298.208333333328</v>
      </c>
      <c r="P745" s="14">
        <v>42298.208333333328</v>
      </c>
      <c r="Q745">
        <f t="shared" si="71"/>
        <v>2015</v>
      </c>
      <c r="R745">
        <v>2015</v>
      </c>
      <c r="S745" s="16" t="str">
        <f t="shared" si="69"/>
        <v>Oct</v>
      </c>
      <c r="T745" t="s">
        <v>2083</v>
      </c>
      <c r="U745">
        <v>1445922000</v>
      </c>
      <c r="V745" s="12">
        <f t="shared" si="70"/>
        <v>42304.208333333328</v>
      </c>
      <c r="W745" t="b">
        <v>0</v>
      </c>
      <c r="X745" t="b">
        <v>1</v>
      </c>
      <c r="Y745" t="s">
        <v>33</v>
      </c>
    </row>
    <row r="746" spans="1:2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E746/D746*100</f>
        <v>712</v>
      </c>
      <c r="G746" t="s">
        <v>20</v>
      </c>
      <c r="H746" s="8">
        <f>E746/I746</f>
        <v>101.71428571428571</v>
      </c>
      <c r="I746">
        <v>140</v>
      </c>
      <c r="J746" t="str">
        <f t="shared" si="66"/>
        <v>theater</v>
      </c>
      <c r="K746" t="str">
        <f t="shared" si="67"/>
        <v>plays</v>
      </c>
      <c r="L746" t="s">
        <v>21</v>
      </c>
      <c r="M746" t="s">
        <v>22</v>
      </c>
      <c r="N746">
        <v>1533877200</v>
      </c>
      <c r="O746" s="14">
        <f t="shared" si="68"/>
        <v>43322.208333333328</v>
      </c>
      <c r="P746" s="14">
        <v>43322.208333333328</v>
      </c>
      <c r="Q746">
        <f t="shared" si="71"/>
        <v>2018</v>
      </c>
      <c r="R746">
        <v>2018</v>
      </c>
      <c r="S746" s="16" t="str">
        <f t="shared" si="69"/>
        <v>Aug</v>
      </c>
      <c r="T746" t="s">
        <v>2080</v>
      </c>
      <c r="U746">
        <v>1534050000</v>
      </c>
      <c r="V746" s="12">
        <f t="shared" si="70"/>
        <v>43324.208333333328</v>
      </c>
      <c r="W746" t="b">
        <v>0</v>
      </c>
      <c r="X746" t="b">
        <v>1</v>
      </c>
      <c r="Y746" t="s">
        <v>33</v>
      </c>
    </row>
    <row r="747" spans="1:2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E747/D747*100</f>
        <v>30.304347826086957</v>
      </c>
      <c r="G747" t="s">
        <v>14</v>
      </c>
      <c r="H747" s="8">
        <f>E747/I747</f>
        <v>61.5</v>
      </c>
      <c r="I747">
        <v>34</v>
      </c>
      <c r="J747" t="str">
        <f t="shared" si="66"/>
        <v>technology</v>
      </c>
      <c r="K747" t="str">
        <f t="shared" si="67"/>
        <v>wearables</v>
      </c>
      <c r="L747" t="s">
        <v>21</v>
      </c>
      <c r="M747" t="s">
        <v>22</v>
      </c>
      <c r="N747">
        <v>1275195600</v>
      </c>
      <c r="O747" s="14">
        <f t="shared" si="68"/>
        <v>40328.208333333336</v>
      </c>
      <c r="P747" s="14">
        <v>40328.208333333336</v>
      </c>
      <c r="Q747">
        <f t="shared" si="71"/>
        <v>2010</v>
      </c>
      <c r="R747">
        <v>2010</v>
      </c>
      <c r="S747" s="16" t="str">
        <f t="shared" si="69"/>
        <v>May</v>
      </c>
      <c r="T747" t="s">
        <v>2090</v>
      </c>
      <c r="U747">
        <v>1277528400</v>
      </c>
      <c r="V747" s="12">
        <f t="shared" si="70"/>
        <v>40355.208333333336</v>
      </c>
      <c r="W747" t="b">
        <v>0</v>
      </c>
      <c r="X747" t="b">
        <v>0</v>
      </c>
      <c r="Y747" t="s">
        <v>65</v>
      </c>
    </row>
    <row r="748" spans="1:2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E748/D748*100</f>
        <v>212.50896057347671</v>
      </c>
      <c r="G748" t="s">
        <v>20</v>
      </c>
      <c r="H748" s="8">
        <f>E748/I748</f>
        <v>35</v>
      </c>
      <c r="I748">
        <v>3388</v>
      </c>
      <c r="J748" t="str">
        <f t="shared" si="66"/>
        <v>technology</v>
      </c>
      <c r="K748" t="str">
        <f t="shared" si="67"/>
        <v>web</v>
      </c>
      <c r="L748" t="s">
        <v>21</v>
      </c>
      <c r="M748" t="s">
        <v>22</v>
      </c>
      <c r="N748">
        <v>1318136400</v>
      </c>
      <c r="O748" s="14">
        <f t="shared" si="68"/>
        <v>40825.208333333336</v>
      </c>
      <c r="P748" s="14">
        <v>40825.208333333336</v>
      </c>
      <c r="Q748">
        <f t="shared" si="71"/>
        <v>2011</v>
      </c>
      <c r="R748">
        <v>2011</v>
      </c>
      <c r="S748" s="16" t="str">
        <f t="shared" si="69"/>
        <v>Oct</v>
      </c>
      <c r="T748" t="s">
        <v>2083</v>
      </c>
      <c r="U748">
        <v>1318568400</v>
      </c>
      <c r="V748" s="12">
        <f t="shared" si="70"/>
        <v>40830.208333333336</v>
      </c>
      <c r="W748" t="b">
        <v>0</v>
      </c>
      <c r="X748" t="b">
        <v>0</v>
      </c>
      <c r="Y748" t="s">
        <v>28</v>
      </c>
    </row>
    <row r="749" spans="1:2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E749/D749*100</f>
        <v>228.85714285714286</v>
      </c>
      <c r="G749" t="s">
        <v>20</v>
      </c>
      <c r="H749" s="8">
        <f>E749/I749</f>
        <v>40.049999999999997</v>
      </c>
      <c r="I749">
        <v>280</v>
      </c>
      <c r="J749" t="str">
        <f t="shared" si="66"/>
        <v>theater</v>
      </c>
      <c r="K749" t="str">
        <f t="shared" si="67"/>
        <v>plays</v>
      </c>
      <c r="L749" t="s">
        <v>21</v>
      </c>
      <c r="M749" t="s">
        <v>22</v>
      </c>
      <c r="N749">
        <v>1283403600</v>
      </c>
      <c r="O749" s="14">
        <f t="shared" si="68"/>
        <v>40423.208333333336</v>
      </c>
      <c r="P749" s="14">
        <v>40423.208333333336</v>
      </c>
      <c r="Q749">
        <f t="shared" si="71"/>
        <v>2010</v>
      </c>
      <c r="R749">
        <v>2010</v>
      </c>
      <c r="S749" s="16" t="str">
        <f t="shared" si="69"/>
        <v>Sep</v>
      </c>
      <c r="T749" t="s">
        <v>2082</v>
      </c>
      <c r="U749">
        <v>1284354000</v>
      </c>
      <c r="V749" s="12">
        <f t="shared" si="70"/>
        <v>40434.208333333336</v>
      </c>
      <c r="W749" t="b">
        <v>0</v>
      </c>
      <c r="X749" t="b">
        <v>0</v>
      </c>
      <c r="Y749" t="s">
        <v>33</v>
      </c>
    </row>
    <row r="750" spans="1:2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E750/D750*100</f>
        <v>34.959979476654695</v>
      </c>
      <c r="G750" t="s">
        <v>74</v>
      </c>
      <c r="H750" s="8">
        <f>E750/I750</f>
        <v>110.97231270358306</v>
      </c>
      <c r="I750">
        <v>614</v>
      </c>
      <c r="J750" t="str">
        <f t="shared" si="66"/>
        <v>film &amp; video</v>
      </c>
      <c r="K750" t="str">
        <f t="shared" si="67"/>
        <v>animation</v>
      </c>
      <c r="L750" t="s">
        <v>21</v>
      </c>
      <c r="M750" t="s">
        <v>22</v>
      </c>
      <c r="N750">
        <v>1267423200</v>
      </c>
      <c r="O750" s="14">
        <f t="shared" si="68"/>
        <v>40238.25</v>
      </c>
      <c r="P750" s="14">
        <v>40238.25</v>
      </c>
      <c r="Q750">
        <f t="shared" si="71"/>
        <v>2010</v>
      </c>
      <c r="R750">
        <v>2010</v>
      </c>
      <c r="S750" s="16" t="str">
        <f t="shared" si="69"/>
        <v>Mar</v>
      </c>
      <c r="T750" t="s">
        <v>2085</v>
      </c>
      <c r="U750">
        <v>1269579600</v>
      </c>
      <c r="V750" s="12">
        <f t="shared" si="70"/>
        <v>40263.208333333336</v>
      </c>
      <c r="W750" t="b">
        <v>0</v>
      </c>
      <c r="X750" t="b">
        <v>1</v>
      </c>
      <c r="Y750" t="s">
        <v>71</v>
      </c>
    </row>
    <row r="751" spans="1:2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E751/D751*100</f>
        <v>157.29069767441862</v>
      </c>
      <c r="G751" t="s">
        <v>20</v>
      </c>
      <c r="H751" s="8">
        <f>E751/I751</f>
        <v>36.959016393442624</v>
      </c>
      <c r="I751">
        <v>366</v>
      </c>
      <c r="J751" t="str">
        <f t="shared" si="66"/>
        <v>technology</v>
      </c>
      <c r="K751" t="str">
        <f t="shared" si="67"/>
        <v>wearables</v>
      </c>
      <c r="L751" t="s">
        <v>107</v>
      </c>
      <c r="M751" t="s">
        <v>108</v>
      </c>
      <c r="N751">
        <v>1412744400</v>
      </c>
      <c r="O751" s="14">
        <f t="shared" si="68"/>
        <v>41920.208333333336</v>
      </c>
      <c r="P751" s="14">
        <v>41920.208333333336</v>
      </c>
      <c r="Q751">
        <f t="shared" si="71"/>
        <v>2014</v>
      </c>
      <c r="R751">
        <v>2014</v>
      </c>
      <c r="S751" s="16" t="str">
        <f t="shared" si="69"/>
        <v>Oct</v>
      </c>
      <c r="T751" t="s">
        <v>2083</v>
      </c>
      <c r="U751">
        <v>1413781200</v>
      </c>
      <c r="V751" s="12">
        <f t="shared" si="70"/>
        <v>41932.208333333336</v>
      </c>
      <c r="W751" t="b">
        <v>0</v>
      </c>
      <c r="X751" t="b">
        <v>1</v>
      </c>
      <c r="Y751" t="s">
        <v>65</v>
      </c>
    </row>
    <row r="752" spans="1:2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E752/D752*100</f>
        <v>1</v>
      </c>
      <c r="G752" t="s">
        <v>14</v>
      </c>
      <c r="H752" s="8">
        <f>E752/I752</f>
        <v>1</v>
      </c>
      <c r="I752">
        <v>1</v>
      </c>
      <c r="J752" t="str">
        <f t="shared" si="66"/>
        <v>music</v>
      </c>
      <c r="K752" t="str">
        <f t="shared" si="67"/>
        <v>electric music</v>
      </c>
      <c r="L752" t="s">
        <v>40</v>
      </c>
      <c r="M752" t="s">
        <v>41</v>
      </c>
      <c r="N752">
        <v>1277960400</v>
      </c>
      <c r="O752" s="14">
        <f t="shared" si="68"/>
        <v>40360.208333333336</v>
      </c>
      <c r="P752" s="14">
        <v>40360.208333333336</v>
      </c>
      <c r="Q752">
        <f t="shared" si="71"/>
        <v>2010</v>
      </c>
      <c r="R752">
        <v>2010</v>
      </c>
      <c r="S752" s="16" t="str">
        <f t="shared" si="69"/>
        <v>Jul</v>
      </c>
      <c r="T752" t="s">
        <v>2087</v>
      </c>
      <c r="U752">
        <v>1280120400</v>
      </c>
      <c r="V752" s="12">
        <f t="shared" si="70"/>
        <v>40385.208333333336</v>
      </c>
      <c r="W752" t="b">
        <v>0</v>
      </c>
      <c r="X752" t="b">
        <v>0</v>
      </c>
      <c r="Y752" t="s">
        <v>50</v>
      </c>
    </row>
    <row r="753" spans="1:2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E753/D753*100</f>
        <v>232.30555555555554</v>
      </c>
      <c r="G753" t="s">
        <v>20</v>
      </c>
      <c r="H753" s="8">
        <f>E753/I753</f>
        <v>30.974074074074075</v>
      </c>
      <c r="I753">
        <v>270</v>
      </c>
      <c r="J753" t="str">
        <f t="shared" si="66"/>
        <v>publishing</v>
      </c>
      <c r="K753" t="str">
        <f t="shared" si="67"/>
        <v>nonfiction</v>
      </c>
      <c r="L753" t="s">
        <v>21</v>
      </c>
      <c r="M753" t="s">
        <v>22</v>
      </c>
      <c r="N753">
        <v>1458190800</v>
      </c>
      <c r="O753" s="14">
        <f t="shared" si="68"/>
        <v>42446.208333333328</v>
      </c>
      <c r="P753" s="14">
        <v>42446.208333333328</v>
      </c>
      <c r="Q753">
        <f t="shared" si="71"/>
        <v>2016</v>
      </c>
      <c r="R753">
        <v>2016</v>
      </c>
      <c r="S753" s="16" t="str">
        <f t="shared" si="69"/>
        <v>Mar</v>
      </c>
      <c r="T753" t="s">
        <v>2085</v>
      </c>
      <c r="U753">
        <v>1459486800</v>
      </c>
      <c r="V753" s="12">
        <f t="shared" si="70"/>
        <v>42461.208333333328</v>
      </c>
      <c r="W753" t="b">
        <v>1</v>
      </c>
      <c r="X753" t="b">
        <v>1</v>
      </c>
      <c r="Y753" t="s">
        <v>68</v>
      </c>
    </row>
    <row r="754" spans="1:2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E754/D754*100</f>
        <v>92.448275862068968</v>
      </c>
      <c r="G754" t="s">
        <v>74</v>
      </c>
      <c r="H754" s="8">
        <f>E754/I754</f>
        <v>47.035087719298247</v>
      </c>
      <c r="I754">
        <v>114</v>
      </c>
      <c r="J754" t="str">
        <f t="shared" si="66"/>
        <v>theater</v>
      </c>
      <c r="K754" t="str">
        <f t="shared" si="67"/>
        <v>plays</v>
      </c>
      <c r="L754" t="s">
        <v>21</v>
      </c>
      <c r="M754" t="s">
        <v>22</v>
      </c>
      <c r="N754">
        <v>1280984400</v>
      </c>
      <c r="O754" s="14">
        <f t="shared" si="68"/>
        <v>40395.208333333336</v>
      </c>
      <c r="P754" s="14">
        <v>40395.208333333336</v>
      </c>
      <c r="Q754">
        <f t="shared" si="71"/>
        <v>2010</v>
      </c>
      <c r="R754">
        <v>2010</v>
      </c>
      <c r="S754" s="16" t="str">
        <f t="shared" si="69"/>
        <v>Aug</v>
      </c>
      <c r="T754" t="s">
        <v>2080</v>
      </c>
      <c r="U754">
        <v>1282539600</v>
      </c>
      <c r="V754" s="12">
        <f t="shared" si="70"/>
        <v>40413.208333333336</v>
      </c>
      <c r="W754" t="b">
        <v>0</v>
      </c>
      <c r="X754" t="b">
        <v>1</v>
      </c>
      <c r="Y754" t="s">
        <v>33</v>
      </c>
    </row>
    <row r="755" spans="1:2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E755/D755*100</f>
        <v>256.70212765957444</v>
      </c>
      <c r="G755" t="s">
        <v>20</v>
      </c>
      <c r="H755" s="8">
        <f>E755/I755</f>
        <v>88.065693430656935</v>
      </c>
      <c r="I755">
        <v>137</v>
      </c>
      <c r="J755" t="str">
        <f t="shared" si="66"/>
        <v>photography</v>
      </c>
      <c r="K755" t="str">
        <f t="shared" si="67"/>
        <v>photography books</v>
      </c>
      <c r="L755" t="s">
        <v>21</v>
      </c>
      <c r="M755" t="s">
        <v>22</v>
      </c>
      <c r="N755">
        <v>1274590800</v>
      </c>
      <c r="O755" s="14">
        <f t="shared" si="68"/>
        <v>40321.208333333336</v>
      </c>
      <c r="P755" s="14">
        <v>40321.208333333336</v>
      </c>
      <c r="Q755">
        <f t="shared" si="71"/>
        <v>2010</v>
      </c>
      <c r="R755">
        <v>2010</v>
      </c>
      <c r="S755" s="16" t="str">
        <f t="shared" si="69"/>
        <v>May</v>
      </c>
      <c r="T755" t="s">
        <v>2090</v>
      </c>
      <c r="U755">
        <v>1275886800</v>
      </c>
      <c r="V755" s="12">
        <f t="shared" si="70"/>
        <v>40336.208333333336</v>
      </c>
      <c r="W755" t="b">
        <v>0</v>
      </c>
      <c r="X755" t="b">
        <v>0</v>
      </c>
      <c r="Y755" t="s">
        <v>122</v>
      </c>
    </row>
    <row r="756" spans="1:2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E756/D756*100</f>
        <v>168.47017045454547</v>
      </c>
      <c r="G756" t="s">
        <v>20</v>
      </c>
      <c r="H756" s="8">
        <f>E756/I756</f>
        <v>37.005616224648989</v>
      </c>
      <c r="I756">
        <v>3205</v>
      </c>
      <c r="J756" t="str">
        <f t="shared" si="66"/>
        <v>theater</v>
      </c>
      <c r="K756" t="str">
        <f t="shared" si="67"/>
        <v>plays</v>
      </c>
      <c r="L756" t="s">
        <v>21</v>
      </c>
      <c r="M756" t="s">
        <v>22</v>
      </c>
      <c r="N756">
        <v>1351400400</v>
      </c>
      <c r="O756" s="14">
        <f t="shared" si="68"/>
        <v>41210.208333333336</v>
      </c>
      <c r="P756" s="14">
        <v>41210.208333333336</v>
      </c>
      <c r="Q756">
        <f t="shared" si="71"/>
        <v>2012</v>
      </c>
      <c r="R756">
        <v>2012</v>
      </c>
      <c r="S756" s="16" t="str">
        <f t="shared" si="69"/>
        <v>Oct</v>
      </c>
      <c r="T756" t="s">
        <v>2083</v>
      </c>
      <c r="U756">
        <v>1355983200</v>
      </c>
      <c r="V756" s="12">
        <f t="shared" si="70"/>
        <v>41263.25</v>
      </c>
      <c r="W756" t="b">
        <v>0</v>
      </c>
      <c r="X756" t="b">
        <v>0</v>
      </c>
      <c r="Y756" t="s">
        <v>33</v>
      </c>
    </row>
    <row r="757" spans="1:2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E757/D757*100</f>
        <v>166.57777777777778</v>
      </c>
      <c r="G757" t="s">
        <v>20</v>
      </c>
      <c r="H757" s="8">
        <f>E757/I757</f>
        <v>26.027777777777779</v>
      </c>
      <c r="I757">
        <v>288</v>
      </c>
      <c r="J757" t="str">
        <f t="shared" si="66"/>
        <v>theater</v>
      </c>
      <c r="K757" t="str">
        <f t="shared" si="67"/>
        <v>plays</v>
      </c>
      <c r="L757" t="s">
        <v>36</v>
      </c>
      <c r="M757" t="s">
        <v>37</v>
      </c>
      <c r="N757">
        <v>1514354400</v>
      </c>
      <c r="O757" s="14">
        <f t="shared" si="68"/>
        <v>43096.25</v>
      </c>
      <c r="P757" s="14">
        <v>43096.25</v>
      </c>
      <c r="Q757">
        <f t="shared" si="71"/>
        <v>2017</v>
      </c>
      <c r="R757">
        <v>2017</v>
      </c>
      <c r="S757" s="16" t="str">
        <f t="shared" si="69"/>
        <v>Dec</v>
      </c>
      <c r="T757" t="s">
        <v>2086</v>
      </c>
      <c r="U757">
        <v>1515391200</v>
      </c>
      <c r="V757" s="12">
        <f t="shared" si="70"/>
        <v>43108.25</v>
      </c>
      <c r="W757" t="b">
        <v>0</v>
      </c>
      <c r="X757" t="b">
        <v>1</v>
      </c>
      <c r="Y757" t="s">
        <v>33</v>
      </c>
    </row>
    <row r="758" spans="1:2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E758/D758*100</f>
        <v>772.07692307692309</v>
      </c>
      <c r="G758" t="s">
        <v>20</v>
      </c>
      <c r="H758" s="8">
        <f>E758/I758</f>
        <v>67.817567567567565</v>
      </c>
      <c r="I758">
        <v>148</v>
      </c>
      <c r="J758" t="str">
        <f t="shared" si="66"/>
        <v>theater</v>
      </c>
      <c r="K758" t="str">
        <f t="shared" si="67"/>
        <v>plays</v>
      </c>
      <c r="L758" t="s">
        <v>21</v>
      </c>
      <c r="M758" t="s">
        <v>22</v>
      </c>
      <c r="N758">
        <v>1421733600</v>
      </c>
      <c r="O758" s="14">
        <f t="shared" si="68"/>
        <v>42024.25</v>
      </c>
      <c r="P758" s="14">
        <v>42024.25</v>
      </c>
      <c r="Q758">
        <f t="shared" si="71"/>
        <v>2015</v>
      </c>
      <c r="R758">
        <v>2015</v>
      </c>
      <c r="S758" s="16" t="str">
        <f t="shared" si="69"/>
        <v>Jan</v>
      </c>
      <c r="T758" t="s">
        <v>2081</v>
      </c>
      <c r="U758">
        <v>1422252000</v>
      </c>
      <c r="V758" s="12">
        <f t="shared" si="70"/>
        <v>42030.25</v>
      </c>
      <c r="W758" t="b">
        <v>0</v>
      </c>
      <c r="X758" t="b">
        <v>0</v>
      </c>
      <c r="Y758" t="s">
        <v>33</v>
      </c>
    </row>
    <row r="759" spans="1:2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E759/D759*100</f>
        <v>406.85714285714283</v>
      </c>
      <c r="G759" t="s">
        <v>20</v>
      </c>
      <c r="H759" s="8">
        <f>E759/I759</f>
        <v>49.964912280701753</v>
      </c>
      <c r="I759">
        <v>114</v>
      </c>
      <c r="J759" t="str">
        <f t="shared" si="66"/>
        <v>film &amp; video</v>
      </c>
      <c r="K759" t="str">
        <f t="shared" si="67"/>
        <v>drama</v>
      </c>
      <c r="L759" t="s">
        <v>21</v>
      </c>
      <c r="M759" t="s">
        <v>22</v>
      </c>
      <c r="N759">
        <v>1305176400</v>
      </c>
      <c r="O759" s="14">
        <f t="shared" si="68"/>
        <v>40675.208333333336</v>
      </c>
      <c r="P759" s="14">
        <v>40675.208333333336</v>
      </c>
      <c r="Q759">
        <f t="shared" si="71"/>
        <v>2011</v>
      </c>
      <c r="R759">
        <v>2011</v>
      </c>
      <c r="S759" s="16" t="str">
        <f t="shared" si="69"/>
        <v>May</v>
      </c>
      <c r="T759" t="s">
        <v>2090</v>
      </c>
      <c r="U759">
        <v>1305522000</v>
      </c>
      <c r="V759" s="12">
        <f t="shared" si="70"/>
        <v>40679.208333333336</v>
      </c>
      <c r="W759" t="b">
        <v>0</v>
      </c>
      <c r="X759" t="b">
        <v>0</v>
      </c>
      <c r="Y759" t="s">
        <v>53</v>
      </c>
    </row>
    <row r="760" spans="1:2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E760/D760*100</f>
        <v>564.20608108108115</v>
      </c>
      <c r="G760" t="s">
        <v>20</v>
      </c>
      <c r="H760" s="8">
        <f>E760/I760</f>
        <v>110.01646903820817</v>
      </c>
      <c r="I760">
        <v>1518</v>
      </c>
      <c r="J760" t="str">
        <f t="shared" si="66"/>
        <v>music</v>
      </c>
      <c r="K760" t="str">
        <f t="shared" si="67"/>
        <v>rock</v>
      </c>
      <c r="L760" t="s">
        <v>15</v>
      </c>
      <c r="M760" t="s">
        <v>16</v>
      </c>
      <c r="N760">
        <v>1414126800</v>
      </c>
      <c r="O760" s="14">
        <f t="shared" si="68"/>
        <v>41936.208333333336</v>
      </c>
      <c r="P760" s="14">
        <v>41936.208333333336</v>
      </c>
      <c r="Q760">
        <f t="shared" si="71"/>
        <v>2014</v>
      </c>
      <c r="R760">
        <v>2014</v>
      </c>
      <c r="S760" s="16" t="str">
        <f t="shared" si="69"/>
        <v>Oct</v>
      </c>
      <c r="T760" t="s">
        <v>2083</v>
      </c>
      <c r="U760">
        <v>1414904400</v>
      </c>
      <c r="V760" s="12">
        <f t="shared" si="70"/>
        <v>41945.208333333336</v>
      </c>
      <c r="W760" t="b">
        <v>0</v>
      </c>
      <c r="X760" t="b">
        <v>0</v>
      </c>
      <c r="Y760" t="s">
        <v>23</v>
      </c>
    </row>
    <row r="761" spans="1:2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E761/D761*100</f>
        <v>68.426865671641792</v>
      </c>
      <c r="G761" t="s">
        <v>14</v>
      </c>
      <c r="H761" s="8">
        <f>E761/I761</f>
        <v>89.964678178963894</v>
      </c>
      <c r="I761">
        <v>1274</v>
      </c>
      <c r="J761" t="str">
        <f t="shared" si="66"/>
        <v>music</v>
      </c>
      <c r="K761" t="str">
        <f t="shared" si="67"/>
        <v>electric music</v>
      </c>
      <c r="L761" t="s">
        <v>21</v>
      </c>
      <c r="M761" t="s">
        <v>22</v>
      </c>
      <c r="N761">
        <v>1517810400</v>
      </c>
      <c r="O761" s="14">
        <f t="shared" si="68"/>
        <v>43136.25</v>
      </c>
      <c r="P761" s="14">
        <v>43136.25</v>
      </c>
      <c r="Q761">
        <f t="shared" si="71"/>
        <v>2018</v>
      </c>
      <c r="R761">
        <v>2018</v>
      </c>
      <c r="S761" s="16" t="str">
        <f t="shared" si="69"/>
        <v>Feb</v>
      </c>
      <c r="T761" t="s">
        <v>2089</v>
      </c>
      <c r="U761">
        <v>1520402400</v>
      </c>
      <c r="V761" s="12">
        <f t="shared" si="70"/>
        <v>43166.25</v>
      </c>
      <c r="W761" t="b">
        <v>0</v>
      </c>
      <c r="X761" t="b">
        <v>0</v>
      </c>
      <c r="Y761" t="s">
        <v>50</v>
      </c>
    </row>
    <row r="762" spans="1:2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E762/D762*100</f>
        <v>34.351966873706004</v>
      </c>
      <c r="G762" t="s">
        <v>14</v>
      </c>
      <c r="H762" s="8">
        <f>E762/I762</f>
        <v>79.009523809523813</v>
      </c>
      <c r="I762">
        <v>210</v>
      </c>
      <c r="J762" t="str">
        <f t="shared" si="66"/>
        <v>games</v>
      </c>
      <c r="K762" t="str">
        <f t="shared" si="67"/>
        <v>video games</v>
      </c>
      <c r="L762" t="s">
        <v>107</v>
      </c>
      <c r="M762" t="s">
        <v>108</v>
      </c>
      <c r="N762">
        <v>1564635600</v>
      </c>
      <c r="O762" s="14">
        <f t="shared" si="68"/>
        <v>43678.208333333328</v>
      </c>
      <c r="P762" s="14">
        <v>43678.208333333328</v>
      </c>
      <c r="Q762">
        <f t="shared" si="71"/>
        <v>2019</v>
      </c>
      <c r="R762">
        <v>2019</v>
      </c>
      <c r="S762" s="16" t="str">
        <f t="shared" si="69"/>
        <v>Aug</v>
      </c>
      <c r="T762" t="s">
        <v>2080</v>
      </c>
      <c r="U762">
        <v>1567141200</v>
      </c>
      <c r="V762" s="12">
        <f t="shared" si="70"/>
        <v>43707.208333333328</v>
      </c>
      <c r="W762" t="b">
        <v>0</v>
      </c>
      <c r="X762" t="b">
        <v>1</v>
      </c>
      <c r="Y762" t="s">
        <v>89</v>
      </c>
    </row>
    <row r="763" spans="1:2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E763/D763*100</f>
        <v>655.4545454545455</v>
      </c>
      <c r="G763" t="s">
        <v>20</v>
      </c>
      <c r="H763" s="8">
        <f>E763/I763</f>
        <v>86.867469879518069</v>
      </c>
      <c r="I763">
        <v>166</v>
      </c>
      <c r="J763" t="str">
        <f t="shared" si="66"/>
        <v>music</v>
      </c>
      <c r="K763" t="str">
        <f t="shared" si="67"/>
        <v>rock</v>
      </c>
      <c r="L763" t="s">
        <v>21</v>
      </c>
      <c r="M763" t="s">
        <v>22</v>
      </c>
      <c r="N763">
        <v>1500699600</v>
      </c>
      <c r="O763" s="14">
        <f t="shared" si="68"/>
        <v>42938.208333333328</v>
      </c>
      <c r="P763" s="14">
        <v>42938.208333333328</v>
      </c>
      <c r="Q763">
        <f t="shared" si="71"/>
        <v>2017</v>
      </c>
      <c r="R763">
        <v>2017</v>
      </c>
      <c r="S763" s="16" t="str">
        <f t="shared" si="69"/>
        <v>Jul</v>
      </c>
      <c r="T763" t="s">
        <v>2087</v>
      </c>
      <c r="U763">
        <v>1501131600</v>
      </c>
      <c r="V763" s="12">
        <f t="shared" si="70"/>
        <v>42943.208333333328</v>
      </c>
      <c r="W763" t="b">
        <v>0</v>
      </c>
      <c r="X763" t="b">
        <v>0</v>
      </c>
      <c r="Y763" t="s">
        <v>23</v>
      </c>
    </row>
    <row r="764" spans="1:2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E764/D764*100</f>
        <v>177.25714285714284</v>
      </c>
      <c r="G764" t="s">
        <v>20</v>
      </c>
      <c r="H764" s="8">
        <f>E764/I764</f>
        <v>62.04</v>
      </c>
      <c r="I764">
        <v>100</v>
      </c>
      <c r="J764" t="str">
        <f t="shared" si="66"/>
        <v>music</v>
      </c>
      <c r="K764" t="str">
        <f t="shared" si="67"/>
        <v>jazz</v>
      </c>
      <c r="L764" t="s">
        <v>26</v>
      </c>
      <c r="M764" t="s">
        <v>27</v>
      </c>
      <c r="N764">
        <v>1354082400</v>
      </c>
      <c r="O764" s="14">
        <f t="shared" si="68"/>
        <v>41241.25</v>
      </c>
      <c r="P764" s="14">
        <v>41241.25</v>
      </c>
      <c r="Q764">
        <f t="shared" si="71"/>
        <v>2012</v>
      </c>
      <c r="R764">
        <v>2012</v>
      </c>
      <c r="S764" s="16" t="str">
        <f t="shared" si="69"/>
        <v>Nov</v>
      </c>
      <c r="T764" t="s">
        <v>2079</v>
      </c>
      <c r="U764">
        <v>1355032800</v>
      </c>
      <c r="V764" s="12">
        <f t="shared" si="70"/>
        <v>41252.25</v>
      </c>
      <c r="W764" t="b">
        <v>0</v>
      </c>
      <c r="X764" t="b">
        <v>0</v>
      </c>
      <c r="Y764" t="s">
        <v>159</v>
      </c>
    </row>
    <row r="765" spans="1:2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E765/D765*100</f>
        <v>113.17857142857144</v>
      </c>
      <c r="G765" t="s">
        <v>20</v>
      </c>
      <c r="H765" s="8">
        <f>E765/I765</f>
        <v>26.970212765957445</v>
      </c>
      <c r="I765">
        <v>235</v>
      </c>
      <c r="J765" t="str">
        <f t="shared" si="66"/>
        <v>theater</v>
      </c>
      <c r="K765" t="str">
        <f t="shared" si="67"/>
        <v>plays</v>
      </c>
      <c r="L765" t="s">
        <v>21</v>
      </c>
      <c r="M765" t="s">
        <v>22</v>
      </c>
      <c r="N765">
        <v>1336453200</v>
      </c>
      <c r="O765" s="14">
        <f t="shared" si="68"/>
        <v>41037.208333333336</v>
      </c>
      <c r="P765" s="14">
        <v>41037.208333333336</v>
      </c>
      <c r="Q765">
        <f t="shared" si="71"/>
        <v>2012</v>
      </c>
      <c r="R765">
        <v>2012</v>
      </c>
      <c r="S765" s="16" t="str">
        <f t="shared" si="69"/>
        <v>May</v>
      </c>
      <c r="T765" t="s">
        <v>2090</v>
      </c>
      <c r="U765">
        <v>1339477200</v>
      </c>
      <c r="V765" s="12">
        <f t="shared" si="70"/>
        <v>41072.208333333336</v>
      </c>
      <c r="W765" t="b">
        <v>0</v>
      </c>
      <c r="X765" t="b">
        <v>1</v>
      </c>
      <c r="Y765" t="s">
        <v>33</v>
      </c>
    </row>
    <row r="766" spans="1:2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E766/D766*100</f>
        <v>728.18181818181824</v>
      </c>
      <c r="G766" t="s">
        <v>20</v>
      </c>
      <c r="H766" s="8">
        <f>E766/I766</f>
        <v>54.121621621621621</v>
      </c>
      <c r="I766">
        <v>148</v>
      </c>
      <c r="J766" t="str">
        <f t="shared" si="66"/>
        <v>music</v>
      </c>
      <c r="K766" t="str">
        <f t="shared" si="67"/>
        <v>rock</v>
      </c>
      <c r="L766" t="s">
        <v>21</v>
      </c>
      <c r="M766" t="s">
        <v>22</v>
      </c>
      <c r="N766">
        <v>1305262800</v>
      </c>
      <c r="O766" s="14">
        <f t="shared" si="68"/>
        <v>40676.208333333336</v>
      </c>
      <c r="P766" s="14">
        <v>40676.208333333336</v>
      </c>
      <c r="Q766">
        <f t="shared" si="71"/>
        <v>2011</v>
      </c>
      <c r="R766">
        <v>2011</v>
      </c>
      <c r="S766" s="16" t="str">
        <f t="shared" si="69"/>
        <v>May</v>
      </c>
      <c r="T766" t="s">
        <v>2090</v>
      </c>
      <c r="U766">
        <v>1305954000</v>
      </c>
      <c r="V766" s="12">
        <f t="shared" si="70"/>
        <v>40684.208333333336</v>
      </c>
      <c r="W766" t="b">
        <v>0</v>
      </c>
      <c r="X766" t="b">
        <v>0</v>
      </c>
      <c r="Y766" t="s">
        <v>23</v>
      </c>
    </row>
    <row r="767" spans="1:2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E767/D767*100</f>
        <v>208.33333333333334</v>
      </c>
      <c r="G767" t="s">
        <v>20</v>
      </c>
      <c r="H767" s="8">
        <f>E767/I767</f>
        <v>41.035353535353536</v>
      </c>
      <c r="I767">
        <v>198</v>
      </c>
      <c r="J767" t="str">
        <f t="shared" si="66"/>
        <v>music</v>
      </c>
      <c r="K767" t="str">
        <f t="shared" si="67"/>
        <v>indie rock</v>
      </c>
      <c r="L767" t="s">
        <v>21</v>
      </c>
      <c r="M767" t="s">
        <v>22</v>
      </c>
      <c r="N767">
        <v>1492232400</v>
      </c>
      <c r="O767" s="14">
        <f t="shared" si="68"/>
        <v>42840.208333333328</v>
      </c>
      <c r="P767" s="14">
        <v>42840.208333333328</v>
      </c>
      <c r="Q767">
        <f t="shared" si="71"/>
        <v>2017</v>
      </c>
      <c r="R767">
        <v>2017</v>
      </c>
      <c r="S767" s="16" t="str">
        <f t="shared" si="69"/>
        <v>Apr</v>
      </c>
      <c r="T767" t="s">
        <v>2088</v>
      </c>
      <c r="U767">
        <v>1494392400</v>
      </c>
      <c r="V767" s="12">
        <f t="shared" si="70"/>
        <v>42865.208333333328</v>
      </c>
      <c r="W767" t="b">
        <v>1</v>
      </c>
      <c r="X767" t="b">
        <v>1</v>
      </c>
      <c r="Y767" t="s">
        <v>60</v>
      </c>
    </row>
    <row r="768" spans="1:2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E768/D768*100</f>
        <v>31.171232876712331</v>
      </c>
      <c r="G768" t="s">
        <v>14</v>
      </c>
      <c r="H768" s="8">
        <f>E768/I768</f>
        <v>55.052419354838712</v>
      </c>
      <c r="I768">
        <v>248</v>
      </c>
      <c r="J768" t="str">
        <f t="shared" si="66"/>
        <v>film &amp; video</v>
      </c>
      <c r="K768" t="str">
        <f t="shared" si="67"/>
        <v>science fiction</v>
      </c>
      <c r="L768" t="s">
        <v>26</v>
      </c>
      <c r="M768" t="s">
        <v>27</v>
      </c>
      <c r="N768">
        <v>1537333200</v>
      </c>
      <c r="O768" s="14">
        <f t="shared" si="68"/>
        <v>43362.208333333328</v>
      </c>
      <c r="P768" s="14">
        <v>43362.208333333328</v>
      </c>
      <c r="Q768">
        <f t="shared" si="71"/>
        <v>2018</v>
      </c>
      <c r="R768">
        <v>2018</v>
      </c>
      <c r="S768" s="16" t="str">
        <f t="shared" si="69"/>
        <v>Sep</v>
      </c>
      <c r="T768" t="s">
        <v>2082</v>
      </c>
      <c r="U768">
        <v>1537419600</v>
      </c>
      <c r="V768" s="12">
        <f t="shared" si="70"/>
        <v>43363.208333333328</v>
      </c>
      <c r="W768" t="b">
        <v>0</v>
      </c>
      <c r="X768" t="b">
        <v>0</v>
      </c>
      <c r="Y768" t="s">
        <v>474</v>
      </c>
    </row>
    <row r="769" spans="1:2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E769/D769*100</f>
        <v>56.967078189300416</v>
      </c>
      <c r="G769" t="s">
        <v>14</v>
      </c>
      <c r="H769" s="8">
        <f>E769/I769</f>
        <v>107.93762183235867</v>
      </c>
      <c r="I769">
        <v>513</v>
      </c>
      <c r="J769" t="str">
        <f t="shared" si="66"/>
        <v>publishing</v>
      </c>
      <c r="K769" t="str">
        <f t="shared" si="67"/>
        <v>translations</v>
      </c>
      <c r="L769" t="s">
        <v>21</v>
      </c>
      <c r="M769" t="s">
        <v>22</v>
      </c>
      <c r="N769">
        <v>1444107600</v>
      </c>
      <c r="O769" s="14">
        <f t="shared" si="68"/>
        <v>42283.208333333328</v>
      </c>
      <c r="P769" s="14">
        <v>42283.208333333328</v>
      </c>
      <c r="Q769">
        <f t="shared" si="71"/>
        <v>2015</v>
      </c>
      <c r="R769">
        <v>2015</v>
      </c>
      <c r="S769" s="16" t="str">
        <f t="shared" si="69"/>
        <v>Oct</v>
      </c>
      <c r="T769" t="s">
        <v>2083</v>
      </c>
      <c r="U769">
        <v>1447999200</v>
      </c>
      <c r="V769" s="12">
        <f t="shared" si="70"/>
        <v>42328.25</v>
      </c>
      <c r="W769" t="b">
        <v>0</v>
      </c>
      <c r="X769" t="b">
        <v>0</v>
      </c>
      <c r="Y769" t="s">
        <v>206</v>
      </c>
    </row>
    <row r="770" spans="1:2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E770/D770*100</f>
        <v>231</v>
      </c>
      <c r="G770" t="s">
        <v>20</v>
      </c>
      <c r="H770" s="8">
        <f>E770/I770</f>
        <v>73.92</v>
      </c>
      <c r="I770">
        <v>150</v>
      </c>
      <c r="J770" t="str">
        <f t="shared" si="66"/>
        <v>theater</v>
      </c>
      <c r="K770" t="str">
        <f t="shared" si="67"/>
        <v>plays</v>
      </c>
      <c r="L770" t="s">
        <v>21</v>
      </c>
      <c r="M770" t="s">
        <v>22</v>
      </c>
      <c r="N770">
        <v>1386741600</v>
      </c>
      <c r="O770" s="14">
        <f t="shared" si="68"/>
        <v>41619.25</v>
      </c>
      <c r="P770" s="14">
        <v>41619.25</v>
      </c>
      <c r="Q770">
        <f t="shared" si="71"/>
        <v>2013</v>
      </c>
      <c r="R770">
        <v>2013</v>
      </c>
      <c r="S770" s="16" t="str">
        <f t="shared" si="69"/>
        <v>Dec</v>
      </c>
      <c r="T770" t="s">
        <v>2086</v>
      </c>
      <c r="U770">
        <v>1388037600</v>
      </c>
      <c r="V770" s="12">
        <f t="shared" si="70"/>
        <v>41634.25</v>
      </c>
      <c r="W770" t="b">
        <v>0</v>
      </c>
      <c r="X770" t="b">
        <v>0</v>
      </c>
      <c r="Y770" t="s">
        <v>33</v>
      </c>
    </row>
    <row r="771" spans="1:2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E771/D771*100</f>
        <v>86.867834394904463</v>
      </c>
      <c r="G771" t="s">
        <v>14</v>
      </c>
      <c r="H771" s="8">
        <f>E771/I771</f>
        <v>31.995894428152493</v>
      </c>
      <c r="I771">
        <v>3410</v>
      </c>
      <c r="J771" t="str">
        <f t="shared" ref="J771:J834" si="72">_xlfn.TEXTBEFORE(Y771, "/")</f>
        <v>games</v>
      </c>
      <c r="K771" t="str">
        <f t="shared" ref="K771:K834" si="73">_xlfn.TEXTAFTER(Y771, "/")</f>
        <v>video games</v>
      </c>
      <c r="L771" t="s">
        <v>21</v>
      </c>
      <c r="M771" t="s">
        <v>22</v>
      </c>
      <c r="N771">
        <v>1376542800</v>
      </c>
      <c r="O771" s="14">
        <f t="shared" ref="O771:O834" si="74">(((N771/60)/60)/24)+DATE(1970,1,1)</f>
        <v>41501.208333333336</v>
      </c>
      <c r="P771" s="14">
        <v>41501.208333333336</v>
      </c>
      <c r="Q771">
        <f t="shared" si="71"/>
        <v>2013</v>
      </c>
      <c r="R771">
        <v>2013</v>
      </c>
      <c r="S771" s="16" t="str">
        <f t="shared" ref="S771:S834" si="75">TEXT(P771, "mmm")</f>
        <v>Aug</v>
      </c>
      <c r="T771" t="s">
        <v>2080</v>
      </c>
      <c r="U771">
        <v>1378789200</v>
      </c>
      <c r="V771" s="12">
        <f t="shared" ref="V771:V834" si="76">(((U771/60)/60)/24)+DATE(1970,1,1)</f>
        <v>41527.208333333336</v>
      </c>
      <c r="W771" t="b">
        <v>0</v>
      </c>
      <c r="X771" t="b">
        <v>0</v>
      </c>
      <c r="Y771" t="s">
        <v>89</v>
      </c>
    </row>
    <row r="772" spans="1:2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E772/D772*100</f>
        <v>270.74418604651163</v>
      </c>
      <c r="G772" t="s">
        <v>20</v>
      </c>
      <c r="H772" s="8">
        <f>E772/I772</f>
        <v>53.898148148148145</v>
      </c>
      <c r="I772">
        <v>216</v>
      </c>
      <c r="J772" t="str">
        <f t="shared" si="72"/>
        <v>theater</v>
      </c>
      <c r="K772" t="str">
        <f t="shared" si="73"/>
        <v>plays</v>
      </c>
      <c r="L772" t="s">
        <v>107</v>
      </c>
      <c r="M772" t="s">
        <v>108</v>
      </c>
      <c r="N772">
        <v>1397451600</v>
      </c>
      <c r="O772" s="14">
        <f t="shared" si="74"/>
        <v>41743.208333333336</v>
      </c>
      <c r="P772" s="14">
        <v>41743.208333333336</v>
      </c>
      <c r="Q772">
        <f t="shared" ref="Q772:Q835" si="77">YEAR(P772)</f>
        <v>2014</v>
      </c>
      <c r="R772">
        <v>2014</v>
      </c>
      <c r="S772" s="16" t="str">
        <f t="shared" si="75"/>
        <v>Apr</v>
      </c>
      <c r="T772" t="s">
        <v>2088</v>
      </c>
      <c r="U772">
        <v>1398056400</v>
      </c>
      <c r="V772" s="12">
        <f t="shared" si="76"/>
        <v>41750.208333333336</v>
      </c>
      <c r="W772" t="b">
        <v>0</v>
      </c>
      <c r="X772" t="b">
        <v>1</v>
      </c>
      <c r="Y772" t="s">
        <v>33</v>
      </c>
    </row>
    <row r="773" spans="1:2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E773/D773*100</f>
        <v>49.446428571428569</v>
      </c>
      <c r="G773" t="s">
        <v>74</v>
      </c>
      <c r="H773" s="8">
        <f>E773/I773</f>
        <v>106.5</v>
      </c>
      <c r="I773">
        <v>26</v>
      </c>
      <c r="J773" t="str">
        <f t="shared" si="72"/>
        <v>theater</v>
      </c>
      <c r="K773" t="str">
        <f t="shared" si="73"/>
        <v>plays</v>
      </c>
      <c r="L773" t="s">
        <v>21</v>
      </c>
      <c r="M773" t="s">
        <v>22</v>
      </c>
      <c r="N773">
        <v>1548482400</v>
      </c>
      <c r="O773" s="14">
        <f t="shared" si="74"/>
        <v>43491.25</v>
      </c>
      <c r="P773" s="14">
        <v>43491.25</v>
      </c>
      <c r="Q773">
        <f t="shared" si="77"/>
        <v>2019</v>
      </c>
      <c r="R773">
        <v>2019</v>
      </c>
      <c r="S773" s="16" t="str">
        <f t="shared" si="75"/>
        <v>Jan</v>
      </c>
      <c r="T773" t="s">
        <v>2081</v>
      </c>
      <c r="U773">
        <v>1550815200</v>
      </c>
      <c r="V773" s="12">
        <f t="shared" si="76"/>
        <v>43518.25</v>
      </c>
      <c r="W773" t="b">
        <v>0</v>
      </c>
      <c r="X773" t="b">
        <v>0</v>
      </c>
      <c r="Y773" t="s">
        <v>33</v>
      </c>
    </row>
    <row r="774" spans="1:2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E774/D774*100</f>
        <v>113.3596256684492</v>
      </c>
      <c r="G774" t="s">
        <v>20</v>
      </c>
      <c r="H774" s="8">
        <f>E774/I774</f>
        <v>32.999805409612762</v>
      </c>
      <c r="I774">
        <v>5139</v>
      </c>
      <c r="J774" t="str">
        <f t="shared" si="72"/>
        <v>music</v>
      </c>
      <c r="K774" t="str">
        <f t="shared" si="73"/>
        <v>indie rock</v>
      </c>
      <c r="L774" t="s">
        <v>21</v>
      </c>
      <c r="M774" t="s">
        <v>22</v>
      </c>
      <c r="N774">
        <v>1549692000</v>
      </c>
      <c r="O774" s="14">
        <f t="shared" si="74"/>
        <v>43505.25</v>
      </c>
      <c r="P774" s="14">
        <v>43505.25</v>
      </c>
      <c r="Q774">
        <f t="shared" si="77"/>
        <v>2019</v>
      </c>
      <c r="R774">
        <v>2019</v>
      </c>
      <c r="S774" s="16" t="str">
        <f t="shared" si="75"/>
        <v>Feb</v>
      </c>
      <c r="T774" t="s">
        <v>2089</v>
      </c>
      <c r="U774">
        <v>1550037600</v>
      </c>
      <c r="V774" s="12">
        <f t="shared" si="76"/>
        <v>43509.25</v>
      </c>
      <c r="W774" t="b">
        <v>0</v>
      </c>
      <c r="X774" t="b">
        <v>0</v>
      </c>
      <c r="Y774" t="s">
        <v>60</v>
      </c>
    </row>
    <row r="775" spans="1:2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E775/D775*100</f>
        <v>190.55555555555554</v>
      </c>
      <c r="G775" t="s">
        <v>20</v>
      </c>
      <c r="H775" s="8">
        <f>E775/I775</f>
        <v>43.00254993625159</v>
      </c>
      <c r="I775">
        <v>2353</v>
      </c>
      <c r="J775" t="str">
        <f t="shared" si="72"/>
        <v>theater</v>
      </c>
      <c r="K775" t="str">
        <f t="shared" si="73"/>
        <v>plays</v>
      </c>
      <c r="L775" t="s">
        <v>21</v>
      </c>
      <c r="M775" t="s">
        <v>22</v>
      </c>
      <c r="N775">
        <v>1492059600</v>
      </c>
      <c r="O775" s="14">
        <f t="shared" si="74"/>
        <v>42838.208333333328</v>
      </c>
      <c r="P775" s="14">
        <v>42838.208333333328</v>
      </c>
      <c r="Q775">
        <f t="shared" si="77"/>
        <v>2017</v>
      </c>
      <c r="R775">
        <v>2017</v>
      </c>
      <c r="S775" s="16" t="str">
        <f t="shared" si="75"/>
        <v>Apr</v>
      </c>
      <c r="T775" t="s">
        <v>2088</v>
      </c>
      <c r="U775">
        <v>1492923600</v>
      </c>
      <c r="V775" s="12">
        <f t="shared" si="76"/>
        <v>42848.208333333328</v>
      </c>
      <c r="W775" t="b">
        <v>0</v>
      </c>
      <c r="X775" t="b">
        <v>0</v>
      </c>
      <c r="Y775" t="s">
        <v>33</v>
      </c>
    </row>
    <row r="776" spans="1:2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E776/D776*100</f>
        <v>135.5</v>
      </c>
      <c r="G776" t="s">
        <v>20</v>
      </c>
      <c r="H776" s="8">
        <f>E776/I776</f>
        <v>86.858974358974365</v>
      </c>
      <c r="I776">
        <v>78</v>
      </c>
      <c r="J776" t="str">
        <f t="shared" si="72"/>
        <v>technology</v>
      </c>
      <c r="K776" t="str">
        <f t="shared" si="73"/>
        <v>web</v>
      </c>
      <c r="L776" t="s">
        <v>107</v>
      </c>
      <c r="M776" t="s">
        <v>108</v>
      </c>
      <c r="N776">
        <v>1463979600</v>
      </c>
      <c r="O776" s="14">
        <f t="shared" si="74"/>
        <v>42513.208333333328</v>
      </c>
      <c r="P776" s="14">
        <v>42513.208333333328</v>
      </c>
      <c r="Q776">
        <f t="shared" si="77"/>
        <v>2016</v>
      </c>
      <c r="R776">
        <v>2016</v>
      </c>
      <c r="S776" s="16" t="str">
        <f t="shared" si="75"/>
        <v>May</v>
      </c>
      <c r="T776" t="s">
        <v>2090</v>
      </c>
      <c r="U776">
        <v>1467522000</v>
      </c>
      <c r="V776" s="12">
        <f t="shared" si="76"/>
        <v>42554.208333333328</v>
      </c>
      <c r="W776" t="b">
        <v>0</v>
      </c>
      <c r="X776" t="b">
        <v>0</v>
      </c>
      <c r="Y776" t="s">
        <v>28</v>
      </c>
    </row>
    <row r="777" spans="1:2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E777/D777*100</f>
        <v>10.297872340425531</v>
      </c>
      <c r="G777" t="s">
        <v>14</v>
      </c>
      <c r="H777" s="8">
        <f>E777/I777</f>
        <v>96.8</v>
      </c>
      <c r="I777">
        <v>10</v>
      </c>
      <c r="J777" t="str">
        <f t="shared" si="72"/>
        <v>music</v>
      </c>
      <c r="K777" t="str">
        <f t="shared" si="73"/>
        <v>rock</v>
      </c>
      <c r="L777" t="s">
        <v>21</v>
      </c>
      <c r="M777" t="s">
        <v>22</v>
      </c>
      <c r="N777">
        <v>1415253600</v>
      </c>
      <c r="O777" s="14">
        <f t="shared" si="74"/>
        <v>41949.25</v>
      </c>
      <c r="P777" s="14">
        <v>41949.25</v>
      </c>
      <c r="Q777">
        <f t="shared" si="77"/>
        <v>2014</v>
      </c>
      <c r="R777">
        <v>2014</v>
      </c>
      <c r="S777" s="16" t="str">
        <f t="shared" si="75"/>
        <v>Nov</v>
      </c>
      <c r="T777" t="s">
        <v>2079</v>
      </c>
      <c r="U777">
        <v>1416117600</v>
      </c>
      <c r="V777" s="12">
        <f t="shared" si="76"/>
        <v>41959.25</v>
      </c>
      <c r="W777" t="b">
        <v>0</v>
      </c>
      <c r="X777" t="b">
        <v>0</v>
      </c>
      <c r="Y777" t="s">
        <v>23</v>
      </c>
    </row>
    <row r="778" spans="1:2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E778/D778*100</f>
        <v>65.544223826714799</v>
      </c>
      <c r="G778" t="s">
        <v>14</v>
      </c>
      <c r="H778" s="8">
        <f>E778/I778</f>
        <v>32.995456610631528</v>
      </c>
      <c r="I778">
        <v>2201</v>
      </c>
      <c r="J778" t="str">
        <f t="shared" si="72"/>
        <v>theater</v>
      </c>
      <c r="K778" t="str">
        <f t="shared" si="73"/>
        <v>plays</v>
      </c>
      <c r="L778" t="s">
        <v>21</v>
      </c>
      <c r="M778" t="s">
        <v>22</v>
      </c>
      <c r="N778">
        <v>1562216400</v>
      </c>
      <c r="O778" s="14">
        <f t="shared" si="74"/>
        <v>43650.208333333328</v>
      </c>
      <c r="P778" s="14">
        <v>43650.208333333328</v>
      </c>
      <c r="Q778">
        <f t="shared" si="77"/>
        <v>2019</v>
      </c>
      <c r="R778">
        <v>2019</v>
      </c>
      <c r="S778" s="16" t="str">
        <f t="shared" si="75"/>
        <v>Jul</v>
      </c>
      <c r="T778" t="s">
        <v>2087</v>
      </c>
      <c r="U778">
        <v>1563771600</v>
      </c>
      <c r="V778" s="12">
        <f t="shared" si="76"/>
        <v>43668.208333333328</v>
      </c>
      <c r="W778" t="b">
        <v>0</v>
      </c>
      <c r="X778" t="b">
        <v>0</v>
      </c>
      <c r="Y778" t="s">
        <v>33</v>
      </c>
    </row>
    <row r="779" spans="1:2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E779/D779*100</f>
        <v>49.026652452025587</v>
      </c>
      <c r="G779" t="s">
        <v>14</v>
      </c>
      <c r="H779" s="8">
        <f>E779/I779</f>
        <v>68.028106508875737</v>
      </c>
      <c r="I779">
        <v>676</v>
      </c>
      <c r="J779" t="str">
        <f t="shared" si="72"/>
        <v>theater</v>
      </c>
      <c r="K779" t="str">
        <f t="shared" si="73"/>
        <v>plays</v>
      </c>
      <c r="L779" t="s">
        <v>21</v>
      </c>
      <c r="M779" t="s">
        <v>22</v>
      </c>
      <c r="N779">
        <v>1316754000</v>
      </c>
      <c r="O779" s="14">
        <f t="shared" si="74"/>
        <v>40809.208333333336</v>
      </c>
      <c r="P779" s="14">
        <v>40809.208333333336</v>
      </c>
      <c r="Q779">
        <f t="shared" si="77"/>
        <v>2011</v>
      </c>
      <c r="R779">
        <v>2011</v>
      </c>
      <c r="S779" s="16" t="str">
        <f t="shared" si="75"/>
        <v>Sep</v>
      </c>
      <c r="T779" t="s">
        <v>2082</v>
      </c>
      <c r="U779">
        <v>1319259600</v>
      </c>
      <c r="V779" s="12">
        <f t="shared" si="76"/>
        <v>40838.208333333336</v>
      </c>
      <c r="W779" t="b">
        <v>0</v>
      </c>
      <c r="X779" t="b">
        <v>0</v>
      </c>
      <c r="Y779" t="s">
        <v>33</v>
      </c>
    </row>
    <row r="780" spans="1:2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E780/D780*100</f>
        <v>787.92307692307691</v>
      </c>
      <c r="G780" t="s">
        <v>20</v>
      </c>
      <c r="H780" s="8">
        <f>E780/I780</f>
        <v>58.867816091954026</v>
      </c>
      <c r="I780">
        <v>174</v>
      </c>
      <c r="J780" t="str">
        <f t="shared" si="72"/>
        <v>film &amp; video</v>
      </c>
      <c r="K780" t="str">
        <f t="shared" si="73"/>
        <v>animation</v>
      </c>
      <c r="L780" t="s">
        <v>98</v>
      </c>
      <c r="M780" t="s">
        <v>99</v>
      </c>
      <c r="N780">
        <v>1313211600</v>
      </c>
      <c r="O780" s="14">
        <f t="shared" si="74"/>
        <v>40768.208333333336</v>
      </c>
      <c r="P780" s="14">
        <v>40768.208333333336</v>
      </c>
      <c r="Q780">
        <f t="shared" si="77"/>
        <v>2011</v>
      </c>
      <c r="R780">
        <v>2011</v>
      </c>
      <c r="S780" s="16" t="str">
        <f t="shared" si="75"/>
        <v>Aug</v>
      </c>
      <c r="T780" t="s">
        <v>2080</v>
      </c>
      <c r="U780">
        <v>1313643600</v>
      </c>
      <c r="V780" s="12">
        <f t="shared" si="76"/>
        <v>40773.208333333336</v>
      </c>
      <c r="W780" t="b">
        <v>0</v>
      </c>
      <c r="X780" t="b">
        <v>0</v>
      </c>
      <c r="Y780" t="s">
        <v>71</v>
      </c>
    </row>
    <row r="781" spans="1:2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E781/D781*100</f>
        <v>80.306347746090154</v>
      </c>
      <c r="G781" t="s">
        <v>14</v>
      </c>
      <c r="H781" s="8">
        <f>E781/I781</f>
        <v>105.04572803850782</v>
      </c>
      <c r="I781">
        <v>831</v>
      </c>
      <c r="J781" t="str">
        <f t="shared" si="72"/>
        <v>theater</v>
      </c>
      <c r="K781" t="str">
        <f t="shared" si="73"/>
        <v>plays</v>
      </c>
      <c r="L781" t="s">
        <v>21</v>
      </c>
      <c r="M781" t="s">
        <v>22</v>
      </c>
      <c r="N781">
        <v>1439528400</v>
      </c>
      <c r="O781" s="14">
        <f t="shared" si="74"/>
        <v>42230.208333333328</v>
      </c>
      <c r="P781" s="14">
        <v>42230.208333333328</v>
      </c>
      <c r="Q781">
        <f t="shared" si="77"/>
        <v>2015</v>
      </c>
      <c r="R781">
        <v>2015</v>
      </c>
      <c r="S781" s="16" t="str">
        <f t="shared" si="75"/>
        <v>Aug</v>
      </c>
      <c r="T781" t="s">
        <v>2080</v>
      </c>
      <c r="U781">
        <v>1440306000</v>
      </c>
      <c r="V781" s="12">
        <f t="shared" si="76"/>
        <v>42239.208333333328</v>
      </c>
      <c r="W781" t="b">
        <v>0</v>
      </c>
      <c r="X781" t="b">
        <v>1</v>
      </c>
      <c r="Y781" t="s">
        <v>33</v>
      </c>
    </row>
    <row r="782" spans="1:2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E782/D782*100</f>
        <v>106.29411764705883</v>
      </c>
      <c r="G782" t="s">
        <v>20</v>
      </c>
      <c r="H782" s="8">
        <f>E782/I782</f>
        <v>33.054878048780488</v>
      </c>
      <c r="I782">
        <v>164</v>
      </c>
      <c r="J782" t="str">
        <f t="shared" si="72"/>
        <v>film &amp; video</v>
      </c>
      <c r="K782" t="str">
        <f t="shared" si="73"/>
        <v>drama</v>
      </c>
      <c r="L782" t="s">
        <v>21</v>
      </c>
      <c r="M782" t="s">
        <v>22</v>
      </c>
      <c r="N782">
        <v>1469163600</v>
      </c>
      <c r="O782" s="14">
        <f t="shared" si="74"/>
        <v>42573.208333333328</v>
      </c>
      <c r="P782" s="14">
        <v>42573.208333333328</v>
      </c>
      <c r="Q782">
        <f t="shared" si="77"/>
        <v>2016</v>
      </c>
      <c r="R782">
        <v>2016</v>
      </c>
      <c r="S782" s="16" t="str">
        <f t="shared" si="75"/>
        <v>Jul</v>
      </c>
      <c r="T782" t="s">
        <v>2087</v>
      </c>
      <c r="U782">
        <v>1470805200</v>
      </c>
      <c r="V782" s="12">
        <f t="shared" si="76"/>
        <v>42592.208333333328</v>
      </c>
      <c r="W782" t="b">
        <v>0</v>
      </c>
      <c r="X782" t="b">
        <v>1</v>
      </c>
      <c r="Y782" t="s">
        <v>53</v>
      </c>
    </row>
    <row r="783" spans="1:2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E783/D783*100</f>
        <v>50.735632183908038</v>
      </c>
      <c r="G783" t="s">
        <v>74</v>
      </c>
      <c r="H783" s="8">
        <f>E783/I783</f>
        <v>78.821428571428569</v>
      </c>
      <c r="I783">
        <v>56</v>
      </c>
      <c r="J783" t="str">
        <f t="shared" si="72"/>
        <v>theater</v>
      </c>
      <c r="K783" t="str">
        <f t="shared" si="73"/>
        <v>plays</v>
      </c>
      <c r="L783" t="s">
        <v>98</v>
      </c>
      <c r="M783" t="s">
        <v>99</v>
      </c>
      <c r="N783">
        <v>1288501200</v>
      </c>
      <c r="O783" s="14">
        <f t="shared" si="74"/>
        <v>40482.208333333336</v>
      </c>
      <c r="P783" s="14">
        <v>40482.208333333336</v>
      </c>
      <c r="Q783">
        <f t="shared" si="77"/>
        <v>2010</v>
      </c>
      <c r="R783">
        <v>2010</v>
      </c>
      <c r="S783" s="16" t="str">
        <f t="shared" si="75"/>
        <v>Oct</v>
      </c>
      <c r="T783" t="s">
        <v>2083</v>
      </c>
      <c r="U783">
        <v>1292911200</v>
      </c>
      <c r="V783" s="12">
        <f t="shared" si="76"/>
        <v>40533.25</v>
      </c>
      <c r="W783" t="b">
        <v>0</v>
      </c>
      <c r="X783" t="b">
        <v>0</v>
      </c>
      <c r="Y783" t="s">
        <v>33</v>
      </c>
    </row>
    <row r="784" spans="1:2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E784/D784*100</f>
        <v>215.31372549019611</v>
      </c>
      <c r="G784" t="s">
        <v>20</v>
      </c>
      <c r="H784" s="8">
        <f>E784/I784</f>
        <v>68.204968944099377</v>
      </c>
      <c r="I784">
        <v>161</v>
      </c>
      <c r="J784" t="str">
        <f t="shared" si="72"/>
        <v>film &amp; video</v>
      </c>
      <c r="K784" t="str">
        <f t="shared" si="73"/>
        <v>animation</v>
      </c>
      <c r="L784" t="s">
        <v>21</v>
      </c>
      <c r="M784" t="s">
        <v>22</v>
      </c>
      <c r="N784">
        <v>1298959200</v>
      </c>
      <c r="O784" s="14">
        <f t="shared" si="74"/>
        <v>40603.25</v>
      </c>
      <c r="P784" s="14">
        <v>40603.25</v>
      </c>
      <c r="Q784">
        <f t="shared" si="77"/>
        <v>2011</v>
      </c>
      <c r="R784">
        <v>2011</v>
      </c>
      <c r="S784" s="16" t="str">
        <f t="shared" si="75"/>
        <v>Mar</v>
      </c>
      <c r="T784" t="s">
        <v>2085</v>
      </c>
      <c r="U784">
        <v>1301374800</v>
      </c>
      <c r="V784" s="12">
        <f t="shared" si="76"/>
        <v>40631.208333333336</v>
      </c>
      <c r="W784" t="b">
        <v>0</v>
      </c>
      <c r="X784" t="b">
        <v>1</v>
      </c>
      <c r="Y784" t="s">
        <v>71</v>
      </c>
    </row>
    <row r="785" spans="1:2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E785/D785*100</f>
        <v>141.22972972972974</v>
      </c>
      <c r="G785" t="s">
        <v>20</v>
      </c>
      <c r="H785" s="8">
        <f>E785/I785</f>
        <v>75.731884057971016</v>
      </c>
      <c r="I785">
        <v>138</v>
      </c>
      <c r="J785" t="str">
        <f t="shared" si="72"/>
        <v>music</v>
      </c>
      <c r="K785" t="str">
        <f t="shared" si="73"/>
        <v>rock</v>
      </c>
      <c r="L785" t="s">
        <v>21</v>
      </c>
      <c r="M785" t="s">
        <v>22</v>
      </c>
      <c r="N785">
        <v>1387260000</v>
      </c>
      <c r="O785" s="14">
        <f t="shared" si="74"/>
        <v>41625.25</v>
      </c>
      <c r="P785" s="14">
        <v>41625.25</v>
      </c>
      <c r="Q785">
        <f t="shared" si="77"/>
        <v>2013</v>
      </c>
      <c r="R785">
        <v>2013</v>
      </c>
      <c r="S785" s="16" t="str">
        <f t="shared" si="75"/>
        <v>Dec</v>
      </c>
      <c r="T785" t="s">
        <v>2086</v>
      </c>
      <c r="U785">
        <v>1387864800</v>
      </c>
      <c r="V785" s="12">
        <f t="shared" si="76"/>
        <v>41632.25</v>
      </c>
      <c r="W785" t="b">
        <v>0</v>
      </c>
      <c r="X785" t="b">
        <v>0</v>
      </c>
      <c r="Y785" t="s">
        <v>23</v>
      </c>
    </row>
    <row r="786" spans="1:2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E786/D786*100</f>
        <v>115.33745781777279</v>
      </c>
      <c r="G786" t="s">
        <v>20</v>
      </c>
      <c r="H786" s="8">
        <f>E786/I786</f>
        <v>30.996070133010882</v>
      </c>
      <c r="I786">
        <v>3308</v>
      </c>
      <c r="J786" t="str">
        <f t="shared" si="72"/>
        <v>technology</v>
      </c>
      <c r="K786" t="str">
        <f t="shared" si="73"/>
        <v>web</v>
      </c>
      <c r="L786" t="s">
        <v>21</v>
      </c>
      <c r="M786" t="s">
        <v>22</v>
      </c>
      <c r="N786">
        <v>1457244000</v>
      </c>
      <c r="O786" s="14">
        <f t="shared" si="74"/>
        <v>42435.25</v>
      </c>
      <c r="P786" s="14">
        <v>42435.25</v>
      </c>
      <c r="Q786">
        <f t="shared" si="77"/>
        <v>2016</v>
      </c>
      <c r="R786">
        <v>2016</v>
      </c>
      <c r="S786" s="16" t="str">
        <f t="shared" si="75"/>
        <v>Mar</v>
      </c>
      <c r="T786" t="s">
        <v>2085</v>
      </c>
      <c r="U786">
        <v>1458190800</v>
      </c>
      <c r="V786" s="12">
        <f t="shared" si="76"/>
        <v>42446.208333333328</v>
      </c>
      <c r="W786" t="b">
        <v>0</v>
      </c>
      <c r="X786" t="b">
        <v>0</v>
      </c>
      <c r="Y786" t="s">
        <v>28</v>
      </c>
    </row>
    <row r="787" spans="1:2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E787/D787*100</f>
        <v>193.11940298507463</v>
      </c>
      <c r="G787" t="s">
        <v>20</v>
      </c>
      <c r="H787" s="8">
        <f>E787/I787</f>
        <v>101.88188976377953</v>
      </c>
      <c r="I787">
        <v>127</v>
      </c>
      <c r="J787" t="str">
        <f t="shared" si="72"/>
        <v>film &amp; video</v>
      </c>
      <c r="K787" t="str">
        <f t="shared" si="73"/>
        <v>animation</v>
      </c>
      <c r="L787" t="s">
        <v>26</v>
      </c>
      <c r="M787" t="s">
        <v>27</v>
      </c>
      <c r="N787">
        <v>1556341200</v>
      </c>
      <c r="O787" s="14">
        <f t="shared" si="74"/>
        <v>43582.208333333328</v>
      </c>
      <c r="P787" s="14">
        <v>43582.208333333328</v>
      </c>
      <c r="Q787">
        <f t="shared" si="77"/>
        <v>2019</v>
      </c>
      <c r="R787">
        <v>2019</v>
      </c>
      <c r="S787" s="16" t="str">
        <f t="shared" si="75"/>
        <v>Apr</v>
      </c>
      <c r="T787" t="s">
        <v>2088</v>
      </c>
      <c r="U787">
        <v>1559278800</v>
      </c>
      <c r="V787" s="12">
        <f t="shared" si="76"/>
        <v>43616.208333333328</v>
      </c>
      <c r="W787" t="b">
        <v>0</v>
      </c>
      <c r="X787" t="b">
        <v>1</v>
      </c>
      <c r="Y787" t="s">
        <v>71</v>
      </c>
    </row>
    <row r="788" spans="1:2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E788/D788*100</f>
        <v>729.73333333333335</v>
      </c>
      <c r="G788" t="s">
        <v>20</v>
      </c>
      <c r="H788" s="8">
        <f>E788/I788</f>
        <v>52.879227053140099</v>
      </c>
      <c r="I788">
        <v>207</v>
      </c>
      <c r="J788" t="str">
        <f t="shared" si="72"/>
        <v>music</v>
      </c>
      <c r="K788" t="str">
        <f t="shared" si="73"/>
        <v>jazz</v>
      </c>
      <c r="L788" t="s">
        <v>107</v>
      </c>
      <c r="M788" t="s">
        <v>108</v>
      </c>
      <c r="N788">
        <v>1522126800</v>
      </c>
      <c r="O788" s="14">
        <f t="shared" si="74"/>
        <v>43186.208333333328</v>
      </c>
      <c r="P788" s="14">
        <v>43186.208333333328</v>
      </c>
      <c r="Q788">
        <f t="shared" si="77"/>
        <v>2018</v>
      </c>
      <c r="R788">
        <v>2018</v>
      </c>
      <c r="S788" s="16" t="str">
        <f t="shared" si="75"/>
        <v>Mar</v>
      </c>
      <c r="T788" t="s">
        <v>2085</v>
      </c>
      <c r="U788">
        <v>1522731600</v>
      </c>
      <c r="V788" s="12">
        <f t="shared" si="76"/>
        <v>43193.208333333328</v>
      </c>
      <c r="W788" t="b">
        <v>0</v>
      </c>
      <c r="X788" t="b">
        <v>1</v>
      </c>
      <c r="Y788" t="s">
        <v>159</v>
      </c>
    </row>
    <row r="789" spans="1:2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E789/D789*100</f>
        <v>99.66339869281046</v>
      </c>
      <c r="G789" t="s">
        <v>14</v>
      </c>
      <c r="H789" s="8">
        <f>E789/I789</f>
        <v>71.005820721769496</v>
      </c>
      <c r="I789">
        <v>859</v>
      </c>
      <c r="J789" t="str">
        <f t="shared" si="72"/>
        <v>music</v>
      </c>
      <c r="K789" t="str">
        <f t="shared" si="73"/>
        <v>rock</v>
      </c>
      <c r="L789" t="s">
        <v>15</v>
      </c>
      <c r="M789" t="s">
        <v>16</v>
      </c>
      <c r="N789">
        <v>1305954000</v>
      </c>
      <c r="O789" s="14">
        <f t="shared" si="74"/>
        <v>40684.208333333336</v>
      </c>
      <c r="P789" s="14">
        <v>40684.208333333336</v>
      </c>
      <c r="Q789">
        <f t="shared" si="77"/>
        <v>2011</v>
      </c>
      <c r="R789">
        <v>2011</v>
      </c>
      <c r="S789" s="16" t="str">
        <f t="shared" si="75"/>
        <v>May</v>
      </c>
      <c r="T789" t="s">
        <v>2090</v>
      </c>
      <c r="U789">
        <v>1306731600</v>
      </c>
      <c r="V789" s="12">
        <f t="shared" si="76"/>
        <v>40693.208333333336</v>
      </c>
      <c r="W789" t="b">
        <v>0</v>
      </c>
      <c r="X789" t="b">
        <v>0</v>
      </c>
      <c r="Y789" t="s">
        <v>23</v>
      </c>
    </row>
    <row r="790" spans="1:2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E790/D790*100</f>
        <v>88.166666666666671</v>
      </c>
      <c r="G790" t="s">
        <v>47</v>
      </c>
      <c r="H790" s="8">
        <f>E790/I790</f>
        <v>102.38709677419355</v>
      </c>
      <c r="I790">
        <v>31</v>
      </c>
      <c r="J790" t="str">
        <f t="shared" si="72"/>
        <v>film &amp; video</v>
      </c>
      <c r="K790" t="str">
        <f t="shared" si="73"/>
        <v>animation</v>
      </c>
      <c r="L790" t="s">
        <v>21</v>
      </c>
      <c r="M790" t="s">
        <v>22</v>
      </c>
      <c r="N790">
        <v>1350709200</v>
      </c>
      <c r="O790" s="14">
        <f t="shared" si="74"/>
        <v>41202.208333333336</v>
      </c>
      <c r="P790" s="14">
        <v>41202.208333333336</v>
      </c>
      <c r="Q790">
        <f t="shared" si="77"/>
        <v>2012</v>
      </c>
      <c r="R790">
        <v>2012</v>
      </c>
      <c r="S790" s="16" t="str">
        <f t="shared" si="75"/>
        <v>Oct</v>
      </c>
      <c r="T790" t="s">
        <v>2083</v>
      </c>
      <c r="U790">
        <v>1352527200</v>
      </c>
      <c r="V790" s="12">
        <f t="shared" si="76"/>
        <v>41223.25</v>
      </c>
      <c r="W790" t="b">
        <v>0</v>
      </c>
      <c r="X790" t="b">
        <v>0</v>
      </c>
      <c r="Y790" t="s">
        <v>71</v>
      </c>
    </row>
    <row r="791" spans="1:2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E791/D791*100</f>
        <v>37.233333333333334</v>
      </c>
      <c r="G791" t="s">
        <v>14</v>
      </c>
      <c r="H791" s="8">
        <f>E791/I791</f>
        <v>74.466666666666669</v>
      </c>
      <c r="I791">
        <v>45</v>
      </c>
      <c r="J791" t="str">
        <f t="shared" si="72"/>
        <v>theater</v>
      </c>
      <c r="K791" t="str">
        <f t="shared" si="73"/>
        <v>plays</v>
      </c>
      <c r="L791" t="s">
        <v>21</v>
      </c>
      <c r="M791" t="s">
        <v>22</v>
      </c>
      <c r="N791">
        <v>1401166800</v>
      </c>
      <c r="O791" s="14">
        <f t="shared" si="74"/>
        <v>41786.208333333336</v>
      </c>
      <c r="P791" s="14">
        <v>41786.208333333336</v>
      </c>
      <c r="Q791">
        <f t="shared" si="77"/>
        <v>2014</v>
      </c>
      <c r="R791">
        <v>2014</v>
      </c>
      <c r="S791" s="16" t="str">
        <f t="shared" si="75"/>
        <v>May</v>
      </c>
      <c r="T791" t="s">
        <v>2090</v>
      </c>
      <c r="U791">
        <v>1404363600</v>
      </c>
      <c r="V791" s="12">
        <f t="shared" si="76"/>
        <v>41823.208333333336</v>
      </c>
      <c r="W791" t="b">
        <v>0</v>
      </c>
      <c r="X791" t="b">
        <v>0</v>
      </c>
      <c r="Y791" t="s">
        <v>33</v>
      </c>
    </row>
    <row r="792" spans="1:2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E792/D792*100</f>
        <v>30.540075309306079</v>
      </c>
      <c r="G792" t="s">
        <v>74</v>
      </c>
      <c r="H792" s="8">
        <f>E792/I792</f>
        <v>51.009883198562441</v>
      </c>
      <c r="I792">
        <v>1113</v>
      </c>
      <c r="J792" t="str">
        <f t="shared" si="72"/>
        <v>theater</v>
      </c>
      <c r="K792" t="str">
        <f t="shared" si="73"/>
        <v>plays</v>
      </c>
      <c r="L792" t="s">
        <v>21</v>
      </c>
      <c r="M792" t="s">
        <v>22</v>
      </c>
      <c r="N792">
        <v>1266127200</v>
      </c>
      <c r="O792" s="14">
        <f t="shared" si="74"/>
        <v>40223.25</v>
      </c>
      <c r="P792" s="14">
        <v>40223.25</v>
      </c>
      <c r="Q792">
        <f t="shared" si="77"/>
        <v>2010</v>
      </c>
      <c r="R792">
        <v>2010</v>
      </c>
      <c r="S792" s="16" t="str">
        <f t="shared" si="75"/>
        <v>Feb</v>
      </c>
      <c r="T792" t="s">
        <v>2089</v>
      </c>
      <c r="U792">
        <v>1266645600</v>
      </c>
      <c r="V792" s="12">
        <f t="shared" si="76"/>
        <v>40229.25</v>
      </c>
      <c r="W792" t="b">
        <v>0</v>
      </c>
      <c r="X792" t="b">
        <v>0</v>
      </c>
      <c r="Y792" t="s">
        <v>33</v>
      </c>
    </row>
    <row r="793" spans="1:2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E793/D793*100</f>
        <v>25.714285714285712</v>
      </c>
      <c r="G793" t="s">
        <v>14</v>
      </c>
      <c r="H793" s="8">
        <f>E793/I793</f>
        <v>90</v>
      </c>
      <c r="I793">
        <v>6</v>
      </c>
      <c r="J793" t="str">
        <f t="shared" si="72"/>
        <v>food</v>
      </c>
      <c r="K793" t="str">
        <f t="shared" si="73"/>
        <v>food trucks</v>
      </c>
      <c r="L793" t="s">
        <v>21</v>
      </c>
      <c r="M793" t="s">
        <v>22</v>
      </c>
      <c r="N793">
        <v>1481436000</v>
      </c>
      <c r="O793" s="14">
        <f t="shared" si="74"/>
        <v>42715.25</v>
      </c>
      <c r="P793" s="14">
        <v>42715.25</v>
      </c>
      <c r="Q793">
        <f t="shared" si="77"/>
        <v>2016</v>
      </c>
      <c r="R793">
        <v>2016</v>
      </c>
      <c r="S793" s="16" t="str">
        <f t="shared" si="75"/>
        <v>Dec</v>
      </c>
      <c r="T793" t="s">
        <v>2086</v>
      </c>
      <c r="U793">
        <v>1482818400</v>
      </c>
      <c r="V793" s="12">
        <f t="shared" si="76"/>
        <v>42731.25</v>
      </c>
      <c r="W793" t="b">
        <v>0</v>
      </c>
      <c r="X793" t="b">
        <v>0</v>
      </c>
      <c r="Y793" t="s">
        <v>17</v>
      </c>
    </row>
    <row r="794" spans="1:2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E794/D794*100</f>
        <v>34</v>
      </c>
      <c r="G794" t="s">
        <v>14</v>
      </c>
      <c r="H794" s="8">
        <f>E794/I794</f>
        <v>97.142857142857139</v>
      </c>
      <c r="I794">
        <v>7</v>
      </c>
      <c r="J794" t="str">
        <f t="shared" si="72"/>
        <v>theater</v>
      </c>
      <c r="K794" t="str">
        <f t="shared" si="73"/>
        <v>plays</v>
      </c>
      <c r="L794" t="s">
        <v>21</v>
      </c>
      <c r="M794" t="s">
        <v>22</v>
      </c>
      <c r="N794">
        <v>1372222800</v>
      </c>
      <c r="O794" s="14">
        <f t="shared" si="74"/>
        <v>41451.208333333336</v>
      </c>
      <c r="P794" s="14">
        <v>41451.208333333336</v>
      </c>
      <c r="Q794">
        <f t="shared" si="77"/>
        <v>2013</v>
      </c>
      <c r="R794">
        <v>2013</v>
      </c>
      <c r="S794" s="16" t="str">
        <f t="shared" si="75"/>
        <v>Jun</v>
      </c>
      <c r="T794" t="s">
        <v>2084</v>
      </c>
      <c r="U794">
        <v>1374642000</v>
      </c>
      <c r="V794" s="12">
        <f t="shared" si="76"/>
        <v>41479.208333333336</v>
      </c>
      <c r="W794" t="b">
        <v>0</v>
      </c>
      <c r="X794" t="b">
        <v>1</v>
      </c>
      <c r="Y794" t="s">
        <v>33</v>
      </c>
    </row>
    <row r="795" spans="1:2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E795/D795*100</f>
        <v>1185.909090909091</v>
      </c>
      <c r="G795" t="s">
        <v>20</v>
      </c>
      <c r="H795" s="8">
        <f>E795/I795</f>
        <v>72.071823204419886</v>
      </c>
      <c r="I795">
        <v>181</v>
      </c>
      <c r="J795" t="str">
        <f t="shared" si="72"/>
        <v>publishing</v>
      </c>
      <c r="K795" t="str">
        <f t="shared" si="73"/>
        <v>nonfiction</v>
      </c>
      <c r="L795" t="s">
        <v>98</v>
      </c>
      <c r="M795" t="s">
        <v>99</v>
      </c>
      <c r="N795">
        <v>1372136400</v>
      </c>
      <c r="O795" s="14">
        <f t="shared" si="74"/>
        <v>41450.208333333336</v>
      </c>
      <c r="P795" s="14">
        <v>41450.208333333336</v>
      </c>
      <c r="Q795">
        <f t="shared" si="77"/>
        <v>2013</v>
      </c>
      <c r="R795">
        <v>2013</v>
      </c>
      <c r="S795" s="16" t="str">
        <f t="shared" si="75"/>
        <v>Jun</v>
      </c>
      <c r="T795" t="s">
        <v>2084</v>
      </c>
      <c r="U795">
        <v>1372482000</v>
      </c>
      <c r="V795" s="12">
        <f t="shared" si="76"/>
        <v>41454.208333333336</v>
      </c>
      <c r="W795" t="b">
        <v>0</v>
      </c>
      <c r="X795" t="b">
        <v>0</v>
      </c>
      <c r="Y795" t="s">
        <v>68</v>
      </c>
    </row>
    <row r="796" spans="1:2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E796/D796*100</f>
        <v>125.39393939393939</v>
      </c>
      <c r="G796" t="s">
        <v>20</v>
      </c>
      <c r="H796" s="8">
        <f>E796/I796</f>
        <v>75.236363636363635</v>
      </c>
      <c r="I796">
        <v>110</v>
      </c>
      <c r="J796" t="str">
        <f t="shared" si="72"/>
        <v>music</v>
      </c>
      <c r="K796" t="str">
        <f t="shared" si="73"/>
        <v>rock</v>
      </c>
      <c r="L796" t="s">
        <v>21</v>
      </c>
      <c r="M796" t="s">
        <v>22</v>
      </c>
      <c r="N796">
        <v>1513922400</v>
      </c>
      <c r="O796" s="14">
        <f t="shared" si="74"/>
        <v>43091.25</v>
      </c>
      <c r="P796" s="14">
        <v>43091.25</v>
      </c>
      <c r="Q796">
        <f t="shared" si="77"/>
        <v>2017</v>
      </c>
      <c r="R796">
        <v>2017</v>
      </c>
      <c r="S796" s="16" t="str">
        <f t="shared" si="75"/>
        <v>Dec</v>
      </c>
      <c r="T796" t="s">
        <v>2086</v>
      </c>
      <c r="U796">
        <v>1514959200</v>
      </c>
      <c r="V796" s="12">
        <f t="shared" si="76"/>
        <v>43103.25</v>
      </c>
      <c r="W796" t="b">
        <v>0</v>
      </c>
      <c r="X796" t="b">
        <v>0</v>
      </c>
      <c r="Y796" t="s">
        <v>23</v>
      </c>
    </row>
    <row r="797" spans="1:2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E797/D797*100</f>
        <v>14.394366197183098</v>
      </c>
      <c r="G797" t="s">
        <v>14</v>
      </c>
      <c r="H797" s="8">
        <f>E797/I797</f>
        <v>32.967741935483872</v>
      </c>
      <c r="I797">
        <v>31</v>
      </c>
      <c r="J797" t="str">
        <f t="shared" si="72"/>
        <v>film &amp; video</v>
      </c>
      <c r="K797" t="str">
        <f t="shared" si="73"/>
        <v>drama</v>
      </c>
      <c r="L797" t="s">
        <v>21</v>
      </c>
      <c r="M797" t="s">
        <v>22</v>
      </c>
      <c r="N797">
        <v>1477976400</v>
      </c>
      <c r="O797" s="14">
        <f t="shared" si="74"/>
        <v>42675.208333333328</v>
      </c>
      <c r="P797" s="14">
        <v>42675.208333333328</v>
      </c>
      <c r="Q797">
        <f t="shared" si="77"/>
        <v>2016</v>
      </c>
      <c r="R797">
        <v>2016</v>
      </c>
      <c r="S797" s="16" t="str">
        <f t="shared" si="75"/>
        <v>Nov</v>
      </c>
      <c r="T797" t="s">
        <v>2079</v>
      </c>
      <c r="U797">
        <v>1478235600</v>
      </c>
      <c r="V797" s="12">
        <f t="shared" si="76"/>
        <v>42678.208333333328</v>
      </c>
      <c r="W797" t="b">
        <v>0</v>
      </c>
      <c r="X797" t="b">
        <v>0</v>
      </c>
      <c r="Y797" t="s">
        <v>53</v>
      </c>
    </row>
    <row r="798" spans="1:2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E798/D798*100</f>
        <v>54.807692307692314</v>
      </c>
      <c r="G798" t="s">
        <v>14</v>
      </c>
      <c r="H798" s="8">
        <f>E798/I798</f>
        <v>54.807692307692307</v>
      </c>
      <c r="I798">
        <v>78</v>
      </c>
      <c r="J798" t="str">
        <f t="shared" si="72"/>
        <v>games</v>
      </c>
      <c r="K798" t="str">
        <f t="shared" si="73"/>
        <v>mobile games</v>
      </c>
      <c r="L798" t="s">
        <v>21</v>
      </c>
      <c r="M798" t="s">
        <v>22</v>
      </c>
      <c r="N798">
        <v>1407474000</v>
      </c>
      <c r="O798" s="14">
        <f t="shared" si="74"/>
        <v>41859.208333333336</v>
      </c>
      <c r="P798" s="14">
        <v>41859.208333333336</v>
      </c>
      <c r="Q798">
        <f t="shared" si="77"/>
        <v>2014</v>
      </c>
      <c r="R798">
        <v>2014</v>
      </c>
      <c r="S798" s="16" t="str">
        <f t="shared" si="75"/>
        <v>Aug</v>
      </c>
      <c r="T798" t="s">
        <v>2080</v>
      </c>
      <c r="U798">
        <v>1408078800</v>
      </c>
      <c r="V798" s="12">
        <f t="shared" si="76"/>
        <v>41866.208333333336</v>
      </c>
      <c r="W798" t="b">
        <v>0</v>
      </c>
      <c r="X798" t="b">
        <v>1</v>
      </c>
      <c r="Y798" t="s">
        <v>292</v>
      </c>
    </row>
    <row r="799" spans="1:2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E799/D799*100</f>
        <v>109.63157894736841</v>
      </c>
      <c r="G799" t="s">
        <v>20</v>
      </c>
      <c r="H799" s="8">
        <f>E799/I799</f>
        <v>45.037837837837834</v>
      </c>
      <c r="I799">
        <v>185</v>
      </c>
      <c r="J799" t="str">
        <f t="shared" si="72"/>
        <v>technology</v>
      </c>
      <c r="K799" t="str">
        <f t="shared" si="73"/>
        <v>web</v>
      </c>
      <c r="L799" t="s">
        <v>21</v>
      </c>
      <c r="M799" t="s">
        <v>22</v>
      </c>
      <c r="N799">
        <v>1546149600</v>
      </c>
      <c r="O799" s="14">
        <f t="shared" si="74"/>
        <v>43464.25</v>
      </c>
      <c r="P799" s="14">
        <v>43464.25</v>
      </c>
      <c r="Q799">
        <f t="shared" si="77"/>
        <v>2018</v>
      </c>
      <c r="R799">
        <v>2018</v>
      </c>
      <c r="S799" s="16" t="str">
        <f t="shared" si="75"/>
        <v>Dec</v>
      </c>
      <c r="T799" t="s">
        <v>2086</v>
      </c>
      <c r="U799">
        <v>1548136800</v>
      </c>
      <c r="V799" s="12">
        <f t="shared" si="76"/>
        <v>43487.25</v>
      </c>
      <c r="W799" t="b">
        <v>0</v>
      </c>
      <c r="X799" t="b">
        <v>0</v>
      </c>
      <c r="Y799" t="s">
        <v>28</v>
      </c>
    </row>
    <row r="800" spans="1:2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E800/D800*100</f>
        <v>188.47058823529412</v>
      </c>
      <c r="G800" t="s">
        <v>20</v>
      </c>
      <c r="H800" s="8">
        <f>E800/I800</f>
        <v>52.958677685950413</v>
      </c>
      <c r="I800">
        <v>121</v>
      </c>
      <c r="J800" t="str">
        <f t="shared" si="72"/>
        <v>theater</v>
      </c>
      <c r="K800" t="str">
        <f t="shared" si="73"/>
        <v>plays</v>
      </c>
      <c r="L800" t="s">
        <v>21</v>
      </c>
      <c r="M800" t="s">
        <v>22</v>
      </c>
      <c r="N800">
        <v>1338440400</v>
      </c>
      <c r="O800" s="14">
        <f t="shared" si="74"/>
        <v>41060.208333333336</v>
      </c>
      <c r="P800" s="14">
        <v>41060.208333333336</v>
      </c>
      <c r="Q800">
        <f t="shared" si="77"/>
        <v>2012</v>
      </c>
      <c r="R800">
        <v>2012</v>
      </c>
      <c r="S800" s="16" t="str">
        <f t="shared" si="75"/>
        <v>May</v>
      </c>
      <c r="T800" t="s">
        <v>2090</v>
      </c>
      <c r="U800">
        <v>1340859600</v>
      </c>
      <c r="V800" s="12">
        <f t="shared" si="76"/>
        <v>41088.208333333336</v>
      </c>
      <c r="W800" t="b">
        <v>0</v>
      </c>
      <c r="X800" t="b">
        <v>1</v>
      </c>
      <c r="Y800" t="s">
        <v>33</v>
      </c>
    </row>
    <row r="801" spans="1:2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E801/D801*100</f>
        <v>87.008284023668637</v>
      </c>
      <c r="G801" t="s">
        <v>14</v>
      </c>
      <c r="H801" s="8">
        <f>E801/I801</f>
        <v>60.017959183673469</v>
      </c>
      <c r="I801">
        <v>1225</v>
      </c>
      <c r="J801" t="str">
        <f t="shared" si="72"/>
        <v>theater</v>
      </c>
      <c r="K801" t="str">
        <f t="shared" si="73"/>
        <v>plays</v>
      </c>
      <c r="L801" t="s">
        <v>40</v>
      </c>
      <c r="M801" t="s">
        <v>41</v>
      </c>
      <c r="N801">
        <v>1454133600</v>
      </c>
      <c r="O801" s="14">
        <f t="shared" si="74"/>
        <v>42399.25</v>
      </c>
      <c r="P801" s="14">
        <v>42399.25</v>
      </c>
      <c r="Q801">
        <f t="shared" si="77"/>
        <v>2016</v>
      </c>
      <c r="R801">
        <v>2016</v>
      </c>
      <c r="S801" s="16" t="str">
        <f t="shared" si="75"/>
        <v>Jan</v>
      </c>
      <c r="T801" t="s">
        <v>2081</v>
      </c>
      <c r="U801">
        <v>1454479200</v>
      </c>
      <c r="V801" s="12">
        <f t="shared" si="76"/>
        <v>42403.25</v>
      </c>
      <c r="W801" t="b">
        <v>0</v>
      </c>
      <c r="X801" t="b">
        <v>0</v>
      </c>
      <c r="Y801" t="s">
        <v>33</v>
      </c>
    </row>
    <row r="802" spans="1:2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E802/D802*100</f>
        <v>1</v>
      </c>
      <c r="G802" t="s">
        <v>14</v>
      </c>
      <c r="H802" s="8">
        <f>E802/I802</f>
        <v>1</v>
      </c>
      <c r="I802">
        <v>1</v>
      </c>
      <c r="J802" t="str">
        <f t="shared" si="72"/>
        <v>music</v>
      </c>
      <c r="K802" t="str">
        <f t="shared" si="73"/>
        <v>rock</v>
      </c>
      <c r="L802" t="s">
        <v>98</v>
      </c>
      <c r="M802" t="s">
        <v>99</v>
      </c>
      <c r="N802">
        <v>1434085200</v>
      </c>
      <c r="O802" s="14">
        <f t="shared" si="74"/>
        <v>42167.208333333328</v>
      </c>
      <c r="P802" s="14">
        <v>42167.208333333328</v>
      </c>
      <c r="Q802">
        <f t="shared" si="77"/>
        <v>2015</v>
      </c>
      <c r="R802">
        <v>2015</v>
      </c>
      <c r="S802" s="16" t="str">
        <f t="shared" si="75"/>
        <v>Jun</v>
      </c>
      <c r="T802" t="s">
        <v>2084</v>
      </c>
      <c r="U802">
        <v>1434430800</v>
      </c>
      <c r="V802" s="12">
        <f t="shared" si="76"/>
        <v>42171.208333333328</v>
      </c>
      <c r="W802" t="b">
        <v>0</v>
      </c>
      <c r="X802" t="b">
        <v>0</v>
      </c>
      <c r="Y802" t="s">
        <v>23</v>
      </c>
    </row>
    <row r="803" spans="1:2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E803/D803*100</f>
        <v>202.9130434782609</v>
      </c>
      <c r="G803" t="s">
        <v>20</v>
      </c>
      <c r="H803" s="8">
        <f>E803/I803</f>
        <v>44.028301886792455</v>
      </c>
      <c r="I803">
        <v>106</v>
      </c>
      <c r="J803" t="str">
        <f t="shared" si="72"/>
        <v>photography</v>
      </c>
      <c r="K803" t="str">
        <f t="shared" si="73"/>
        <v>photography books</v>
      </c>
      <c r="L803" t="s">
        <v>21</v>
      </c>
      <c r="M803" t="s">
        <v>22</v>
      </c>
      <c r="N803">
        <v>1577772000</v>
      </c>
      <c r="O803" s="14">
        <f t="shared" si="74"/>
        <v>43830.25</v>
      </c>
      <c r="P803" s="14">
        <v>43830.25</v>
      </c>
      <c r="Q803">
        <f t="shared" si="77"/>
        <v>2019</v>
      </c>
      <c r="R803">
        <v>2019</v>
      </c>
      <c r="S803" s="16" t="str">
        <f t="shared" si="75"/>
        <v>Dec</v>
      </c>
      <c r="T803" t="s">
        <v>2086</v>
      </c>
      <c r="U803">
        <v>1579672800</v>
      </c>
      <c r="V803" s="12">
        <f t="shared" si="76"/>
        <v>43852.25</v>
      </c>
      <c r="W803" t="b">
        <v>0</v>
      </c>
      <c r="X803" t="b">
        <v>1</v>
      </c>
      <c r="Y803" t="s">
        <v>122</v>
      </c>
    </row>
    <row r="804" spans="1:2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E804/D804*100</f>
        <v>197.03225806451613</v>
      </c>
      <c r="G804" t="s">
        <v>20</v>
      </c>
      <c r="H804" s="8">
        <f>E804/I804</f>
        <v>86.028169014084511</v>
      </c>
      <c r="I804">
        <v>142</v>
      </c>
      <c r="J804" t="str">
        <f t="shared" si="72"/>
        <v>photography</v>
      </c>
      <c r="K804" t="str">
        <f t="shared" si="73"/>
        <v>photography books</v>
      </c>
      <c r="L804" t="s">
        <v>21</v>
      </c>
      <c r="M804" t="s">
        <v>22</v>
      </c>
      <c r="N804">
        <v>1562216400</v>
      </c>
      <c r="O804" s="14">
        <f t="shared" si="74"/>
        <v>43650.208333333328</v>
      </c>
      <c r="P804" s="14">
        <v>43650.208333333328</v>
      </c>
      <c r="Q804">
        <f t="shared" si="77"/>
        <v>2019</v>
      </c>
      <c r="R804">
        <v>2019</v>
      </c>
      <c r="S804" s="16" t="str">
        <f t="shared" si="75"/>
        <v>Jul</v>
      </c>
      <c r="T804" t="s">
        <v>2087</v>
      </c>
      <c r="U804">
        <v>1562389200</v>
      </c>
      <c r="V804" s="12">
        <f t="shared" si="76"/>
        <v>43652.208333333328</v>
      </c>
      <c r="W804" t="b">
        <v>0</v>
      </c>
      <c r="X804" t="b">
        <v>0</v>
      </c>
      <c r="Y804" t="s">
        <v>122</v>
      </c>
    </row>
    <row r="805" spans="1:2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E805/D805*100</f>
        <v>107</v>
      </c>
      <c r="G805" t="s">
        <v>20</v>
      </c>
      <c r="H805" s="8">
        <f>E805/I805</f>
        <v>28.012875536480685</v>
      </c>
      <c r="I805">
        <v>233</v>
      </c>
      <c r="J805" t="str">
        <f t="shared" si="72"/>
        <v>theater</v>
      </c>
      <c r="K805" t="str">
        <f t="shared" si="73"/>
        <v>plays</v>
      </c>
      <c r="L805" t="s">
        <v>21</v>
      </c>
      <c r="M805" t="s">
        <v>22</v>
      </c>
      <c r="N805">
        <v>1548568800</v>
      </c>
      <c r="O805" s="14">
        <f t="shared" si="74"/>
        <v>43492.25</v>
      </c>
      <c r="P805" s="14">
        <v>43492.25</v>
      </c>
      <c r="Q805">
        <f t="shared" si="77"/>
        <v>2019</v>
      </c>
      <c r="R805">
        <v>2019</v>
      </c>
      <c r="S805" s="16" t="str">
        <f t="shared" si="75"/>
        <v>Jan</v>
      </c>
      <c r="T805" t="s">
        <v>2081</v>
      </c>
      <c r="U805">
        <v>1551506400</v>
      </c>
      <c r="V805" s="12">
        <f t="shared" si="76"/>
        <v>43526.25</v>
      </c>
      <c r="W805" t="b">
        <v>0</v>
      </c>
      <c r="X805" t="b">
        <v>0</v>
      </c>
      <c r="Y805" t="s">
        <v>33</v>
      </c>
    </row>
    <row r="806" spans="1:2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E806/D806*100</f>
        <v>268.73076923076923</v>
      </c>
      <c r="G806" t="s">
        <v>20</v>
      </c>
      <c r="H806" s="8">
        <f>E806/I806</f>
        <v>32.050458715596328</v>
      </c>
      <c r="I806">
        <v>218</v>
      </c>
      <c r="J806" t="str">
        <f t="shared" si="72"/>
        <v>music</v>
      </c>
      <c r="K806" t="str">
        <f t="shared" si="73"/>
        <v>rock</v>
      </c>
      <c r="L806" t="s">
        <v>21</v>
      </c>
      <c r="M806" t="s">
        <v>22</v>
      </c>
      <c r="N806">
        <v>1514872800</v>
      </c>
      <c r="O806" s="14">
        <f t="shared" si="74"/>
        <v>43102.25</v>
      </c>
      <c r="P806" s="14">
        <v>43102.25</v>
      </c>
      <c r="Q806">
        <f t="shared" si="77"/>
        <v>2018</v>
      </c>
      <c r="R806">
        <v>2018</v>
      </c>
      <c r="S806" s="16" t="str">
        <f t="shared" si="75"/>
        <v>Jan</v>
      </c>
      <c r="T806" t="s">
        <v>2081</v>
      </c>
      <c r="U806">
        <v>1516600800</v>
      </c>
      <c r="V806" s="12">
        <f t="shared" si="76"/>
        <v>43122.25</v>
      </c>
      <c r="W806" t="b">
        <v>0</v>
      </c>
      <c r="X806" t="b">
        <v>0</v>
      </c>
      <c r="Y806" t="s">
        <v>23</v>
      </c>
    </row>
    <row r="807" spans="1:2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E807/D807*100</f>
        <v>50.845360824742272</v>
      </c>
      <c r="G807" t="s">
        <v>14</v>
      </c>
      <c r="H807" s="8">
        <f>E807/I807</f>
        <v>73.611940298507463</v>
      </c>
      <c r="I807">
        <v>67</v>
      </c>
      <c r="J807" t="str">
        <f t="shared" si="72"/>
        <v>film &amp; video</v>
      </c>
      <c r="K807" t="str">
        <f t="shared" si="73"/>
        <v>documentary</v>
      </c>
      <c r="L807" t="s">
        <v>26</v>
      </c>
      <c r="M807" t="s">
        <v>27</v>
      </c>
      <c r="N807">
        <v>1416031200</v>
      </c>
      <c r="O807" s="14">
        <f t="shared" si="74"/>
        <v>41958.25</v>
      </c>
      <c r="P807" s="14">
        <v>41958.25</v>
      </c>
      <c r="Q807">
        <f t="shared" si="77"/>
        <v>2014</v>
      </c>
      <c r="R807">
        <v>2014</v>
      </c>
      <c r="S807" s="16" t="str">
        <f t="shared" si="75"/>
        <v>Nov</v>
      </c>
      <c r="T807" t="s">
        <v>2079</v>
      </c>
      <c r="U807">
        <v>1420437600</v>
      </c>
      <c r="V807" s="12">
        <f t="shared" si="76"/>
        <v>42009.25</v>
      </c>
      <c r="W807" t="b">
        <v>0</v>
      </c>
      <c r="X807" t="b">
        <v>0</v>
      </c>
      <c r="Y807" t="s">
        <v>42</v>
      </c>
    </row>
    <row r="808" spans="1:2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E808/D808*100</f>
        <v>1180.2857142857142</v>
      </c>
      <c r="G808" t="s">
        <v>20</v>
      </c>
      <c r="H808" s="8">
        <f>E808/I808</f>
        <v>108.71052631578948</v>
      </c>
      <c r="I808">
        <v>76</v>
      </c>
      <c r="J808" t="str">
        <f t="shared" si="72"/>
        <v>film &amp; video</v>
      </c>
      <c r="K808" t="str">
        <f t="shared" si="73"/>
        <v>drama</v>
      </c>
      <c r="L808" t="s">
        <v>21</v>
      </c>
      <c r="M808" t="s">
        <v>22</v>
      </c>
      <c r="N808">
        <v>1330927200</v>
      </c>
      <c r="O808" s="14">
        <f t="shared" si="74"/>
        <v>40973.25</v>
      </c>
      <c r="P808" s="14">
        <v>40973.25</v>
      </c>
      <c r="Q808">
        <f t="shared" si="77"/>
        <v>2012</v>
      </c>
      <c r="R808">
        <v>2012</v>
      </c>
      <c r="S808" s="16" t="str">
        <f t="shared" si="75"/>
        <v>Mar</v>
      </c>
      <c r="T808" t="s">
        <v>2085</v>
      </c>
      <c r="U808">
        <v>1332997200</v>
      </c>
      <c r="V808" s="12">
        <f t="shared" si="76"/>
        <v>40997.208333333336</v>
      </c>
      <c r="W808" t="b">
        <v>0</v>
      </c>
      <c r="X808" t="b">
        <v>1</v>
      </c>
      <c r="Y808" t="s">
        <v>53</v>
      </c>
    </row>
    <row r="809" spans="1:2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E809/D809*100</f>
        <v>264</v>
      </c>
      <c r="G809" t="s">
        <v>20</v>
      </c>
      <c r="H809" s="8">
        <f>E809/I809</f>
        <v>42.97674418604651</v>
      </c>
      <c r="I809">
        <v>43</v>
      </c>
      <c r="J809" t="str">
        <f t="shared" si="72"/>
        <v>theater</v>
      </c>
      <c r="K809" t="str">
        <f t="shared" si="73"/>
        <v>plays</v>
      </c>
      <c r="L809" t="s">
        <v>21</v>
      </c>
      <c r="M809" t="s">
        <v>22</v>
      </c>
      <c r="N809">
        <v>1571115600</v>
      </c>
      <c r="O809" s="14">
        <f t="shared" si="74"/>
        <v>43753.208333333328</v>
      </c>
      <c r="P809" s="14">
        <v>43753.208333333328</v>
      </c>
      <c r="Q809">
        <f t="shared" si="77"/>
        <v>2019</v>
      </c>
      <c r="R809">
        <v>2019</v>
      </c>
      <c r="S809" s="16" t="str">
        <f t="shared" si="75"/>
        <v>Oct</v>
      </c>
      <c r="T809" t="s">
        <v>2083</v>
      </c>
      <c r="U809">
        <v>1574920800</v>
      </c>
      <c r="V809" s="12">
        <f t="shared" si="76"/>
        <v>43797.25</v>
      </c>
      <c r="W809" t="b">
        <v>0</v>
      </c>
      <c r="X809" t="b">
        <v>1</v>
      </c>
      <c r="Y809" t="s">
        <v>33</v>
      </c>
    </row>
    <row r="810" spans="1:2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E810/D810*100</f>
        <v>30.44230769230769</v>
      </c>
      <c r="G810" t="s">
        <v>14</v>
      </c>
      <c r="H810" s="8">
        <f>E810/I810</f>
        <v>83.315789473684205</v>
      </c>
      <c r="I810">
        <v>19</v>
      </c>
      <c r="J810" t="str">
        <f t="shared" si="72"/>
        <v>food</v>
      </c>
      <c r="K810" t="str">
        <f t="shared" si="73"/>
        <v>food trucks</v>
      </c>
      <c r="L810" t="s">
        <v>21</v>
      </c>
      <c r="M810" t="s">
        <v>22</v>
      </c>
      <c r="N810">
        <v>1463461200</v>
      </c>
      <c r="O810" s="14">
        <f t="shared" si="74"/>
        <v>42507.208333333328</v>
      </c>
      <c r="P810" s="14">
        <v>42507.208333333328</v>
      </c>
      <c r="Q810">
        <f t="shared" si="77"/>
        <v>2016</v>
      </c>
      <c r="R810">
        <v>2016</v>
      </c>
      <c r="S810" s="16" t="str">
        <f t="shared" si="75"/>
        <v>May</v>
      </c>
      <c r="T810" t="s">
        <v>2090</v>
      </c>
      <c r="U810">
        <v>1464930000</v>
      </c>
      <c r="V810" s="12">
        <f t="shared" si="76"/>
        <v>42524.208333333328</v>
      </c>
      <c r="W810" t="b">
        <v>0</v>
      </c>
      <c r="X810" t="b">
        <v>0</v>
      </c>
      <c r="Y810" t="s">
        <v>17</v>
      </c>
    </row>
    <row r="811" spans="1:2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E811/D811*100</f>
        <v>62.880681818181813</v>
      </c>
      <c r="G811" t="s">
        <v>14</v>
      </c>
      <c r="H811" s="8">
        <f>E811/I811</f>
        <v>42</v>
      </c>
      <c r="I811">
        <v>2108</v>
      </c>
      <c r="J811" t="str">
        <f t="shared" si="72"/>
        <v>film &amp; video</v>
      </c>
      <c r="K811" t="str">
        <f t="shared" si="73"/>
        <v>documentary</v>
      </c>
      <c r="L811" t="s">
        <v>98</v>
      </c>
      <c r="M811" t="s">
        <v>99</v>
      </c>
      <c r="N811">
        <v>1344920400</v>
      </c>
      <c r="O811" s="14">
        <f t="shared" si="74"/>
        <v>41135.208333333336</v>
      </c>
      <c r="P811" s="14">
        <v>41135.208333333336</v>
      </c>
      <c r="Q811">
        <f t="shared" si="77"/>
        <v>2012</v>
      </c>
      <c r="R811">
        <v>2012</v>
      </c>
      <c r="S811" s="16" t="str">
        <f t="shared" si="75"/>
        <v>Aug</v>
      </c>
      <c r="T811" t="s">
        <v>2080</v>
      </c>
      <c r="U811">
        <v>1345006800</v>
      </c>
      <c r="V811" s="12">
        <f t="shared" si="76"/>
        <v>41136.208333333336</v>
      </c>
      <c r="W811" t="b">
        <v>0</v>
      </c>
      <c r="X811" t="b">
        <v>0</v>
      </c>
      <c r="Y811" t="s">
        <v>42</v>
      </c>
    </row>
    <row r="812" spans="1:2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E812/D812*100</f>
        <v>193.125</v>
      </c>
      <c r="G812" t="s">
        <v>20</v>
      </c>
      <c r="H812" s="8">
        <f>E812/I812</f>
        <v>55.927601809954751</v>
      </c>
      <c r="I812">
        <v>221</v>
      </c>
      <c r="J812" t="str">
        <f t="shared" si="72"/>
        <v>theater</v>
      </c>
      <c r="K812" t="str">
        <f t="shared" si="73"/>
        <v>plays</v>
      </c>
      <c r="L812" t="s">
        <v>21</v>
      </c>
      <c r="M812" t="s">
        <v>22</v>
      </c>
      <c r="N812">
        <v>1511848800</v>
      </c>
      <c r="O812" s="14">
        <f t="shared" si="74"/>
        <v>43067.25</v>
      </c>
      <c r="P812" s="14">
        <v>43067.25</v>
      </c>
      <c r="Q812">
        <f t="shared" si="77"/>
        <v>2017</v>
      </c>
      <c r="R812">
        <v>2017</v>
      </c>
      <c r="S812" s="16" t="str">
        <f t="shared" si="75"/>
        <v>Nov</v>
      </c>
      <c r="T812" t="s">
        <v>2079</v>
      </c>
      <c r="U812">
        <v>1512712800</v>
      </c>
      <c r="V812" s="12">
        <f t="shared" si="76"/>
        <v>43077.25</v>
      </c>
      <c r="W812" t="b">
        <v>0</v>
      </c>
      <c r="X812" t="b">
        <v>1</v>
      </c>
      <c r="Y812" t="s">
        <v>33</v>
      </c>
    </row>
    <row r="813" spans="1:2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E813/D813*100</f>
        <v>77.102702702702715</v>
      </c>
      <c r="G813" t="s">
        <v>14</v>
      </c>
      <c r="H813" s="8">
        <f>E813/I813</f>
        <v>105.03681885125184</v>
      </c>
      <c r="I813">
        <v>679</v>
      </c>
      <c r="J813" t="str">
        <f t="shared" si="72"/>
        <v>games</v>
      </c>
      <c r="K813" t="str">
        <f t="shared" si="73"/>
        <v>video games</v>
      </c>
      <c r="L813" t="s">
        <v>21</v>
      </c>
      <c r="M813" t="s">
        <v>22</v>
      </c>
      <c r="N813">
        <v>1452319200</v>
      </c>
      <c r="O813" s="14">
        <f t="shared" si="74"/>
        <v>42378.25</v>
      </c>
      <c r="P813" s="14">
        <v>42378.25</v>
      </c>
      <c r="Q813">
        <f t="shared" si="77"/>
        <v>2016</v>
      </c>
      <c r="R813">
        <v>2016</v>
      </c>
      <c r="S813" s="16" t="str">
        <f t="shared" si="75"/>
        <v>Jan</v>
      </c>
      <c r="T813" t="s">
        <v>2081</v>
      </c>
      <c r="U813">
        <v>1452492000</v>
      </c>
      <c r="V813" s="12">
        <f t="shared" si="76"/>
        <v>42380.25</v>
      </c>
      <c r="W813" t="b">
        <v>0</v>
      </c>
      <c r="X813" t="b">
        <v>1</v>
      </c>
      <c r="Y813" t="s">
        <v>89</v>
      </c>
    </row>
    <row r="814" spans="1:2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E814/D814*100</f>
        <v>225.52763819095478</v>
      </c>
      <c r="G814" t="s">
        <v>20</v>
      </c>
      <c r="H814" s="8">
        <f>E814/I814</f>
        <v>48</v>
      </c>
      <c r="I814">
        <v>2805</v>
      </c>
      <c r="J814" t="str">
        <f t="shared" si="72"/>
        <v>publishing</v>
      </c>
      <c r="K814" t="str">
        <f t="shared" si="73"/>
        <v>nonfiction</v>
      </c>
      <c r="L814" t="s">
        <v>15</v>
      </c>
      <c r="M814" t="s">
        <v>16</v>
      </c>
      <c r="N814">
        <v>1523854800</v>
      </c>
      <c r="O814" s="14">
        <f t="shared" si="74"/>
        <v>43206.208333333328</v>
      </c>
      <c r="P814" s="14">
        <v>43206.208333333328</v>
      </c>
      <c r="Q814">
        <f t="shared" si="77"/>
        <v>2018</v>
      </c>
      <c r="R814">
        <v>2018</v>
      </c>
      <c r="S814" s="16" t="str">
        <f t="shared" si="75"/>
        <v>Apr</v>
      </c>
      <c r="T814" t="s">
        <v>2088</v>
      </c>
      <c r="U814">
        <v>1524286800</v>
      </c>
      <c r="V814" s="12">
        <f t="shared" si="76"/>
        <v>43211.208333333328</v>
      </c>
      <c r="W814" t="b">
        <v>0</v>
      </c>
      <c r="X814" t="b">
        <v>0</v>
      </c>
      <c r="Y814" t="s">
        <v>68</v>
      </c>
    </row>
    <row r="815" spans="1:2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E815/D815*100</f>
        <v>239.40625</v>
      </c>
      <c r="G815" t="s">
        <v>20</v>
      </c>
      <c r="H815" s="8">
        <f>E815/I815</f>
        <v>112.66176470588235</v>
      </c>
      <c r="I815">
        <v>68</v>
      </c>
      <c r="J815" t="str">
        <f t="shared" si="72"/>
        <v>games</v>
      </c>
      <c r="K815" t="str">
        <f t="shared" si="73"/>
        <v>video games</v>
      </c>
      <c r="L815" t="s">
        <v>21</v>
      </c>
      <c r="M815" t="s">
        <v>22</v>
      </c>
      <c r="N815">
        <v>1346043600</v>
      </c>
      <c r="O815" s="14">
        <f t="shared" si="74"/>
        <v>41148.208333333336</v>
      </c>
      <c r="P815" s="14">
        <v>41148.208333333336</v>
      </c>
      <c r="Q815">
        <f t="shared" si="77"/>
        <v>2012</v>
      </c>
      <c r="R815">
        <v>2012</v>
      </c>
      <c r="S815" s="16" t="str">
        <f t="shared" si="75"/>
        <v>Aug</v>
      </c>
      <c r="T815" t="s">
        <v>2080</v>
      </c>
      <c r="U815">
        <v>1346907600</v>
      </c>
      <c r="V815" s="12">
        <f t="shared" si="76"/>
        <v>41158.208333333336</v>
      </c>
      <c r="W815" t="b">
        <v>0</v>
      </c>
      <c r="X815" t="b">
        <v>0</v>
      </c>
      <c r="Y815" t="s">
        <v>89</v>
      </c>
    </row>
    <row r="816" spans="1:2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E816/D816*100</f>
        <v>92.1875</v>
      </c>
      <c r="G816" t="s">
        <v>14</v>
      </c>
      <c r="H816" s="8">
        <f>E816/I816</f>
        <v>81.944444444444443</v>
      </c>
      <c r="I816">
        <v>36</v>
      </c>
      <c r="J816" t="str">
        <f t="shared" si="72"/>
        <v>music</v>
      </c>
      <c r="K816" t="str">
        <f t="shared" si="73"/>
        <v>rock</v>
      </c>
      <c r="L816" t="s">
        <v>36</v>
      </c>
      <c r="M816" t="s">
        <v>37</v>
      </c>
      <c r="N816">
        <v>1464325200</v>
      </c>
      <c r="O816" s="14">
        <f t="shared" si="74"/>
        <v>42517.208333333328</v>
      </c>
      <c r="P816" s="14">
        <v>42517.208333333328</v>
      </c>
      <c r="Q816">
        <f t="shared" si="77"/>
        <v>2016</v>
      </c>
      <c r="R816">
        <v>2016</v>
      </c>
      <c r="S816" s="16" t="str">
        <f t="shared" si="75"/>
        <v>May</v>
      </c>
      <c r="T816" t="s">
        <v>2090</v>
      </c>
      <c r="U816">
        <v>1464498000</v>
      </c>
      <c r="V816" s="12">
        <f t="shared" si="76"/>
        <v>42519.208333333328</v>
      </c>
      <c r="W816" t="b">
        <v>0</v>
      </c>
      <c r="X816" t="b">
        <v>1</v>
      </c>
      <c r="Y816" t="s">
        <v>23</v>
      </c>
    </row>
    <row r="817" spans="1:2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E817/D817*100</f>
        <v>130.23333333333335</v>
      </c>
      <c r="G817" t="s">
        <v>20</v>
      </c>
      <c r="H817" s="8">
        <f>E817/I817</f>
        <v>64.049180327868854</v>
      </c>
      <c r="I817">
        <v>183</v>
      </c>
      <c r="J817" t="str">
        <f t="shared" si="72"/>
        <v>music</v>
      </c>
      <c r="K817" t="str">
        <f t="shared" si="73"/>
        <v>rock</v>
      </c>
      <c r="L817" t="s">
        <v>15</v>
      </c>
      <c r="M817" t="s">
        <v>16</v>
      </c>
      <c r="N817">
        <v>1511935200</v>
      </c>
      <c r="O817" s="14">
        <f t="shared" si="74"/>
        <v>43068.25</v>
      </c>
      <c r="P817" s="14">
        <v>43068.25</v>
      </c>
      <c r="Q817">
        <f t="shared" si="77"/>
        <v>2017</v>
      </c>
      <c r="R817">
        <v>2017</v>
      </c>
      <c r="S817" s="16" t="str">
        <f t="shared" si="75"/>
        <v>Nov</v>
      </c>
      <c r="T817" t="s">
        <v>2079</v>
      </c>
      <c r="U817">
        <v>1514181600</v>
      </c>
      <c r="V817" s="12">
        <f t="shared" si="76"/>
        <v>43094.25</v>
      </c>
      <c r="W817" t="b">
        <v>0</v>
      </c>
      <c r="X817" t="b">
        <v>0</v>
      </c>
      <c r="Y817" t="s">
        <v>23</v>
      </c>
    </row>
    <row r="818" spans="1:2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E818/D818*100</f>
        <v>615.21739130434787</v>
      </c>
      <c r="G818" t="s">
        <v>20</v>
      </c>
      <c r="H818" s="8">
        <f>E818/I818</f>
        <v>106.39097744360902</v>
      </c>
      <c r="I818">
        <v>133</v>
      </c>
      <c r="J818" t="str">
        <f t="shared" si="72"/>
        <v>theater</v>
      </c>
      <c r="K818" t="str">
        <f t="shared" si="73"/>
        <v>plays</v>
      </c>
      <c r="L818" t="s">
        <v>21</v>
      </c>
      <c r="M818" t="s">
        <v>22</v>
      </c>
      <c r="N818">
        <v>1392012000</v>
      </c>
      <c r="O818" s="14">
        <f t="shared" si="74"/>
        <v>41680.25</v>
      </c>
      <c r="P818" s="14">
        <v>41680.25</v>
      </c>
      <c r="Q818">
        <f t="shared" si="77"/>
        <v>2014</v>
      </c>
      <c r="R818">
        <v>2014</v>
      </c>
      <c r="S818" s="16" t="str">
        <f t="shared" si="75"/>
        <v>Feb</v>
      </c>
      <c r="T818" t="s">
        <v>2089</v>
      </c>
      <c r="U818">
        <v>1392184800</v>
      </c>
      <c r="V818" s="12">
        <f t="shared" si="76"/>
        <v>41682.25</v>
      </c>
      <c r="W818" t="b">
        <v>1</v>
      </c>
      <c r="X818" t="b">
        <v>1</v>
      </c>
      <c r="Y818" t="s">
        <v>33</v>
      </c>
    </row>
    <row r="819" spans="1:2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E819/D819*100</f>
        <v>368.79532163742692</v>
      </c>
      <c r="G819" t="s">
        <v>20</v>
      </c>
      <c r="H819" s="8">
        <f>E819/I819</f>
        <v>76.011249497790274</v>
      </c>
      <c r="I819">
        <v>2489</v>
      </c>
      <c r="J819" t="str">
        <f t="shared" si="72"/>
        <v>publishing</v>
      </c>
      <c r="K819" t="str">
        <f t="shared" si="73"/>
        <v>nonfiction</v>
      </c>
      <c r="L819" t="s">
        <v>107</v>
      </c>
      <c r="M819" t="s">
        <v>108</v>
      </c>
      <c r="N819">
        <v>1556946000</v>
      </c>
      <c r="O819" s="14">
        <f t="shared" si="74"/>
        <v>43589.208333333328</v>
      </c>
      <c r="P819" s="14">
        <v>43589.208333333328</v>
      </c>
      <c r="Q819">
        <f t="shared" si="77"/>
        <v>2019</v>
      </c>
      <c r="R819">
        <v>2019</v>
      </c>
      <c r="S819" s="16" t="str">
        <f t="shared" si="75"/>
        <v>May</v>
      </c>
      <c r="T819" t="s">
        <v>2090</v>
      </c>
      <c r="U819">
        <v>1559365200</v>
      </c>
      <c r="V819" s="12">
        <f t="shared" si="76"/>
        <v>43617.208333333328</v>
      </c>
      <c r="W819" t="b">
        <v>0</v>
      </c>
      <c r="X819" t="b">
        <v>1</v>
      </c>
      <c r="Y819" t="s">
        <v>68</v>
      </c>
    </row>
    <row r="820" spans="1:2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E820/D820*100</f>
        <v>1094.8571428571429</v>
      </c>
      <c r="G820" t="s">
        <v>20</v>
      </c>
      <c r="H820" s="8">
        <f>E820/I820</f>
        <v>111.07246376811594</v>
      </c>
      <c r="I820">
        <v>69</v>
      </c>
      <c r="J820" t="str">
        <f t="shared" si="72"/>
        <v>theater</v>
      </c>
      <c r="K820" t="str">
        <f t="shared" si="73"/>
        <v>plays</v>
      </c>
      <c r="L820" t="s">
        <v>21</v>
      </c>
      <c r="M820" t="s">
        <v>22</v>
      </c>
      <c r="N820">
        <v>1548050400</v>
      </c>
      <c r="O820" s="14">
        <f t="shared" si="74"/>
        <v>43486.25</v>
      </c>
      <c r="P820" s="14">
        <v>43486.25</v>
      </c>
      <c r="Q820">
        <f t="shared" si="77"/>
        <v>2019</v>
      </c>
      <c r="R820">
        <v>2019</v>
      </c>
      <c r="S820" s="16" t="str">
        <f t="shared" si="75"/>
        <v>Jan</v>
      </c>
      <c r="T820" t="s">
        <v>2081</v>
      </c>
      <c r="U820">
        <v>1549173600</v>
      </c>
      <c r="V820" s="12">
        <f t="shared" si="76"/>
        <v>43499.25</v>
      </c>
      <c r="W820" t="b">
        <v>0</v>
      </c>
      <c r="X820" t="b">
        <v>1</v>
      </c>
      <c r="Y820" t="s">
        <v>33</v>
      </c>
    </row>
    <row r="821" spans="1:2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E821/D821*100</f>
        <v>50.662921348314605</v>
      </c>
      <c r="G821" t="s">
        <v>14</v>
      </c>
      <c r="H821" s="8">
        <f>E821/I821</f>
        <v>95.936170212765958</v>
      </c>
      <c r="I821">
        <v>47</v>
      </c>
      <c r="J821" t="str">
        <f t="shared" si="72"/>
        <v>games</v>
      </c>
      <c r="K821" t="str">
        <f t="shared" si="73"/>
        <v>video games</v>
      </c>
      <c r="L821" t="s">
        <v>21</v>
      </c>
      <c r="M821" t="s">
        <v>22</v>
      </c>
      <c r="N821">
        <v>1353736800</v>
      </c>
      <c r="O821" s="14">
        <f t="shared" si="74"/>
        <v>41237.25</v>
      </c>
      <c r="P821" s="14">
        <v>41237.25</v>
      </c>
      <c r="Q821">
        <f t="shared" si="77"/>
        <v>2012</v>
      </c>
      <c r="R821">
        <v>2012</v>
      </c>
      <c r="S821" s="16" t="str">
        <f t="shared" si="75"/>
        <v>Nov</v>
      </c>
      <c r="T821" t="s">
        <v>2079</v>
      </c>
      <c r="U821">
        <v>1355032800</v>
      </c>
      <c r="V821" s="12">
        <f t="shared" si="76"/>
        <v>41252.25</v>
      </c>
      <c r="W821" t="b">
        <v>1</v>
      </c>
      <c r="X821" t="b">
        <v>0</v>
      </c>
      <c r="Y821" t="s">
        <v>89</v>
      </c>
    </row>
    <row r="822" spans="1:2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E822/D822*100</f>
        <v>800.6</v>
      </c>
      <c r="G822" t="s">
        <v>20</v>
      </c>
      <c r="H822" s="8">
        <f>E822/I822</f>
        <v>43.043010752688176</v>
      </c>
      <c r="I822">
        <v>279</v>
      </c>
      <c r="J822" t="str">
        <f t="shared" si="72"/>
        <v>music</v>
      </c>
      <c r="K822" t="str">
        <f t="shared" si="73"/>
        <v>rock</v>
      </c>
      <c r="L822" t="s">
        <v>40</v>
      </c>
      <c r="M822" t="s">
        <v>41</v>
      </c>
      <c r="N822">
        <v>1532840400</v>
      </c>
      <c r="O822" s="14">
        <f t="shared" si="74"/>
        <v>43310.208333333328</v>
      </c>
      <c r="P822" s="14">
        <v>43310.208333333328</v>
      </c>
      <c r="Q822">
        <f t="shared" si="77"/>
        <v>2018</v>
      </c>
      <c r="R822">
        <v>2018</v>
      </c>
      <c r="S822" s="16" t="str">
        <f t="shared" si="75"/>
        <v>Jul</v>
      </c>
      <c r="T822" t="s">
        <v>2087</v>
      </c>
      <c r="U822">
        <v>1533963600</v>
      </c>
      <c r="V822" s="12">
        <f t="shared" si="76"/>
        <v>43323.208333333328</v>
      </c>
      <c r="W822" t="b">
        <v>0</v>
      </c>
      <c r="X822" t="b">
        <v>1</v>
      </c>
      <c r="Y822" t="s">
        <v>23</v>
      </c>
    </row>
    <row r="823" spans="1:2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E823/D823*100</f>
        <v>291.28571428571428</v>
      </c>
      <c r="G823" t="s">
        <v>20</v>
      </c>
      <c r="H823" s="8">
        <f>E823/I823</f>
        <v>67.966666666666669</v>
      </c>
      <c r="I823">
        <v>210</v>
      </c>
      <c r="J823" t="str">
        <f t="shared" si="72"/>
        <v>film &amp; video</v>
      </c>
      <c r="K823" t="str">
        <f t="shared" si="73"/>
        <v>documentary</v>
      </c>
      <c r="L823" t="s">
        <v>21</v>
      </c>
      <c r="M823" t="s">
        <v>22</v>
      </c>
      <c r="N823">
        <v>1488261600</v>
      </c>
      <c r="O823" s="14">
        <f t="shared" si="74"/>
        <v>42794.25</v>
      </c>
      <c r="P823" s="14">
        <v>42794.25</v>
      </c>
      <c r="Q823">
        <f t="shared" si="77"/>
        <v>2017</v>
      </c>
      <c r="R823">
        <v>2017</v>
      </c>
      <c r="S823" s="16" t="str">
        <f t="shared" si="75"/>
        <v>Feb</v>
      </c>
      <c r="T823" t="s">
        <v>2089</v>
      </c>
      <c r="U823">
        <v>1489381200</v>
      </c>
      <c r="V823" s="12">
        <f t="shared" si="76"/>
        <v>42807.208333333328</v>
      </c>
      <c r="W823" t="b">
        <v>0</v>
      </c>
      <c r="X823" t="b">
        <v>0</v>
      </c>
      <c r="Y823" t="s">
        <v>42</v>
      </c>
    </row>
    <row r="824" spans="1:2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E824/D824*100</f>
        <v>349.9666666666667</v>
      </c>
      <c r="G824" t="s">
        <v>20</v>
      </c>
      <c r="H824" s="8">
        <f>E824/I824</f>
        <v>89.991428571428571</v>
      </c>
      <c r="I824">
        <v>2100</v>
      </c>
      <c r="J824" t="str">
        <f t="shared" si="72"/>
        <v>music</v>
      </c>
      <c r="K824" t="str">
        <f t="shared" si="73"/>
        <v>rock</v>
      </c>
      <c r="L824" t="s">
        <v>21</v>
      </c>
      <c r="M824" t="s">
        <v>22</v>
      </c>
      <c r="N824">
        <v>1393567200</v>
      </c>
      <c r="O824" s="14">
        <f t="shared" si="74"/>
        <v>41698.25</v>
      </c>
      <c r="P824" s="14">
        <v>41698.25</v>
      </c>
      <c r="Q824">
        <f t="shared" si="77"/>
        <v>2014</v>
      </c>
      <c r="R824">
        <v>2014</v>
      </c>
      <c r="S824" s="16" t="str">
        <f t="shared" si="75"/>
        <v>Feb</v>
      </c>
      <c r="T824" t="s">
        <v>2089</v>
      </c>
      <c r="U824">
        <v>1395032400</v>
      </c>
      <c r="V824" s="12">
        <f t="shared" si="76"/>
        <v>41715.208333333336</v>
      </c>
      <c r="W824" t="b">
        <v>0</v>
      </c>
      <c r="X824" t="b">
        <v>0</v>
      </c>
      <c r="Y824" t="s">
        <v>23</v>
      </c>
    </row>
    <row r="825" spans="1:2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E825/D825*100</f>
        <v>357.07317073170731</v>
      </c>
      <c r="G825" t="s">
        <v>20</v>
      </c>
      <c r="H825" s="8">
        <f>E825/I825</f>
        <v>58.095238095238095</v>
      </c>
      <c r="I825">
        <v>252</v>
      </c>
      <c r="J825" t="str">
        <f t="shared" si="72"/>
        <v>music</v>
      </c>
      <c r="K825" t="str">
        <f t="shared" si="73"/>
        <v>rock</v>
      </c>
      <c r="L825" t="s">
        <v>21</v>
      </c>
      <c r="M825" t="s">
        <v>22</v>
      </c>
      <c r="N825">
        <v>1410325200</v>
      </c>
      <c r="O825" s="14">
        <f t="shared" si="74"/>
        <v>41892.208333333336</v>
      </c>
      <c r="P825" s="14">
        <v>41892.208333333336</v>
      </c>
      <c r="Q825">
        <f t="shared" si="77"/>
        <v>2014</v>
      </c>
      <c r="R825">
        <v>2014</v>
      </c>
      <c r="S825" s="16" t="str">
        <f t="shared" si="75"/>
        <v>Sep</v>
      </c>
      <c r="T825" t="s">
        <v>2082</v>
      </c>
      <c r="U825">
        <v>1412485200</v>
      </c>
      <c r="V825" s="12">
        <f t="shared" si="76"/>
        <v>41917.208333333336</v>
      </c>
      <c r="W825" t="b">
        <v>1</v>
      </c>
      <c r="X825" t="b">
        <v>1</v>
      </c>
      <c r="Y825" t="s">
        <v>23</v>
      </c>
    </row>
    <row r="826" spans="1:2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E826/D826*100</f>
        <v>126.48941176470588</v>
      </c>
      <c r="G826" t="s">
        <v>20</v>
      </c>
      <c r="H826" s="8">
        <f>E826/I826</f>
        <v>83.996875000000003</v>
      </c>
      <c r="I826">
        <v>1280</v>
      </c>
      <c r="J826" t="str">
        <f t="shared" si="72"/>
        <v>publishing</v>
      </c>
      <c r="K826" t="str">
        <f t="shared" si="73"/>
        <v>nonfiction</v>
      </c>
      <c r="L826" t="s">
        <v>21</v>
      </c>
      <c r="M826" t="s">
        <v>22</v>
      </c>
      <c r="N826">
        <v>1276923600</v>
      </c>
      <c r="O826" s="14">
        <f t="shared" si="74"/>
        <v>40348.208333333336</v>
      </c>
      <c r="P826" s="14">
        <v>40348.208333333336</v>
      </c>
      <c r="Q826">
        <f t="shared" si="77"/>
        <v>2010</v>
      </c>
      <c r="R826">
        <v>2010</v>
      </c>
      <c r="S826" s="16" t="str">
        <f t="shared" si="75"/>
        <v>Jun</v>
      </c>
      <c r="T826" t="s">
        <v>2084</v>
      </c>
      <c r="U826">
        <v>1279688400</v>
      </c>
      <c r="V826" s="12">
        <f t="shared" si="76"/>
        <v>40380.208333333336</v>
      </c>
      <c r="W826" t="b">
        <v>0</v>
      </c>
      <c r="X826" t="b">
        <v>1</v>
      </c>
      <c r="Y826" t="s">
        <v>68</v>
      </c>
    </row>
    <row r="827" spans="1:2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E827/D827*100</f>
        <v>387.5</v>
      </c>
      <c r="G827" t="s">
        <v>20</v>
      </c>
      <c r="H827" s="8">
        <f>E827/I827</f>
        <v>88.853503184713375</v>
      </c>
      <c r="I827">
        <v>157</v>
      </c>
      <c r="J827" t="str">
        <f t="shared" si="72"/>
        <v>film &amp; video</v>
      </c>
      <c r="K827" t="str">
        <f t="shared" si="73"/>
        <v>shorts</v>
      </c>
      <c r="L827" t="s">
        <v>40</v>
      </c>
      <c r="M827" t="s">
        <v>41</v>
      </c>
      <c r="N827">
        <v>1500958800</v>
      </c>
      <c r="O827" s="14">
        <f t="shared" si="74"/>
        <v>42941.208333333328</v>
      </c>
      <c r="P827" s="14">
        <v>42941.208333333328</v>
      </c>
      <c r="Q827">
        <f t="shared" si="77"/>
        <v>2017</v>
      </c>
      <c r="R827">
        <v>2017</v>
      </c>
      <c r="S827" s="16" t="str">
        <f t="shared" si="75"/>
        <v>Jul</v>
      </c>
      <c r="T827" t="s">
        <v>2087</v>
      </c>
      <c r="U827">
        <v>1501995600</v>
      </c>
      <c r="V827" s="12">
        <f t="shared" si="76"/>
        <v>42953.208333333328</v>
      </c>
      <c r="W827" t="b">
        <v>0</v>
      </c>
      <c r="X827" t="b">
        <v>0</v>
      </c>
      <c r="Y827" t="s">
        <v>100</v>
      </c>
    </row>
    <row r="828" spans="1:2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E828/D828*100</f>
        <v>457.03571428571428</v>
      </c>
      <c r="G828" t="s">
        <v>20</v>
      </c>
      <c r="H828" s="8">
        <f>E828/I828</f>
        <v>65.963917525773198</v>
      </c>
      <c r="I828">
        <v>194</v>
      </c>
      <c r="J828" t="str">
        <f t="shared" si="72"/>
        <v>theater</v>
      </c>
      <c r="K828" t="str">
        <f t="shared" si="73"/>
        <v>plays</v>
      </c>
      <c r="L828" t="s">
        <v>21</v>
      </c>
      <c r="M828" t="s">
        <v>22</v>
      </c>
      <c r="N828">
        <v>1292220000</v>
      </c>
      <c r="O828" s="14">
        <f t="shared" si="74"/>
        <v>40525.25</v>
      </c>
      <c r="P828" s="14">
        <v>40525.25</v>
      </c>
      <c r="Q828">
        <f t="shared" si="77"/>
        <v>2010</v>
      </c>
      <c r="R828">
        <v>2010</v>
      </c>
      <c r="S828" s="16" t="str">
        <f t="shared" si="75"/>
        <v>Dec</v>
      </c>
      <c r="T828" t="s">
        <v>2086</v>
      </c>
      <c r="U828">
        <v>1294639200</v>
      </c>
      <c r="V828" s="12">
        <f t="shared" si="76"/>
        <v>40553.25</v>
      </c>
      <c r="W828" t="b">
        <v>0</v>
      </c>
      <c r="X828" t="b">
        <v>1</v>
      </c>
      <c r="Y828" t="s">
        <v>33</v>
      </c>
    </row>
    <row r="829" spans="1:2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E829/D829*100</f>
        <v>266.69565217391306</v>
      </c>
      <c r="G829" t="s">
        <v>20</v>
      </c>
      <c r="H829" s="8">
        <f>E829/I829</f>
        <v>74.804878048780495</v>
      </c>
      <c r="I829">
        <v>82</v>
      </c>
      <c r="J829" t="str">
        <f t="shared" si="72"/>
        <v>film &amp; video</v>
      </c>
      <c r="K829" t="str">
        <f t="shared" si="73"/>
        <v>drama</v>
      </c>
      <c r="L829" t="s">
        <v>26</v>
      </c>
      <c r="M829" t="s">
        <v>27</v>
      </c>
      <c r="N829">
        <v>1304398800</v>
      </c>
      <c r="O829" s="14">
        <f t="shared" si="74"/>
        <v>40666.208333333336</v>
      </c>
      <c r="P829" s="14">
        <v>40666.208333333336</v>
      </c>
      <c r="Q829">
        <f t="shared" si="77"/>
        <v>2011</v>
      </c>
      <c r="R829">
        <v>2011</v>
      </c>
      <c r="S829" s="16" t="str">
        <f t="shared" si="75"/>
        <v>May</v>
      </c>
      <c r="T829" t="s">
        <v>2090</v>
      </c>
      <c r="U829">
        <v>1305435600</v>
      </c>
      <c r="V829" s="12">
        <f t="shared" si="76"/>
        <v>40678.208333333336</v>
      </c>
      <c r="W829" t="b">
        <v>0</v>
      </c>
      <c r="X829" t="b">
        <v>1</v>
      </c>
      <c r="Y829" t="s">
        <v>53</v>
      </c>
    </row>
    <row r="830" spans="1:2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E830/D830*100</f>
        <v>69</v>
      </c>
      <c r="G830" t="s">
        <v>14</v>
      </c>
      <c r="H830" s="8">
        <f>E830/I830</f>
        <v>69.98571428571428</v>
      </c>
      <c r="I830">
        <v>70</v>
      </c>
      <c r="J830" t="str">
        <f t="shared" si="72"/>
        <v>theater</v>
      </c>
      <c r="K830" t="str">
        <f t="shared" si="73"/>
        <v>plays</v>
      </c>
      <c r="L830" t="s">
        <v>21</v>
      </c>
      <c r="M830" t="s">
        <v>22</v>
      </c>
      <c r="N830">
        <v>1535432400</v>
      </c>
      <c r="O830" s="14">
        <f t="shared" si="74"/>
        <v>43340.208333333328</v>
      </c>
      <c r="P830" s="14">
        <v>43340.208333333328</v>
      </c>
      <c r="Q830">
        <f t="shared" si="77"/>
        <v>2018</v>
      </c>
      <c r="R830">
        <v>2018</v>
      </c>
      <c r="S830" s="16" t="str">
        <f t="shared" si="75"/>
        <v>Aug</v>
      </c>
      <c r="T830" t="s">
        <v>2080</v>
      </c>
      <c r="U830">
        <v>1537592400</v>
      </c>
      <c r="V830" s="12">
        <f t="shared" si="76"/>
        <v>43365.208333333328</v>
      </c>
      <c r="W830" t="b">
        <v>0</v>
      </c>
      <c r="X830" t="b">
        <v>0</v>
      </c>
      <c r="Y830" t="s">
        <v>33</v>
      </c>
    </row>
    <row r="831" spans="1:2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E831/D831*100</f>
        <v>51.34375</v>
      </c>
      <c r="G831" t="s">
        <v>14</v>
      </c>
      <c r="H831" s="8">
        <f>E831/I831</f>
        <v>32.006493506493506</v>
      </c>
      <c r="I831">
        <v>154</v>
      </c>
      <c r="J831" t="str">
        <f t="shared" si="72"/>
        <v>theater</v>
      </c>
      <c r="K831" t="str">
        <f t="shared" si="73"/>
        <v>plays</v>
      </c>
      <c r="L831" t="s">
        <v>21</v>
      </c>
      <c r="M831" t="s">
        <v>22</v>
      </c>
      <c r="N831">
        <v>1433826000</v>
      </c>
      <c r="O831" s="14">
        <f t="shared" si="74"/>
        <v>42164.208333333328</v>
      </c>
      <c r="P831" s="14">
        <v>42164.208333333328</v>
      </c>
      <c r="Q831">
        <f t="shared" si="77"/>
        <v>2015</v>
      </c>
      <c r="R831">
        <v>2015</v>
      </c>
      <c r="S831" s="16" t="str">
        <f t="shared" si="75"/>
        <v>Jun</v>
      </c>
      <c r="T831" t="s">
        <v>2084</v>
      </c>
      <c r="U831">
        <v>1435122000</v>
      </c>
      <c r="V831" s="12">
        <f t="shared" si="76"/>
        <v>42179.208333333328</v>
      </c>
      <c r="W831" t="b">
        <v>0</v>
      </c>
      <c r="X831" t="b">
        <v>0</v>
      </c>
      <c r="Y831" t="s">
        <v>33</v>
      </c>
    </row>
    <row r="832" spans="1:2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E832/D832*100</f>
        <v>1.1710526315789473</v>
      </c>
      <c r="G832" t="s">
        <v>14</v>
      </c>
      <c r="H832" s="8">
        <f>E832/I832</f>
        <v>64.727272727272734</v>
      </c>
      <c r="I832">
        <v>22</v>
      </c>
      <c r="J832" t="str">
        <f t="shared" si="72"/>
        <v>theater</v>
      </c>
      <c r="K832" t="str">
        <f t="shared" si="73"/>
        <v>plays</v>
      </c>
      <c r="L832" t="s">
        <v>21</v>
      </c>
      <c r="M832" t="s">
        <v>22</v>
      </c>
      <c r="N832">
        <v>1514959200</v>
      </c>
      <c r="O832" s="14">
        <f t="shared" si="74"/>
        <v>43103.25</v>
      </c>
      <c r="P832" s="14">
        <v>43103.25</v>
      </c>
      <c r="Q832">
        <f t="shared" si="77"/>
        <v>2018</v>
      </c>
      <c r="R832">
        <v>2018</v>
      </c>
      <c r="S832" s="16" t="str">
        <f t="shared" si="75"/>
        <v>Jan</v>
      </c>
      <c r="T832" t="s">
        <v>2081</v>
      </c>
      <c r="U832">
        <v>1520056800</v>
      </c>
      <c r="V832" s="12">
        <f t="shared" si="76"/>
        <v>43162.25</v>
      </c>
      <c r="W832" t="b">
        <v>0</v>
      </c>
      <c r="X832" t="b">
        <v>0</v>
      </c>
      <c r="Y832" t="s">
        <v>33</v>
      </c>
    </row>
    <row r="833" spans="1:2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E833/D833*100</f>
        <v>108.97734294541709</v>
      </c>
      <c r="G833" t="s">
        <v>20</v>
      </c>
      <c r="H833" s="8">
        <f>E833/I833</f>
        <v>24.998110087408456</v>
      </c>
      <c r="I833">
        <v>4233</v>
      </c>
      <c r="J833" t="str">
        <f t="shared" si="72"/>
        <v>photography</v>
      </c>
      <c r="K833" t="str">
        <f t="shared" si="73"/>
        <v>photography books</v>
      </c>
      <c r="L833" t="s">
        <v>21</v>
      </c>
      <c r="M833" t="s">
        <v>22</v>
      </c>
      <c r="N833">
        <v>1332738000</v>
      </c>
      <c r="O833" s="14">
        <f t="shared" si="74"/>
        <v>40994.208333333336</v>
      </c>
      <c r="P833" s="14">
        <v>40994.208333333336</v>
      </c>
      <c r="Q833">
        <f t="shared" si="77"/>
        <v>2012</v>
      </c>
      <c r="R833">
        <v>2012</v>
      </c>
      <c r="S833" s="16" t="str">
        <f t="shared" si="75"/>
        <v>Mar</v>
      </c>
      <c r="T833" t="s">
        <v>2085</v>
      </c>
      <c r="U833">
        <v>1335675600</v>
      </c>
      <c r="V833" s="12">
        <f t="shared" si="76"/>
        <v>41028.208333333336</v>
      </c>
      <c r="W833" t="b">
        <v>0</v>
      </c>
      <c r="X833" t="b">
        <v>0</v>
      </c>
      <c r="Y833" t="s">
        <v>122</v>
      </c>
    </row>
    <row r="834" spans="1:2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E834/D834*100</f>
        <v>315.17592592592592</v>
      </c>
      <c r="G834" t="s">
        <v>20</v>
      </c>
      <c r="H834" s="8">
        <f>E834/I834</f>
        <v>104.97764070932922</v>
      </c>
      <c r="I834">
        <v>1297</v>
      </c>
      <c r="J834" t="str">
        <f t="shared" si="72"/>
        <v>publishing</v>
      </c>
      <c r="K834" t="str">
        <f t="shared" si="73"/>
        <v>translations</v>
      </c>
      <c r="L834" t="s">
        <v>36</v>
      </c>
      <c r="M834" t="s">
        <v>37</v>
      </c>
      <c r="N834">
        <v>1445490000</v>
      </c>
      <c r="O834" s="14">
        <f t="shared" si="74"/>
        <v>42299.208333333328</v>
      </c>
      <c r="P834" s="14">
        <v>42299.208333333328</v>
      </c>
      <c r="Q834">
        <f t="shared" si="77"/>
        <v>2015</v>
      </c>
      <c r="R834">
        <v>2015</v>
      </c>
      <c r="S834" s="16" t="str">
        <f t="shared" si="75"/>
        <v>Oct</v>
      </c>
      <c r="T834" t="s">
        <v>2083</v>
      </c>
      <c r="U834">
        <v>1448431200</v>
      </c>
      <c r="V834" s="12">
        <f t="shared" si="76"/>
        <v>42333.25</v>
      </c>
      <c r="W834" t="b">
        <v>1</v>
      </c>
      <c r="X834" t="b">
        <v>0</v>
      </c>
      <c r="Y834" t="s">
        <v>206</v>
      </c>
    </row>
    <row r="835" spans="1:2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E835/D835*100</f>
        <v>157.69117647058823</v>
      </c>
      <c r="G835" t="s">
        <v>20</v>
      </c>
      <c r="H835" s="8">
        <f>E835/I835</f>
        <v>64.987878787878785</v>
      </c>
      <c r="I835">
        <v>165</v>
      </c>
      <c r="J835" t="str">
        <f t="shared" ref="J835:J898" si="78">_xlfn.TEXTBEFORE(Y835, "/")</f>
        <v>publishing</v>
      </c>
      <c r="K835" t="str">
        <f t="shared" ref="K835:K898" si="79">_xlfn.TEXTAFTER(Y835, "/")</f>
        <v>translations</v>
      </c>
      <c r="L835" t="s">
        <v>36</v>
      </c>
      <c r="M835" t="s">
        <v>37</v>
      </c>
      <c r="N835">
        <v>1297663200</v>
      </c>
      <c r="O835" s="14">
        <f t="shared" ref="O835:O898" si="80">(((N835/60)/60)/24)+DATE(1970,1,1)</f>
        <v>40588.25</v>
      </c>
      <c r="P835" s="14">
        <v>40588.25</v>
      </c>
      <c r="Q835">
        <f t="shared" si="77"/>
        <v>2011</v>
      </c>
      <c r="R835">
        <v>2011</v>
      </c>
      <c r="S835" s="16" t="str">
        <f t="shared" ref="S835:S898" si="81">TEXT(P835, "mmm")</f>
        <v>Feb</v>
      </c>
      <c r="T835" t="s">
        <v>2089</v>
      </c>
      <c r="U835">
        <v>1298613600</v>
      </c>
      <c r="V835" s="12">
        <f t="shared" ref="V835:V898" si="82">(((U835/60)/60)/24)+DATE(1970,1,1)</f>
        <v>40599.25</v>
      </c>
      <c r="W835" t="b">
        <v>0</v>
      </c>
      <c r="X835" t="b">
        <v>0</v>
      </c>
      <c r="Y835" t="s">
        <v>206</v>
      </c>
    </row>
    <row r="836" spans="1:2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E836/D836*100</f>
        <v>153.8082191780822</v>
      </c>
      <c r="G836" t="s">
        <v>20</v>
      </c>
      <c r="H836" s="8">
        <f>E836/I836</f>
        <v>94.352941176470594</v>
      </c>
      <c r="I836">
        <v>119</v>
      </c>
      <c r="J836" t="str">
        <f t="shared" si="78"/>
        <v>theater</v>
      </c>
      <c r="K836" t="str">
        <f t="shared" si="79"/>
        <v>plays</v>
      </c>
      <c r="L836" t="s">
        <v>21</v>
      </c>
      <c r="M836" t="s">
        <v>22</v>
      </c>
      <c r="N836">
        <v>1371963600</v>
      </c>
      <c r="O836" s="14">
        <f t="shared" si="80"/>
        <v>41448.208333333336</v>
      </c>
      <c r="P836" s="14">
        <v>41448.208333333336</v>
      </c>
      <c r="Q836">
        <f t="shared" ref="Q836:Q899" si="83">YEAR(P836)</f>
        <v>2013</v>
      </c>
      <c r="R836">
        <v>2013</v>
      </c>
      <c r="S836" s="16" t="str">
        <f t="shared" si="81"/>
        <v>Jun</v>
      </c>
      <c r="T836" t="s">
        <v>2084</v>
      </c>
      <c r="U836">
        <v>1372482000</v>
      </c>
      <c r="V836" s="12">
        <f t="shared" si="82"/>
        <v>41454.208333333336</v>
      </c>
      <c r="W836" t="b">
        <v>0</v>
      </c>
      <c r="X836" t="b">
        <v>0</v>
      </c>
      <c r="Y836" t="s">
        <v>33</v>
      </c>
    </row>
    <row r="837" spans="1:2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E837/D837*100</f>
        <v>89.738979118329468</v>
      </c>
      <c r="G837" t="s">
        <v>14</v>
      </c>
      <c r="H837" s="8">
        <f>E837/I837</f>
        <v>44.001706484641637</v>
      </c>
      <c r="I837">
        <v>1758</v>
      </c>
      <c r="J837" t="str">
        <f t="shared" si="78"/>
        <v>technology</v>
      </c>
      <c r="K837" t="str">
        <f t="shared" si="79"/>
        <v>web</v>
      </c>
      <c r="L837" t="s">
        <v>21</v>
      </c>
      <c r="M837" t="s">
        <v>22</v>
      </c>
      <c r="N837">
        <v>1425103200</v>
      </c>
      <c r="O837" s="14">
        <f t="shared" si="80"/>
        <v>42063.25</v>
      </c>
      <c r="P837" s="14">
        <v>42063.25</v>
      </c>
      <c r="Q837">
        <f t="shared" si="83"/>
        <v>2015</v>
      </c>
      <c r="R837">
        <v>2015</v>
      </c>
      <c r="S837" s="16" t="str">
        <f t="shared" si="81"/>
        <v>Feb</v>
      </c>
      <c r="T837" t="s">
        <v>2089</v>
      </c>
      <c r="U837">
        <v>1425621600</v>
      </c>
      <c r="V837" s="12">
        <f t="shared" si="82"/>
        <v>42069.25</v>
      </c>
      <c r="W837" t="b">
        <v>0</v>
      </c>
      <c r="X837" t="b">
        <v>0</v>
      </c>
      <c r="Y837" t="s">
        <v>28</v>
      </c>
    </row>
    <row r="838" spans="1:2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E838/D838*100</f>
        <v>75.135802469135797</v>
      </c>
      <c r="G838" t="s">
        <v>14</v>
      </c>
      <c r="H838" s="8">
        <f>E838/I838</f>
        <v>64.744680851063833</v>
      </c>
      <c r="I838">
        <v>94</v>
      </c>
      <c r="J838" t="str">
        <f t="shared" si="78"/>
        <v>music</v>
      </c>
      <c r="K838" t="str">
        <f t="shared" si="79"/>
        <v>indie rock</v>
      </c>
      <c r="L838" t="s">
        <v>21</v>
      </c>
      <c r="M838" t="s">
        <v>22</v>
      </c>
      <c r="N838">
        <v>1265349600</v>
      </c>
      <c r="O838" s="14">
        <f t="shared" si="80"/>
        <v>40214.25</v>
      </c>
      <c r="P838" s="14">
        <v>40214.25</v>
      </c>
      <c r="Q838">
        <f t="shared" si="83"/>
        <v>2010</v>
      </c>
      <c r="R838">
        <v>2010</v>
      </c>
      <c r="S838" s="16" t="str">
        <f t="shared" si="81"/>
        <v>Feb</v>
      </c>
      <c r="T838" t="s">
        <v>2089</v>
      </c>
      <c r="U838">
        <v>1266300000</v>
      </c>
      <c r="V838" s="12">
        <f t="shared" si="82"/>
        <v>40225.25</v>
      </c>
      <c r="W838" t="b">
        <v>0</v>
      </c>
      <c r="X838" t="b">
        <v>0</v>
      </c>
      <c r="Y838" t="s">
        <v>60</v>
      </c>
    </row>
    <row r="839" spans="1:2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E839/D839*100</f>
        <v>852.88135593220341</v>
      </c>
      <c r="G839" t="s">
        <v>20</v>
      </c>
      <c r="H839" s="8">
        <f>E839/I839</f>
        <v>84.00667779632721</v>
      </c>
      <c r="I839">
        <v>1797</v>
      </c>
      <c r="J839" t="str">
        <f t="shared" si="78"/>
        <v>music</v>
      </c>
      <c r="K839" t="str">
        <f t="shared" si="79"/>
        <v>jazz</v>
      </c>
      <c r="L839" t="s">
        <v>21</v>
      </c>
      <c r="M839" t="s">
        <v>22</v>
      </c>
      <c r="N839">
        <v>1301202000</v>
      </c>
      <c r="O839" s="14">
        <f t="shared" si="80"/>
        <v>40629.208333333336</v>
      </c>
      <c r="P839" s="14">
        <v>40629.208333333336</v>
      </c>
      <c r="Q839">
        <f t="shared" si="83"/>
        <v>2011</v>
      </c>
      <c r="R839">
        <v>2011</v>
      </c>
      <c r="S839" s="16" t="str">
        <f t="shared" si="81"/>
        <v>Mar</v>
      </c>
      <c r="T839" t="s">
        <v>2085</v>
      </c>
      <c r="U839">
        <v>1305867600</v>
      </c>
      <c r="V839" s="12">
        <f t="shared" si="82"/>
        <v>40683.208333333336</v>
      </c>
      <c r="W839" t="b">
        <v>0</v>
      </c>
      <c r="X839" t="b">
        <v>0</v>
      </c>
      <c r="Y839" t="s">
        <v>159</v>
      </c>
    </row>
    <row r="840" spans="1:2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E840/D840*100</f>
        <v>138.90625</v>
      </c>
      <c r="G840" t="s">
        <v>20</v>
      </c>
      <c r="H840" s="8">
        <f>E840/I840</f>
        <v>34.061302681992338</v>
      </c>
      <c r="I840">
        <v>261</v>
      </c>
      <c r="J840" t="str">
        <f t="shared" si="78"/>
        <v>theater</v>
      </c>
      <c r="K840" t="str">
        <f t="shared" si="79"/>
        <v>plays</v>
      </c>
      <c r="L840" t="s">
        <v>21</v>
      </c>
      <c r="M840" t="s">
        <v>22</v>
      </c>
      <c r="N840">
        <v>1538024400</v>
      </c>
      <c r="O840" s="14">
        <f t="shared" si="80"/>
        <v>43370.208333333328</v>
      </c>
      <c r="P840" s="14">
        <v>43370.208333333328</v>
      </c>
      <c r="Q840">
        <f t="shared" si="83"/>
        <v>2018</v>
      </c>
      <c r="R840">
        <v>2018</v>
      </c>
      <c r="S840" s="16" t="str">
        <f t="shared" si="81"/>
        <v>Sep</v>
      </c>
      <c r="T840" t="s">
        <v>2082</v>
      </c>
      <c r="U840">
        <v>1538802000</v>
      </c>
      <c r="V840" s="12">
        <f t="shared" si="82"/>
        <v>43379.208333333328</v>
      </c>
      <c r="W840" t="b">
        <v>0</v>
      </c>
      <c r="X840" t="b">
        <v>0</v>
      </c>
      <c r="Y840" t="s">
        <v>33</v>
      </c>
    </row>
    <row r="841" spans="1:2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E841/D841*100</f>
        <v>190.18181818181819</v>
      </c>
      <c r="G841" t="s">
        <v>20</v>
      </c>
      <c r="H841" s="8">
        <f>E841/I841</f>
        <v>93.273885350318466</v>
      </c>
      <c r="I841">
        <v>157</v>
      </c>
      <c r="J841" t="str">
        <f t="shared" si="78"/>
        <v>film &amp; video</v>
      </c>
      <c r="K841" t="str">
        <f t="shared" si="79"/>
        <v>documentary</v>
      </c>
      <c r="L841" t="s">
        <v>21</v>
      </c>
      <c r="M841" t="s">
        <v>22</v>
      </c>
      <c r="N841">
        <v>1395032400</v>
      </c>
      <c r="O841" s="14">
        <f t="shared" si="80"/>
        <v>41715.208333333336</v>
      </c>
      <c r="P841" s="14">
        <v>41715.208333333336</v>
      </c>
      <c r="Q841">
        <f t="shared" si="83"/>
        <v>2014</v>
      </c>
      <c r="R841">
        <v>2014</v>
      </c>
      <c r="S841" s="16" t="str">
        <f t="shared" si="81"/>
        <v>Mar</v>
      </c>
      <c r="T841" t="s">
        <v>2085</v>
      </c>
      <c r="U841">
        <v>1398920400</v>
      </c>
      <c r="V841" s="12">
        <f t="shared" si="82"/>
        <v>41760.208333333336</v>
      </c>
      <c r="W841" t="b">
        <v>0</v>
      </c>
      <c r="X841" t="b">
        <v>1</v>
      </c>
      <c r="Y841" t="s">
        <v>42</v>
      </c>
    </row>
    <row r="842" spans="1:2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E842/D842*100</f>
        <v>100.24333619948409</v>
      </c>
      <c r="G842" t="s">
        <v>20</v>
      </c>
      <c r="H842" s="8">
        <f>E842/I842</f>
        <v>32.998301726577978</v>
      </c>
      <c r="I842">
        <v>3533</v>
      </c>
      <c r="J842" t="str">
        <f t="shared" si="78"/>
        <v>theater</v>
      </c>
      <c r="K842" t="str">
        <f t="shared" si="79"/>
        <v>plays</v>
      </c>
      <c r="L842" t="s">
        <v>21</v>
      </c>
      <c r="M842" t="s">
        <v>22</v>
      </c>
      <c r="N842">
        <v>1405486800</v>
      </c>
      <c r="O842" s="14">
        <f t="shared" si="80"/>
        <v>41836.208333333336</v>
      </c>
      <c r="P842" s="14">
        <v>41836.208333333336</v>
      </c>
      <c r="Q842">
        <f t="shared" si="83"/>
        <v>2014</v>
      </c>
      <c r="R842">
        <v>2014</v>
      </c>
      <c r="S842" s="16" t="str">
        <f t="shared" si="81"/>
        <v>Jul</v>
      </c>
      <c r="T842" t="s">
        <v>2087</v>
      </c>
      <c r="U842">
        <v>1405659600</v>
      </c>
      <c r="V842" s="12">
        <f t="shared" si="82"/>
        <v>41838.208333333336</v>
      </c>
      <c r="W842" t="b">
        <v>0</v>
      </c>
      <c r="X842" t="b">
        <v>1</v>
      </c>
      <c r="Y842" t="s">
        <v>33</v>
      </c>
    </row>
    <row r="843" spans="1:2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E843/D843*100</f>
        <v>142.75824175824175</v>
      </c>
      <c r="G843" t="s">
        <v>20</v>
      </c>
      <c r="H843" s="8">
        <f>E843/I843</f>
        <v>83.812903225806451</v>
      </c>
      <c r="I843">
        <v>155</v>
      </c>
      <c r="J843" t="str">
        <f t="shared" si="78"/>
        <v>technology</v>
      </c>
      <c r="K843" t="str">
        <f t="shared" si="79"/>
        <v>web</v>
      </c>
      <c r="L843" t="s">
        <v>21</v>
      </c>
      <c r="M843" t="s">
        <v>22</v>
      </c>
      <c r="N843">
        <v>1455861600</v>
      </c>
      <c r="O843" s="14">
        <f t="shared" si="80"/>
        <v>42419.25</v>
      </c>
      <c r="P843" s="14">
        <v>42419.25</v>
      </c>
      <c r="Q843">
        <f t="shared" si="83"/>
        <v>2016</v>
      </c>
      <c r="R843">
        <v>2016</v>
      </c>
      <c r="S843" s="16" t="str">
        <f t="shared" si="81"/>
        <v>Feb</v>
      </c>
      <c r="T843" t="s">
        <v>2089</v>
      </c>
      <c r="U843">
        <v>1457244000</v>
      </c>
      <c r="V843" s="12">
        <f t="shared" si="82"/>
        <v>42435.25</v>
      </c>
      <c r="W843" t="b">
        <v>0</v>
      </c>
      <c r="X843" t="b">
        <v>0</v>
      </c>
      <c r="Y843" t="s">
        <v>28</v>
      </c>
    </row>
    <row r="844" spans="1:2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E844/D844*100</f>
        <v>563.13333333333333</v>
      </c>
      <c r="G844" t="s">
        <v>20</v>
      </c>
      <c r="H844" s="8">
        <f>E844/I844</f>
        <v>63.992424242424242</v>
      </c>
      <c r="I844">
        <v>132</v>
      </c>
      <c r="J844" t="str">
        <f t="shared" si="78"/>
        <v>technology</v>
      </c>
      <c r="K844" t="str">
        <f t="shared" si="79"/>
        <v>wearables</v>
      </c>
      <c r="L844" t="s">
        <v>107</v>
      </c>
      <c r="M844" t="s">
        <v>108</v>
      </c>
      <c r="N844">
        <v>1529038800</v>
      </c>
      <c r="O844" s="14">
        <f t="shared" si="80"/>
        <v>43266.208333333328</v>
      </c>
      <c r="P844" s="14">
        <v>43266.208333333328</v>
      </c>
      <c r="Q844">
        <f t="shared" si="83"/>
        <v>2018</v>
      </c>
      <c r="R844">
        <v>2018</v>
      </c>
      <c r="S844" s="16" t="str">
        <f t="shared" si="81"/>
        <v>Jun</v>
      </c>
      <c r="T844" t="s">
        <v>2084</v>
      </c>
      <c r="U844">
        <v>1529298000</v>
      </c>
      <c r="V844" s="12">
        <f t="shared" si="82"/>
        <v>43269.208333333328</v>
      </c>
      <c r="W844" t="b">
        <v>0</v>
      </c>
      <c r="X844" t="b">
        <v>0</v>
      </c>
      <c r="Y844" t="s">
        <v>65</v>
      </c>
    </row>
    <row r="845" spans="1:2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E845/D845*100</f>
        <v>30.715909090909086</v>
      </c>
      <c r="G845" t="s">
        <v>14</v>
      </c>
      <c r="H845" s="8">
        <f>E845/I845</f>
        <v>81.909090909090907</v>
      </c>
      <c r="I845">
        <v>33</v>
      </c>
      <c r="J845" t="str">
        <f t="shared" si="78"/>
        <v>photography</v>
      </c>
      <c r="K845" t="str">
        <f t="shared" si="79"/>
        <v>photography books</v>
      </c>
      <c r="L845" t="s">
        <v>21</v>
      </c>
      <c r="M845" t="s">
        <v>22</v>
      </c>
      <c r="N845">
        <v>1535259600</v>
      </c>
      <c r="O845" s="14">
        <f t="shared" si="80"/>
        <v>43338.208333333328</v>
      </c>
      <c r="P845" s="14">
        <v>43338.208333333328</v>
      </c>
      <c r="Q845">
        <f t="shared" si="83"/>
        <v>2018</v>
      </c>
      <c r="R845">
        <v>2018</v>
      </c>
      <c r="S845" s="16" t="str">
        <f t="shared" si="81"/>
        <v>Aug</v>
      </c>
      <c r="T845" t="s">
        <v>2080</v>
      </c>
      <c r="U845">
        <v>1535778000</v>
      </c>
      <c r="V845" s="12">
        <f t="shared" si="82"/>
        <v>43344.208333333328</v>
      </c>
      <c r="W845" t="b">
        <v>0</v>
      </c>
      <c r="X845" t="b">
        <v>0</v>
      </c>
      <c r="Y845" t="s">
        <v>122</v>
      </c>
    </row>
    <row r="846" spans="1:2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E846/D846*100</f>
        <v>99.39772727272728</v>
      </c>
      <c r="G846" t="s">
        <v>74</v>
      </c>
      <c r="H846" s="8">
        <f>E846/I846</f>
        <v>93.053191489361708</v>
      </c>
      <c r="I846">
        <v>94</v>
      </c>
      <c r="J846" t="str">
        <f t="shared" si="78"/>
        <v>film &amp; video</v>
      </c>
      <c r="K846" t="str">
        <f t="shared" si="79"/>
        <v>documentary</v>
      </c>
      <c r="L846" t="s">
        <v>21</v>
      </c>
      <c r="M846" t="s">
        <v>22</v>
      </c>
      <c r="N846">
        <v>1327212000</v>
      </c>
      <c r="O846" s="14">
        <f t="shared" si="80"/>
        <v>40930.25</v>
      </c>
      <c r="P846" s="14">
        <v>40930.25</v>
      </c>
      <c r="Q846">
        <f t="shared" si="83"/>
        <v>2012</v>
      </c>
      <c r="R846">
        <v>2012</v>
      </c>
      <c r="S846" s="16" t="str">
        <f t="shared" si="81"/>
        <v>Jan</v>
      </c>
      <c r="T846" t="s">
        <v>2081</v>
      </c>
      <c r="U846">
        <v>1327471200</v>
      </c>
      <c r="V846" s="12">
        <f t="shared" si="82"/>
        <v>40933.25</v>
      </c>
      <c r="W846" t="b">
        <v>0</v>
      </c>
      <c r="X846" t="b">
        <v>0</v>
      </c>
      <c r="Y846" t="s">
        <v>42</v>
      </c>
    </row>
    <row r="847" spans="1:2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E847/D847*100</f>
        <v>197.54935622317598</v>
      </c>
      <c r="G847" t="s">
        <v>20</v>
      </c>
      <c r="H847" s="8">
        <f>E847/I847</f>
        <v>101.98449039881831</v>
      </c>
      <c r="I847">
        <v>1354</v>
      </c>
      <c r="J847" t="str">
        <f t="shared" si="78"/>
        <v>technology</v>
      </c>
      <c r="K847" t="str">
        <f t="shared" si="79"/>
        <v>web</v>
      </c>
      <c r="L847" t="s">
        <v>40</v>
      </c>
      <c r="M847" t="s">
        <v>41</v>
      </c>
      <c r="N847">
        <v>1526360400</v>
      </c>
      <c r="O847" s="14">
        <f t="shared" si="80"/>
        <v>43235.208333333328</v>
      </c>
      <c r="P847" s="14">
        <v>43235.208333333328</v>
      </c>
      <c r="Q847">
        <f t="shared" si="83"/>
        <v>2018</v>
      </c>
      <c r="R847">
        <v>2018</v>
      </c>
      <c r="S847" s="16" t="str">
        <f t="shared" si="81"/>
        <v>May</v>
      </c>
      <c r="T847" t="s">
        <v>2090</v>
      </c>
      <c r="U847">
        <v>1529557200</v>
      </c>
      <c r="V847" s="12">
        <f t="shared" si="82"/>
        <v>43272.208333333328</v>
      </c>
      <c r="W847" t="b">
        <v>0</v>
      </c>
      <c r="X847" t="b">
        <v>0</v>
      </c>
      <c r="Y847" t="s">
        <v>28</v>
      </c>
    </row>
    <row r="848" spans="1:2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E848/D848*100</f>
        <v>508.5</v>
      </c>
      <c r="G848" t="s">
        <v>20</v>
      </c>
      <c r="H848" s="8">
        <f>E848/I848</f>
        <v>105.9375</v>
      </c>
      <c r="I848">
        <v>48</v>
      </c>
      <c r="J848" t="str">
        <f t="shared" si="78"/>
        <v>technology</v>
      </c>
      <c r="K848" t="str">
        <f t="shared" si="79"/>
        <v>web</v>
      </c>
      <c r="L848" t="s">
        <v>21</v>
      </c>
      <c r="M848" t="s">
        <v>22</v>
      </c>
      <c r="N848">
        <v>1532149200</v>
      </c>
      <c r="O848" s="14">
        <f t="shared" si="80"/>
        <v>43302.208333333328</v>
      </c>
      <c r="P848" s="14">
        <v>43302.208333333328</v>
      </c>
      <c r="Q848">
        <f t="shared" si="83"/>
        <v>2018</v>
      </c>
      <c r="R848">
        <v>2018</v>
      </c>
      <c r="S848" s="16" t="str">
        <f t="shared" si="81"/>
        <v>Jul</v>
      </c>
      <c r="T848" t="s">
        <v>2087</v>
      </c>
      <c r="U848">
        <v>1535259600</v>
      </c>
      <c r="V848" s="12">
        <f t="shared" si="82"/>
        <v>43338.208333333328</v>
      </c>
      <c r="W848" t="b">
        <v>1</v>
      </c>
      <c r="X848" t="b">
        <v>1</v>
      </c>
      <c r="Y848" t="s">
        <v>28</v>
      </c>
    </row>
    <row r="849" spans="1:2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E849/D849*100</f>
        <v>237.74468085106383</v>
      </c>
      <c r="G849" t="s">
        <v>20</v>
      </c>
      <c r="H849" s="8">
        <f>E849/I849</f>
        <v>101.58181818181818</v>
      </c>
      <c r="I849">
        <v>110</v>
      </c>
      <c r="J849" t="str">
        <f t="shared" si="78"/>
        <v>food</v>
      </c>
      <c r="K849" t="str">
        <f t="shared" si="79"/>
        <v>food trucks</v>
      </c>
      <c r="L849" t="s">
        <v>21</v>
      </c>
      <c r="M849" t="s">
        <v>22</v>
      </c>
      <c r="N849">
        <v>1515304800</v>
      </c>
      <c r="O849" s="14">
        <f t="shared" si="80"/>
        <v>43107.25</v>
      </c>
      <c r="P849" s="14">
        <v>43107.25</v>
      </c>
      <c r="Q849">
        <f t="shared" si="83"/>
        <v>2018</v>
      </c>
      <c r="R849">
        <v>2018</v>
      </c>
      <c r="S849" s="16" t="str">
        <f t="shared" si="81"/>
        <v>Jan</v>
      </c>
      <c r="T849" t="s">
        <v>2081</v>
      </c>
      <c r="U849">
        <v>1515564000</v>
      </c>
      <c r="V849" s="12">
        <f t="shared" si="82"/>
        <v>43110.25</v>
      </c>
      <c r="W849" t="b">
        <v>0</v>
      </c>
      <c r="X849" t="b">
        <v>0</v>
      </c>
      <c r="Y849" t="s">
        <v>17</v>
      </c>
    </row>
    <row r="850" spans="1:2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E850/D850*100</f>
        <v>338.46875</v>
      </c>
      <c r="G850" t="s">
        <v>20</v>
      </c>
      <c r="H850" s="8">
        <f>E850/I850</f>
        <v>62.970930232558139</v>
      </c>
      <c r="I850">
        <v>172</v>
      </c>
      <c r="J850" t="str">
        <f t="shared" si="78"/>
        <v>film &amp; video</v>
      </c>
      <c r="K850" t="str">
        <f t="shared" si="79"/>
        <v>drama</v>
      </c>
      <c r="L850" t="s">
        <v>21</v>
      </c>
      <c r="M850" t="s">
        <v>22</v>
      </c>
      <c r="N850">
        <v>1276318800</v>
      </c>
      <c r="O850" s="14">
        <f t="shared" si="80"/>
        <v>40341.208333333336</v>
      </c>
      <c r="P850" s="14">
        <v>40341.208333333336</v>
      </c>
      <c r="Q850">
        <f t="shared" si="83"/>
        <v>2010</v>
      </c>
      <c r="R850">
        <v>2010</v>
      </c>
      <c r="S850" s="16" t="str">
        <f t="shared" si="81"/>
        <v>Jun</v>
      </c>
      <c r="T850" t="s">
        <v>2084</v>
      </c>
      <c r="U850">
        <v>1277096400</v>
      </c>
      <c r="V850" s="12">
        <f t="shared" si="82"/>
        <v>40350.208333333336</v>
      </c>
      <c r="W850" t="b">
        <v>0</v>
      </c>
      <c r="X850" t="b">
        <v>0</v>
      </c>
      <c r="Y850" t="s">
        <v>53</v>
      </c>
    </row>
    <row r="851" spans="1:2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E851/D851*100</f>
        <v>133.08955223880596</v>
      </c>
      <c r="G851" t="s">
        <v>20</v>
      </c>
      <c r="H851" s="8">
        <f>E851/I851</f>
        <v>29.045602605863191</v>
      </c>
      <c r="I851">
        <v>307</v>
      </c>
      <c r="J851" t="str">
        <f t="shared" si="78"/>
        <v>music</v>
      </c>
      <c r="K851" t="str">
        <f t="shared" si="79"/>
        <v>indie rock</v>
      </c>
      <c r="L851" t="s">
        <v>21</v>
      </c>
      <c r="M851" t="s">
        <v>22</v>
      </c>
      <c r="N851">
        <v>1328767200</v>
      </c>
      <c r="O851" s="14">
        <f t="shared" si="80"/>
        <v>40948.25</v>
      </c>
      <c r="P851" s="14">
        <v>40948.25</v>
      </c>
      <c r="Q851">
        <f t="shared" si="83"/>
        <v>2012</v>
      </c>
      <c r="R851">
        <v>2012</v>
      </c>
      <c r="S851" s="16" t="str">
        <f t="shared" si="81"/>
        <v>Feb</v>
      </c>
      <c r="T851" t="s">
        <v>2089</v>
      </c>
      <c r="U851">
        <v>1329026400</v>
      </c>
      <c r="V851" s="12">
        <f t="shared" si="82"/>
        <v>40951.25</v>
      </c>
      <c r="W851" t="b">
        <v>0</v>
      </c>
      <c r="X851" t="b">
        <v>1</v>
      </c>
      <c r="Y851" t="s">
        <v>60</v>
      </c>
    </row>
    <row r="852" spans="1:2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E852/D852*100</f>
        <v>1</v>
      </c>
      <c r="G852" t="s">
        <v>14</v>
      </c>
      <c r="H852" s="8">
        <f>E852/I852</f>
        <v>1</v>
      </c>
      <c r="I852">
        <v>1</v>
      </c>
      <c r="J852" t="str">
        <f t="shared" si="78"/>
        <v>music</v>
      </c>
      <c r="K852" t="str">
        <f t="shared" si="79"/>
        <v>rock</v>
      </c>
      <c r="L852" t="s">
        <v>21</v>
      </c>
      <c r="M852" t="s">
        <v>22</v>
      </c>
      <c r="N852">
        <v>1321682400</v>
      </c>
      <c r="O852" s="14">
        <f t="shared" si="80"/>
        <v>40866.25</v>
      </c>
      <c r="P852" s="14">
        <v>40866.25</v>
      </c>
      <c r="Q852">
        <f t="shared" si="83"/>
        <v>2011</v>
      </c>
      <c r="R852">
        <v>2011</v>
      </c>
      <c r="S852" s="16" t="str">
        <f t="shared" si="81"/>
        <v>Nov</v>
      </c>
      <c r="T852" t="s">
        <v>2079</v>
      </c>
      <c r="U852">
        <v>1322978400</v>
      </c>
      <c r="V852" s="12">
        <f t="shared" si="82"/>
        <v>40881.25</v>
      </c>
      <c r="W852" t="b">
        <v>1</v>
      </c>
      <c r="X852" t="b">
        <v>0</v>
      </c>
      <c r="Y852" t="s">
        <v>23</v>
      </c>
    </row>
    <row r="853" spans="1:2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E853/D853*100</f>
        <v>207.79999999999998</v>
      </c>
      <c r="G853" t="s">
        <v>20</v>
      </c>
      <c r="H853" s="8">
        <f>E853/I853</f>
        <v>77.924999999999997</v>
      </c>
      <c r="I853">
        <v>160</v>
      </c>
      <c r="J853" t="str">
        <f t="shared" si="78"/>
        <v>music</v>
      </c>
      <c r="K853" t="str">
        <f t="shared" si="79"/>
        <v>electric music</v>
      </c>
      <c r="L853" t="s">
        <v>21</v>
      </c>
      <c r="M853" t="s">
        <v>22</v>
      </c>
      <c r="N853">
        <v>1335934800</v>
      </c>
      <c r="O853" s="14">
        <f t="shared" si="80"/>
        <v>41031.208333333336</v>
      </c>
      <c r="P853" s="14">
        <v>41031.208333333336</v>
      </c>
      <c r="Q853">
        <f t="shared" si="83"/>
        <v>2012</v>
      </c>
      <c r="R853">
        <v>2012</v>
      </c>
      <c r="S853" s="16" t="str">
        <f t="shared" si="81"/>
        <v>May</v>
      </c>
      <c r="T853" t="s">
        <v>2090</v>
      </c>
      <c r="U853">
        <v>1338786000</v>
      </c>
      <c r="V853" s="12">
        <f t="shared" si="82"/>
        <v>41064.208333333336</v>
      </c>
      <c r="W853" t="b">
        <v>0</v>
      </c>
      <c r="X853" t="b">
        <v>0</v>
      </c>
      <c r="Y853" t="s">
        <v>50</v>
      </c>
    </row>
    <row r="854" spans="1:2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E854/D854*100</f>
        <v>51.122448979591837</v>
      </c>
      <c r="G854" t="s">
        <v>14</v>
      </c>
      <c r="H854" s="8">
        <f>E854/I854</f>
        <v>80.806451612903231</v>
      </c>
      <c r="I854">
        <v>31</v>
      </c>
      <c r="J854" t="str">
        <f t="shared" si="78"/>
        <v>games</v>
      </c>
      <c r="K854" t="str">
        <f t="shared" si="79"/>
        <v>video games</v>
      </c>
      <c r="L854" t="s">
        <v>21</v>
      </c>
      <c r="M854" t="s">
        <v>22</v>
      </c>
      <c r="N854">
        <v>1310792400</v>
      </c>
      <c r="O854" s="14">
        <f t="shared" si="80"/>
        <v>40740.208333333336</v>
      </c>
      <c r="P854" s="14">
        <v>40740.208333333336</v>
      </c>
      <c r="Q854">
        <f t="shared" si="83"/>
        <v>2011</v>
      </c>
      <c r="R854">
        <v>2011</v>
      </c>
      <c r="S854" s="16" t="str">
        <f t="shared" si="81"/>
        <v>Jul</v>
      </c>
      <c r="T854" t="s">
        <v>2087</v>
      </c>
      <c r="U854">
        <v>1311656400</v>
      </c>
      <c r="V854" s="12">
        <f t="shared" si="82"/>
        <v>40750.208333333336</v>
      </c>
      <c r="W854" t="b">
        <v>0</v>
      </c>
      <c r="X854" t="b">
        <v>1</v>
      </c>
      <c r="Y854" t="s">
        <v>89</v>
      </c>
    </row>
    <row r="855" spans="1:2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E855/D855*100</f>
        <v>652.05847953216369</v>
      </c>
      <c r="G855" t="s">
        <v>20</v>
      </c>
      <c r="H855" s="8">
        <f>E855/I855</f>
        <v>76.006816632583508</v>
      </c>
      <c r="I855">
        <v>1467</v>
      </c>
      <c r="J855" t="str">
        <f t="shared" si="78"/>
        <v>music</v>
      </c>
      <c r="K855" t="str">
        <f t="shared" si="79"/>
        <v>indie rock</v>
      </c>
      <c r="L855" t="s">
        <v>15</v>
      </c>
      <c r="M855" t="s">
        <v>16</v>
      </c>
      <c r="N855">
        <v>1308546000</v>
      </c>
      <c r="O855" s="14">
        <f t="shared" si="80"/>
        <v>40714.208333333336</v>
      </c>
      <c r="P855" s="14">
        <v>40714.208333333336</v>
      </c>
      <c r="Q855">
        <f t="shared" si="83"/>
        <v>2011</v>
      </c>
      <c r="R855">
        <v>2011</v>
      </c>
      <c r="S855" s="16" t="str">
        <f t="shared" si="81"/>
        <v>Jun</v>
      </c>
      <c r="T855" t="s">
        <v>2084</v>
      </c>
      <c r="U855">
        <v>1308978000</v>
      </c>
      <c r="V855" s="12">
        <f t="shared" si="82"/>
        <v>40719.208333333336</v>
      </c>
      <c r="W855" t="b">
        <v>0</v>
      </c>
      <c r="X855" t="b">
        <v>1</v>
      </c>
      <c r="Y855" t="s">
        <v>60</v>
      </c>
    </row>
    <row r="856" spans="1:2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E856/D856*100</f>
        <v>113.63099415204678</v>
      </c>
      <c r="G856" t="s">
        <v>20</v>
      </c>
      <c r="H856" s="8">
        <f>E856/I856</f>
        <v>72.993613824192337</v>
      </c>
      <c r="I856">
        <v>2662</v>
      </c>
      <c r="J856" t="str">
        <f t="shared" si="78"/>
        <v>publishing</v>
      </c>
      <c r="K856" t="str">
        <f t="shared" si="79"/>
        <v>fiction</v>
      </c>
      <c r="L856" t="s">
        <v>15</v>
      </c>
      <c r="M856" t="s">
        <v>16</v>
      </c>
      <c r="N856">
        <v>1574056800</v>
      </c>
      <c r="O856" s="14">
        <f t="shared" si="80"/>
        <v>43787.25</v>
      </c>
      <c r="P856" s="14">
        <v>43787.25</v>
      </c>
      <c r="Q856">
        <f t="shared" si="83"/>
        <v>2019</v>
      </c>
      <c r="R856">
        <v>2019</v>
      </c>
      <c r="S856" s="16" t="str">
        <f t="shared" si="81"/>
        <v>Nov</v>
      </c>
      <c r="T856" t="s">
        <v>2079</v>
      </c>
      <c r="U856">
        <v>1576389600</v>
      </c>
      <c r="V856" s="12">
        <f t="shared" si="82"/>
        <v>43814.25</v>
      </c>
      <c r="W856" t="b">
        <v>0</v>
      </c>
      <c r="X856" t="b">
        <v>0</v>
      </c>
      <c r="Y856" t="s">
        <v>119</v>
      </c>
    </row>
    <row r="857" spans="1:2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E857/D857*100</f>
        <v>102.37606837606839</v>
      </c>
      <c r="G857" t="s">
        <v>20</v>
      </c>
      <c r="H857" s="8">
        <f>E857/I857</f>
        <v>53</v>
      </c>
      <c r="I857">
        <v>452</v>
      </c>
      <c r="J857" t="str">
        <f t="shared" si="78"/>
        <v>theater</v>
      </c>
      <c r="K857" t="str">
        <f t="shared" si="79"/>
        <v>plays</v>
      </c>
      <c r="L857" t="s">
        <v>26</v>
      </c>
      <c r="M857" t="s">
        <v>27</v>
      </c>
      <c r="N857">
        <v>1308373200</v>
      </c>
      <c r="O857" s="14">
        <f t="shared" si="80"/>
        <v>40712.208333333336</v>
      </c>
      <c r="P857" s="14">
        <v>40712.208333333336</v>
      </c>
      <c r="Q857">
        <f t="shared" si="83"/>
        <v>2011</v>
      </c>
      <c r="R857">
        <v>2011</v>
      </c>
      <c r="S857" s="16" t="str">
        <f t="shared" si="81"/>
        <v>Jun</v>
      </c>
      <c r="T857" t="s">
        <v>2084</v>
      </c>
      <c r="U857">
        <v>1311051600</v>
      </c>
      <c r="V857" s="12">
        <f t="shared" si="82"/>
        <v>40743.208333333336</v>
      </c>
      <c r="W857" t="b">
        <v>0</v>
      </c>
      <c r="X857" t="b">
        <v>0</v>
      </c>
      <c r="Y857" t="s">
        <v>33</v>
      </c>
    </row>
    <row r="858" spans="1:2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E858/D858*100</f>
        <v>356.58333333333331</v>
      </c>
      <c r="G858" t="s">
        <v>20</v>
      </c>
      <c r="H858" s="8">
        <f>E858/I858</f>
        <v>54.164556962025316</v>
      </c>
      <c r="I858">
        <v>158</v>
      </c>
      <c r="J858" t="str">
        <f t="shared" si="78"/>
        <v>food</v>
      </c>
      <c r="K858" t="str">
        <f t="shared" si="79"/>
        <v>food trucks</v>
      </c>
      <c r="L858" t="s">
        <v>21</v>
      </c>
      <c r="M858" t="s">
        <v>22</v>
      </c>
      <c r="N858">
        <v>1335243600</v>
      </c>
      <c r="O858" s="14">
        <f t="shared" si="80"/>
        <v>41023.208333333336</v>
      </c>
      <c r="P858" s="14">
        <v>41023.208333333336</v>
      </c>
      <c r="Q858">
        <f t="shared" si="83"/>
        <v>2012</v>
      </c>
      <c r="R858">
        <v>2012</v>
      </c>
      <c r="S858" s="16" t="str">
        <f t="shared" si="81"/>
        <v>Apr</v>
      </c>
      <c r="T858" t="s">
        <v>2088</v>
      </c>
      <c r="U858">
        <v>1336712400</v>
      </c>
      <c r="V858" s="12">
        <f t="shared" si="82"/>
        <v>41040.208333333336</v>
      </c>
      <c r="W858" t="b">
        <v>0</v>
      </c>
      <c r="X858" t="b">
        <v>0</v>
      </c>
      <c r="Y858" t="s">
        <v>17</v>
      </c>
    </row>
    <row r="859" spans="1:2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E859/D859*100</f>
        <v>139.86792452830187</v>
      </c>
      <c r="G859" t="s">
        <v>20</v>
      </c>
      <c r="H859" s="8">
        <f>E859/I859</f>
        <v>32.946666666666665</v>
      </c>
      <c r="I859">
        <v>225</v>
      </c>
      <c r="J859" t="str">
        <f t="shared" si="78"/>
        <v>film &amp; video</v>
      </c>
      <c r="K859" t="str">
        <f t="shared" si="79"/>
        <v>shorts</v>
      </c>
      <c r="L859" t="s">
        <v>98</v>
      </c>
      <c r="M859" t="s">
        <v>99</v>
      </c>
      <c r="N859">
        <v>1328421600</v>
      </c>
      <c r="O859" s="14">
        <f t="shared" si="80"/>
        <v>40944.25</v>
      </c>
      <c r="P859" s="14">
        <v>40944.25</v>
      </c>
      <c r="Q859">
        <f t="shared" si="83"/>
        <v>2012</v>
      </c>
      <c r="R859">
        <v>2012</v>
      </c>
      <c r="S859" s="16" t="str">
        <f t="shared" si="81"/>
        <v>Feb</v>
      </c>
      <c r="T859" t="s">
        <v>2089</v>
      </c>
      <c r="U859">
        <v>1330408800</v>
      </c>
      <c r="V859" s="12">
        <f t="shared" si="82"/>
        <v>40967.25</v>
      </c>
      <c r="W859" t="b">
        <v>1</v>
      </c>
      <c r="X859" t="b">
        <v>0</v>
      </c>
      <c r="Y859" t="s">
        <v>100</v>
      </c>
    </row>
    <row r="860" spans="1:2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E860/D860*100</f>
        <v>69.45</v>
      </c>
      <c r="G860" t="s">
        <v>14</v>
      </c>
      <c r="H860" s="8">
        <f>E860/I860</f>
        <v>79.371428571428567</v>
      </c>
      <c r="I860">
        <v>35</v>
      </c>
      <c r="J860" t="str">
        <f t="shared" si="78"/>
        <v>food</v>
      </c>
      <c r="K860" t="str">
        <f t="shared" si="79"/>
        <v>food trucks</v>
      </c>
      <c r="L860" t="s">
        <v>21</v>
      </c>
      <c r="M860" t="s">
        <v>22</v>
      </c>
      <c r="N860">
        <v>1524286800</v>
      </c>
      <c r="O860" s="14">
        <f t="shared" si="80"/>
        <v>43211.208333333328</v>
      </c>
      <c r="P860" s="14">
        <v>43211.208333333328</v>
      </c>
      <c r="Q860">
        <f t="shared" si="83"/>
        <v>2018</v>
      </c>
      <c r="R860">
        <v>2018</v>
      </c>
      <c r="S860" s="16" t="str">
        <f t="shared" si="81"/>
        <v>Apr</v>
      </c>
      <c r="T860" t="s">
        <v>2088</v>
      </c>
      <c r="U860">
        <v>1524891600</v>
      </c>
      <c r="V860" s="12">
        <f t="shared" si="82"/>
        <v>43218.208333333328</v>
      </c>
      <c r="W860" t="b">
        <v>1</v>
      </c>
      <c r="X860" t="b">
        <v>0</v>
      </c>
      <c r="Y860" t="s">
        <v>17</v>
      </c>
    </row>
    <row r="861" spans="1:2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E861/D861*100</f>
        <v>35.534246575342465</v>
      </c>
      <c r="G861" t="s">
        <v>14</v>
      </c>
      <c r="H861" s="8">
        <f>E861/I861</f>
        <v>41.174603174603178</v>
      </c>
      <c r="I861">
        <v>63</v>
      </c>
      <c r="J861" t="str">
        <f t="shared" si="78"/>
        <v>theater</v>
      </c>
      <c r="K861" t="str">
        <f t="shared" si="79"/>
        <v>plays</v>
      </c>
      <c r="L861" t="s">
        <v>21</v>
      </c>
      <c r="M861" t="s">
        <v>22</v>
      </c>
      <c r="N861">
        <v>1362117600</v>
      </c>
      <c r="O861" s="14">
        <f t="shared" si="80"/>
        <v>41334.25</v>
      </c>
      <c r="P861" s="14">
        <v>41334.25</v>
      </c>
      <c r="Q861">
        <f t="shared" si="83"/>
        <v>2013</v>
      </c>
      <c r="R861">
        <v>2013</v>
      </c>
      <c r="S861" s="16" t="str">
        <f t="shared" si="81"/>
        <v>Mar</v>
      </c>
      <c r="T861" t="s">
        <v>2085</v>
      </c>
      <c r="U861">
        <v>1363669200</v>
      </c>
      <c r="V861" s="12">
        <f t="shared" si="82"/>
        <v>41352.208333333336</v>
      </c>
      <c r="W861" t="b">
        <v>0</v>
      </c>
      <c r="X861" t="b">
        <v>1</v>
      </c>
      <c r="Y861" t="s">
        <v>33</v>
      </c>
    </row>
    <row r="862" spans="1:2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E862/D862*100</f>
        <v>251.65</v>
      </c>
      <c r="G862" t="s">
        <v>20</v>
      </c>
      <c r="H862" s="8">
        <f>E862/I862</f>
        <v>77.430769230769229</v>
      </c>
      <c r="I862">
        <v>65</v>
      </c>
      <c r="J862" t="str">
        <f t="shared" si="78"/>
        <v>technology</v>
      </c>
      <c r="K862" t="str">
        <f t="shared" si="79"/>
        <v>wearables</v>
      </c>
      <c r="L862" t="s">
        <v>21</v>
      </c>
      <c r="M862" t="s">
        <v>22</v>
      </c>
      <c r="N862">
        <v>1550556000</v>
      </c>
      <c r="O862" s="14">
        <f t="shared" si="80"/>
        <v>43515.25</v>
      </c>
      <c r="P862" s="14">
        <v>43515.25</v>
      </c>
      <c r="Q862">
        <f t="shared" si="83"/>
        <v>2019</v>
      </c>
      <c r="R862">
        <v>2019</v>
      </c>
      <c r="S862" s="16" t="str">
        <f t="shared" si="81"/>
        <v>Feb</v>
      </c>
      <c r="T862" t="s">
        <v>2089</v>
      </c>
      <c r="U862">
        <v>1551420000</v>
      </c>
      <c r="V862" s="12">
        <f t="shared" si="82"/>
        <v>43525.25</v>
      </c>
      <c r="W862" t="b">
        <v>0</v>
      </c>
      <c r="X862" t="b">
        <v>1</v>
      </c>
      <c r="Y862" t="s">
        <v>65</v>
      </c>
    </row>
    <row r="863" spans="1:2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E863/D863*100</f>
        <v>105.87500000000001</v>
      </c>
      <c r="G863" t="s">
        <v>20</v>
      </c>
      <c r="H863" s="8">
        <f>E863/I863</f>
        <v>57.159509202453989</v>
      </c>
      <c r="I863">
        <v>163</v>
      </c>
      <c r="J863" t="str">
        <f t="shared" si="78"/>
        <v>theater</v>
      </c>
      <c r="K863" t="str">
        <f t="shared" si="79"/>
        <v>plays</v>
      </c>
      <c r="L863" t="s">
        <v>21</v>
      </c>
      <c r="M863" t="s">
        <v>22</v>
      </c>
      <c r="N863">
        <v>1269147600</v>
      </c>
      <c r="O863" s="14">
        <f t="shared" si="80"/>
        <v>40258.208333333336</v>
      </c>
      <c r="P863" s="14">
        <v>40258.208333333336</v>
      </c>
      <c r="Q863">
        <f t="shared" si="83"/>
        <v>2010</v>
      </c>
      <c r="R863">
        <v>2010</v>
      </c>
      <c r="S863" s="16" t="str">
        <f t="shared" si="81"/>
        <v>Mar</v>
      </c>
      <c r="T863" t="s">
        <v>2085</v>
      </c>
      <c r="U863">
        <v>1269838800</v>
      </c>
      <c r="V863" s="12">
        <f t="shared" si="82"/>
        <v>40266.208333333336</v>
      </c>
      <c r="W863" t="b">
        <v>0</v>
      </c>
      <c r="X863" t="b">
        <v>0</v>
      </c>
      <c r="Y863" t="s">
        <v>33</v>
      </c>
    </row>
    <row r="864" spans="1:2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E864/D864*100</f>
        <v>187.42857142857144</v>
      </c>
      <c r="G864" t="s">
        <v>20</v>
      </c>
      <c r="H864" s="8">
        <f>E864/I864</f>
        <v>77.17647058823529</v>
      </c>
      <c r="I864">
        <v>85</v>
      </c>
      <c r="J864" t="str">
        <f t="shared" si="78"/>
        <v>theater</v>
      </c>
      <c r="K864" t="str">
        <f t="shared" si="79"/>
        <v>plays</v>
      </c>
      <c r="L864" t="s">
        <v>21</v>
      </c>
      <c r="M864" t="s">
        <v>22</v>
      </c>
      <c r="N864">
        <v>1312174800</v>
      </c>
      <c r="O864" s="14">
        <f t="shared" si="80"/>
        <v>40756.208333333336</v>
      </c>
      <c r="P864" s="14">
        <v>40756.208333333336</v>
      </c>
      <c r="Q864">
        <f t="shared" si="83"/>
        <v>2011</v>
      </c>
      <c r="R864">
        <v>2011</v>
      </c>
      <c r="S864" s="16" t="str">
        <f t="shared" si="81"/>
        <v>Aug</v>
      </c>
      <c r="T864" t="s">
        <v>2080</v>
      </c>
      <c r="U864">
        <v>1312520400</v>
      </c>
      <c r="V864" s="12">
        <f t="shared" si="82"/>
        <v>40760.208333333336</v>
      </c>
      <c r="W864" t="b">
        <v>0</v>
      </c>
      <c r="X864" t="b">
        <v>0</v>
      </c>
      <c r="Y864" t="s">
        <v>33</v>
      </c>
    </row>
    <row r="865" spans="1:2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E865/D865*100</f>
        <v>386.78571428571428</v>
      </c>
      <c r="G865" t="s">
        <v>20</v>
      </c>
      <c r="H865" s="8">
        <f>E865/I865</f>
        <v>24.953917050691246</v>
      </c>
      <c r="I865">
        <v>217</v>
      </c>
      <c r="J865" t="str">
        <f t="shared" si="78"/>
        <v>film &amp; video</v>
      </c>
      <c r="K865" t="str">
        <f t="shared" si="79"/>
        <v>television</v>
      </c>
      <c r="L865" t="s">
        <v>21</v>
      </c>
      <c r="M865" t="s">
        <v>22</v>
      </c>
      <c r="N865">
        <v>1434517200</v>
      </c>
      <c r="O865" s="14">
        <f t="shared" si="80"/>
        <v>42172.208333333328</v>
      </c>
      <c r="P865" s="14">
        <v>42172.208333333328</v>
      </c>
      <c r="Q865">
        <f t="shared" si="83"/>
        <v>2015</v>
      </c>
      <c r="R865">
        <v>2015</v>
      </c>
      <c r="S865" s="16" t="str">
        <f t="shared" si="81"/>
        <v>Jun</v>
      </c>
      <c r="T865" t="s">
        <v>2084</v>
      </c>
      <c r="U865">
        <v>1436504400</v>
      </c>
      <c r="V865" s="12">
        <f t="shared" si="82"/>
        <v>42195.208333333328</v>
      </c>
      <c r="W865" t="b">
        <v>0</v>
      </c>
      <c r="X865" t="b">
        <v>1</v>
      </c>
      <c r="Y865" t="s">
        <v>269</v>
      </c>
    </row>
    <row r="866" spans="1:2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E866/D866*100</f>
        <v>347.07142857142856</v>
      </c>
      <c r="G866" t="s">
        <v>20</v>
      </c>
      <c r="H866" s="8">
        <f>E866/I866</f>
        <v>97.18</v>
      </c>
      <c r="I866">
        <v>150</v>
      </c>
      <c r="J866" t="str">
        <f t="shared" si="78"/>
        <v>film &amp; video</v>
      </c>
      <c r="K866" t="str">
        <f t="shared" si="79"/>
        <v>shorts</v>
      </c>
      <c r="L866" t="s">
        <v>21</v>
      </c>
      <c r="M866" t="s">
        <v>22</v>
      </c>
      <c r="N866">
        <v>1471582800</v>
      </c>
      <c r="O866" s="14">
        <f t="shared" si="80"/>
        <v>42601.208333333328</v>
      </c>
      <c r="P866" s="14">
        <v>42601.208333333328</v>
      </c>
      <c r="Q866">
        <f t="shared" si="83"/>
        <v>2016</v>
      </c>
      <c r="R866">
        <v>2016</v>
      </c>
      <c r="S866" s="16" t="str">
        <f t="shared" si="81"/>
        <v>Aug</v>
      </c>
      <c r="T866" t="s">
        <v>2080</v>
      </c>
      <c r="U866">
        <v>1472014800</v>
      </c>
      <c r="V866" s="12">
        <f t="shared" si="82"/>
        <v>42606.208333333328</v>
      </c>
      <c r="W866" t="b">
        <v>0</v>
      </c>
      <c r="X866" t="b">
        <v>0</v>
      </c>
      <c r="Y866" t="s">
        <v>100</v>
      </c>
    </row>
    <row r="867" spans="1:2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E867/D867*100</f>
        <v>185.82098765432099</v>
      </c>
      <c r="G867" t="s">
        <v>20</v>
      </c>
      <c r="H867" s="8">
        <f>E867/I867</f>
        <v>46.000916870415651</v>
      </c>
      <c r="I867">
        <v>3272</v>
      </c>
      <c r="J867" t="str">
        <f t="shared" si="78"/>
        <v>theater</v>
      </c>
      <c r="K867" t="str">
        <f t="shared" si="79"/>
        <v>plays</v>
      </c>
      <c r="L867" t="s">
        <v>21</v>
      </c>
      <c r="M867" t="s">
        <v>22</v>
      </c>
      <c r="N867">
        <v>1410757200</v>
      </c>
      <c r="O867" s="14">
        <f t="shared" si="80"/>
        <v>41897.208333333336</v>
      </c>
      <c r="P867" s="14">
        <v>41897.208333333336</v>
      </c>
      <c r="Q867">
        <f t="shared" si="83"/>
        <v>2014</v>
      </c>
      <c r="R867">
        <v>2014</v>
      </c>
      <c r="S867" s="16" t="str">
        <f t="shared" si="81"/>
        <v>Sep</v>
      </c>
      <c r="T867" t="s">
        <v>2082</v>
      </c>
      <c r="U867">
        <v>1411534800</v>
      </c>
      <c r="V867" s="12">
        <f t="shared" si="82"/>
        <v>41906.208333333336</v>
      </c>
      <c r="W867" t="b">
        <v>0</v>
      </c>
      <c r="X867" t="b">
        <v>0</v>
      </c>
      <c r="Y867" t="s">
        <v>33</v>
      </c>
    </row>
    <row r="868" spans="1:2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E868/D868*100</f>
        <v>43.241247264770237</v>
      </c>
      <c r="G868" t="s">
        <v>74</v>
      </c>
      <c r="H868" s="8">
        <f>E868/I868</f>
        <v>88.023385300668153</v>
      </c>
      <c r="I868">
        <v>898</v>
      </c>
      <c r="J868" t="str">
        <f t="shared" si="78"/>
        <v>photography</v>
      </c>
      <c r="K868" t="str">
        <f t="shared" si="79"/>
        <v>photography books</v>
      </c>
      <c r="L868" t="s">
        <v>21</v>
      </c>
      <c r="M868" t="s">
        <v>22</v>
      </c>
      <c r="N868">
        <v>1304830800</v>
      </c>
      <c r="O868" s="14">
        <f t="shared" si="80"/>
        <v>40671.208333333336</v>
      </c>
      <c r="P868" s="14">
        <v>40671.208333333336</v>
      </c>
      <c r="Q868">
        <f t="shared" si="83"/>
        <v>2011</v>
      </c>
      <c r="R868">
        <v>2011</v>
      </c>
      <c r="S868" s="16" t="str">
        <f t="shared" si="81"/>
        <v>May</v>
      </c>
      <c r="T868" t="s">
        <v>2090</v>
      </c>
      <c r="U868">
        <v>1304917200</v>
      </c>
      <c r="V868" s="12">
        <f t="shared" si="82"/>
        <v>40672.208333333336</v>
      </c>
      <c r="W868" t="b">
        <v>0</v>
      </c>
      <c r="X868" t="b">
        <v>0</v>
      </c>
      <c r="Y868" t="s">
        <v>122</v>
      </c>
    </row>
    <row r="869" spans="1:2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E869/D869*100</f>
        <v>162.4375</v>
      </c>
      <c r="G869" t="s">
        <v>20</v>
      </c>
      <c r="H869" s="8">
        <f>E869/I869</f>
        <v>25.99</v>
      </c>
      <c r="I869">
        <v>300</v>
      </c>
      <c r="J869" t="str">
        <f t="shared" si="78"/>
        <v>food</v>
      </c>
      <c r="K869" t="str">
        <f t="shared" si="79"/>
        <v>food trucks</v>
      </c>
      <c r="L869" t="s">
        <v>21</v>
      </c>
      <c r="M869" t="s">
        <v>22</v>
      </c>
      <c r="N869">
        <v>1539061200</v>
      </c>
      <c r="O869" s="14">
        <f t="shared" si="80"/>
        <v>43382.208333333328</v>
      </c>
      <c r="P869" s="14">
        <v>43382.208333333328</v>
      </c>
      <c r="Q869">
        <f t="shared" si="83"/>
        <v>2018</v>
      </c>
      <c r="R869">
        <v>2018</v>
      </c>
      <c r="S869" s="16" t="str">
        <f t="shared" si="81"/>
        <v>Oct</v>
      </c>
      <c r="T869" t="s">
        <v>2083</v>
      </c>
      <c r="U869">
        <v>1539579600</v>
      </c>
      <c r="V869" s="12">
        <f t="shared" si="82"/>
        <v>43388.208333333328</v>
      </c>
      <c r="W869" t="b">
        <v>0</v>
      </c>
      <c r="X869" t="b">
        <v>0</v>
      </c>
      <c r="Y869" t="s">
        <v>17</v>
      </c>
    </row>
    <row r="870" spans="1:2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E870/D870*100</f>
        <v>184.84285714285716</v>
      </c>
      <c r="G870" t="s">
        <v>20</v>
      </c>
      <c r="H870" s="8">
        <f>E870/I870</f>
        <v>102.69047619047619</v>
      </c>
      <c r="I870">
        <v>126</v>
      </c>
      <c r="J870" t="str">
        <f t="shared" si="78"/>
        <v>theater</v>
      </c>
      <c r="K870" t="str">
        <f t="shared" si="79"/>
        <v>plays</v>
      </c>
      <c r="L870" t="s">
        <v>21</v>
      </c>
      <c r="M870" t="s">
        <v>22</v>
      </c>
      <c r="N870">
        <v>1381554000</v>
      </c>
      <c r="O870" s="14">
        <f t="shared" si="80"/>
        <v>41559.208333333336</v>
      </c>
      <c r="P870" s="14">
        <v>41559.208333333336</v>
      </c>
      <c r="Q870">
        <f t="shared" si="83"/>
        <v>2013</v>
      </c>
      <c r="R870">
        <v>2013</v>
      </c>
      <c r="S870" s="16" t="str">
        <f t="shared" si="81"/>
        <v>Oct</v>
      </c>
      <c r="T870" t="s">
        <v>2083</v>
      </c>
      <c r="U870">
        <v>1382504400</v>
      </c>
      <c r="V870" s="12">
        <f t="shared" si="82"/>
        <v>41570.208333333336</v>
      </c>
      <c r="W870" t="b">
        <v>0</v>
      </c>
      <c r="X870" t="b">
        <v>0</v>
      </c>
      <c r="Y870" t="s">
        <v>33</v>
      </c>
    </row>
    <row r="871" spans="1:2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E871/D871*100</f>
        <v>23.703520691785052</v>
      </c>
      <c r="G871" t="s">
        <v>14</v>
      </c>
      <c r="H871" s="8">
        <f>E871/I871</f>
        <v>72.958174904942965</v>
      </c>
      <c r="I871">
        <v>526</v>
      </c>
      <c r="J871" t="str">
        <f t="shared" si="78"/>
        <v>film &amp; video</v>
      </c>
      <c r="K871" t="str">
        <f t="shared" si="79"/>
        <v>drama</v>
      </c>
      <c r="L871" t="s">
        <v>21</v>
      </c>
      <c r="M871" t="s">
        <v>22</v>
      </c>
      <c r="N871">
        <v>1277096400</v>
      </c>
      <c r="O871" s="14">
        <f t="shared" si="80"/>
        <v>40350.208333333336</v>
      </c>
      <c r="P871" s="14">
        <v>40350.208333333336</v>
      </c>
      <c r="Q871">
        <f t="shared" si="83"/>
        <v>2010</v>
      </c>
      <c r="R871">
        <v>2010</v>
      </c>
      <c r="S871" s="16" t="str">
        <f t="shared" si="81"/>
        <v>Jun</v>
      </c>
      <c r="T871" t="s">
        <v>2084</v>
      </c>
      <c r="U871">
        <v>1278306000</v>
      </c>
      <c r="V871" s="12">
        <f t="shared" si="82"/>
        <v>40364.208333333336</v>
      </c>
      <c r="W871" t="b">
        <v>0</v>
      </c>
      <c r="X871" t="b">
        <v>0</v>
      </c>
      <c r="Y871" t="s">
        <v>53</v>
      </c>
    </row>
    <row r="872" spans="1:2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E872/D872*100</f>
        <v>89.870129870129873</v>
      </c>
      <c r="G872" t="s">
        <v>14</v>
      </c>
      <c r="H872" s="8">
        <f>E872/I872</f>
        <v>57.190082644628099</v>
      </c>
      <c r="I872">
        <v>121</v>
      </c>
      <c r="J872" t="str">
        <f t="shared" si="78"/>
        <v>theater</v>
      </c>
      <c r="K872" t="str">
        <f t="shared" si="79"/>
        <v>plays</v>
      </c>
      <c r="L872" t="s">
        <v>21</v>
      </c>
      <c r="M872" t="s">
        <v>22</v>
      </c>
      <c r="N872">
        <v>1440392400</v>
      </c>
      <c r="O872" s="14">
        <f t="shared" si="80"/>
        <v>42240.208333333328</v>
      </c>
      <c r="P872" s="14">
        <v>42240.208333333328</v>
      </c>
      <c r="Q872">
        <f t="shared" si="83"/>
        <v>2015</v>
      </c>
      <c r="R872">
        <v>2015</v>
      </c>
      <c r="S872" s="16" t="str">
        <f t="shared" si="81"/>
        <v>Aug</v>
      </c>
      <c r="T872" t="s">
        <v>2080</v>
      </c>
      <c r="U872">
        <v>1442552400</v>
      </c>
      <c r="V872" s="12">
        <f t="shared" si="82"/>
        <v>42265.208333333328</v>
      </c>
      <c r="W872" t="b">
        <v>0</v>
      </c>
      <c r="X872" t="b">
        <v>0</v>
      </c>
      <c r="Y872" t="s">
        <v>33</v>
      </c>
    </row>
    <row r="873" spans="1:2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E873/D873*100</f>
        <v>272.6041958041958</v>
      </c>
      <c r="G873" t="s">
        <v>20</v>
      </c>
      <c r="H873" s="8">
        <f>E873/I873</f>
        <v>84.013793103448279</v>
      </c>
      <c r="I873">
        <v>2320</v>
      </c>
      <c r="J873" t="str">
        <f t="shared" si="78"/>
        <v>theater</v>
      </c>
      <c r="K873" t="str">
        <f t="shared" si="79"/>
        <v>plays</v>
      </c>
      <c r="L873" t="s">
        <v>21</v>
      </c>
      <c r="M873" t="s">
        <v>22</v>
      </c>
      <c r="N873">
        <v>1509512400</v>
      </c>
      <c r="O873" s="14">
        <f t="shared" si="80"/>
        <v>43040.208333333328</v>
      </c>
      <c r="P873" s="14">
        <v>43040.208333333328</v>
      </c>
      <c r="Q873">
        <f t="shared" si="83"/>
        <v>2017</v>
      </c>
      <c r="R873">
        <v>2017</v>
      </c>
      <c r="S873" s="16" t="str">
        <f t="shared" si="81"/>
        <v>Nov</v>
      </c>
      <c r="T873" t="s">
        <v>2079</v>
      </c>
      <c r="U873">
        <v>1511071200</v>
      </c>
      <c r="V873" s="12">
        <f t="shared" si="82"/>
        <v>43058.25</v>
      </c>
      <c r="W873" t="b">
        <v>0</v>
      </c>
      <c r="X873" t="b">
        <v>1</v>
      </c>
      <c r="Y873" t="s">
        <v>33</v>
      </c>
    </row>
    <row r="874" spans="1:2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E874/D874*100</f>
        <v>170.04255319148936</v>
      </c>
      <c r="G874" t="s">
        <v>20</v>
      </c>
      <c r="H874" s="8">
        <f>E874/I874</f>
        <v>98.666666666666671</v>
      </c>
      <c r="I874">
        <v>81</v>
      </c>
      <c r="J874" t="str">
        <f t="shared" si="78"/>
        <v>film &amp; video</v>
      </c>
      <c r="K874" t="str">
        <f t="shared" si="79"/>
        <v>science fiction</v>
      </c>
      <c r="L874" t="s">
        <v>26</v>
      </c>
      <c r="M874" t="s">
        <v>27</v>
      </c>
      <c r="N874">
        <v>1535950800</v>
      </c>
      <c r="O874" s="14">
        <f t="shared" si="80"/>
        <v>43346.208333333328</v>
      </c>
      <c r="P874" s="14">
        <v>43346.208333333328</v>
      </c>
      <c r="Q874">
        <f t="shared" si="83"/>
        <v>2018</v>
      </c>
      <c r="R874">
        <v>2018</v>
      </c>
      <c r="S874" s="16" t="str">
        <f t="shared" si="81"/>
        <v>Sep</v>
      </c>
      <c r="T874" t="s">
        <v>2082</v>
      </c>
      <c r="U874">
        <v>1536382800</v>
      </c>
      <c r="V874" s="12">
        <f t="shared" si="82"/>
        <v>43351.208333333328</v>
      </c>
      <c r="W874" t="b">
        <v>0</v>
      </c>
      <c r="X874" t="b">
        <v>0</v>
      </c>
      <c r="Y874" t="s">
        <v>474</v>
      </c>
    </row>
    <row r="875" spans="1:2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E875/D875*100</f>
        <v>188.28503562945369</v>
      </c>
      <c r="G875" t="s">
        <v>20</v>
      </c>
      <c r="H875" s="8">
        <f>E875/I875</f>
        <v>42.007419183889773</v>
      </c>
      <c r="I875">
        <v>1887</v>
      </c>
      <c r="J875" t="str">
        <f t="shared" si="78"/>
        <v>photography</v>
      </c>
      <c r="K875" t="str">
        <f t="shared" si="79"/>
        <v>photography books</v>
      </c>
      <c r="L875" t="s">
        <v>21</v>
      </c>
      <c r="M875" t="s">
        <v>22</v>
      </c>
      <c r="N875">
        <v>1389160800</v>
      </c>
      <c r="O875" s="14">
        <f t="shared" si="80"/>
        <v>41647.25</v>
      </c>
      <c r="P875" s="14">
        <v>41647.25</v>
      </c>
      <c r="Q875">
        <f t="shared" si="83"/>
        <v>2014</v>
      </c>
      <c r="R875">
        <v>2014</v>
      </c>
      <c r="S875" s="16" t="str">
        <f t="shared" si="81"/>
        <v>Jan</v>
      </c>
      <c r="T875" t="s">
        <v>2081</v>
      </c>
      <c r="U875">
        <v>1389592800</v>
      </c>
      <c r="V875" s="12">
        <f t="shared" si="82"/>
        <v>41652.25</v>
      </c>
      <c r="W875" t="b">
        <v>0</v>
      </c>
      <c r="X875" t="b">
        <v>0</v>
      </c>
      <c r="Y875" t="s">
        <v>122</v>
      </c>
    </row>
    <row r="876" spans="1:2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E876/D876*100</f>
        <v>346.93532338308455</v>
      </c>
      <c r="G876" t="s">
        <v>20</v>
      </c>
      <c r="H876" s="8">
        <f>E876/I876</f>
        <v>32.002753556677376</v>
      </c>
      <c r="I876">
        <v>4358</v>
      </c>
      <c r="J876" t="str">
        <f t="shared" si="78"/>
        <v>photography</v>
      </c>
      <c r="K876" t="str">
        <f t="shared" si="79"/>
        <v>photography books</v>
      </c>
      <c r="L876" t="s">
        <v>21</v>
      </c>
      <c r="M876" t="s">
        <v>22</v>
      </c>
      <c r="N876">
        <v>1271998800</v>
      </c>
      <c r="O876" s="14">
        <f t="shared" si="80"/>
        <v>40291.208333333336</v>
      </c>
      <c r="P876" s="14">
        <v>40291.208333333336</v>
      </c>
      <c r="Q876">
        <f t="shared" si="83"/>
        <v>2010</v>
      </c>
      <c r="R876">
        <v>2010</v>
      </c>
      <c r="S876" s="16" t="str">
        <f t="shared" si="81"/>
        <v>Apr</v>
      </c>
      <c r="T876" t="s">
        <v>2088</v>
      </c>
      <c r="U876">
        <v>1275282000</v>
      </c>
      <c r="V876" s="12">
        <f t="shared" si="82"/>
        <v>40329.208333333336</v>
      </c>
      <c r="W876" t="b">
        <v>0</v>
      </c>
      <c r="X876" t="b">
        <v>1</v>
      </c>
      <c r="Y876" t="s">
        <v>122</v>
      </c>
    </row>
    <row r="877" spans="1:2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E877/D877*100</f>
        <v>69.177215189873422</v>
      </c>
      <c r="G877" t="s">
        <v>14</v>
      </c>
      <c r="H877" s="8">
        <f>E877/I877</f>
        <v>81.567164179104481</v>
      </c>
      <c r="I877">
        <v>67</v>
      </c>
      <c r="J877" t="str">
        <f t="shared" si="78"/>
        <v>music</v>
      </c>
      <c r="K877" t="str">
        <f t="shared" si="79"/>
        <v>rock</v>
      </c>
      <c r="L877" t="s">
        <v>21</v>
      </c>
      <c r="M877" t="s">
        <v>22</v>
      </c>
      <c r="N877">
        <v>1294898400</v>
      </c>
      <c r="O877" s="14">
        <f t="shared" si="80"/>
        <v>40556.25</v>
      </c>
      <c r="P877" s="14">
        <v>40556.25</v>
      </c>
      <c r="Q877">
        <f t="shared" si="83"/>
        <v>2011</v>
      </c>
      <c r="R877">
        <v>2011</v>
      </c>
      <c r="S877" s="16" t="str">
        <f t="shared" si="81"/>
        <v>Jan</v>
      </c>
      <c r="T877" t="s">
        <v>2081</v>
      </c>
      <c r="U877">
        <v>1294984800</v>
      </c>
      <c r="V877" s="12">
        <f t="shared" si="82"/>
        <v>40557.25</v>
      </c>
      <c r="W877" t="b">
        <v>0</v>
      </c>
      <c r="X877" t="b">
        <v>0</v>
      </c>
      <c r="Y877" t="s">
        <v>23</v>
      </c>
    </row>
    <row r="878" spans="1:2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E878/D878*100</f>
        <v>25.433734939759034</v>
      </c>
      <c r="G878" t="s">
        <v>14</v>
      </c>
      <c r="H878" s="8">
        <f>E878/I878</f>
        <v>37.035087719298247</v>
      </c>
      <c r="I878">
        <v>57</v>
      </c>
      <c r="J878" t="str">
        <f t="shared" si="78"/>
        <v>photography</v>
      </c>
      <c r="K878" t="str">
        <f t="shared" si="79"/>
        <v>photography books</v>
      </c>
      <c r="L878" t="s">
        <v>15</v>
      </c>
      <c r="M878" t="s">
        <v>16</v>
      </c>
      <c r="N878">
        <v>1559970000</v>
      </c>
      <c r="O878" s="14">
        <f t="shared" si="80"/>
        <v>43624.208333333328</v>
      </c>
      <c r="P878" s="14">
        <v>43624.208333333328</v>
      </c>
      <c r="Q878">
        <f t="shared" si="83"/>
        <v>2019</v>
      </c>
      <c r="R878">
        <v>2019</v>
      </c>
      <c r="S878" s="16" t="str">
        <f t="shared" si="81"/>
        <v>Jun</v>
      </c>
      <c r="T878" t="s">
        <v>2084</v>
      </c>
      <c r="U878">
        <v>1562043600</v>
      </c>
      <c r="V878" s="12">
        <f t="shared" si="82"/>
        <v>43648.208333333328</v>
      </c>
      <c r="W878" t="b">
        <v>0</v>
      </c>
      <c r="X878" t="b">
        <v>0</v>
      </c>
      <c r="Y878" t="s">
        <v>122</v>
      </c>
    </row>
    <row r="879" spans="1:2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E879/D879*100</f>
        <v>77.400977995110026</v>
      </c>
      <c r="G879" t="s">
        <v>14</v>
      </c>
      <c r="H879" s="8">
        <f>E879/I879</f>
        <v>103.033360455655</v>
      </c>
      <c r="I879">
        <v>1229</v>
      </c>
      <c r="J879" t="str">
        <f t="shared" si="78"/>
        <v>food</v>
      </c>
      <c r="K879" t="str">
        <f t="shared" si="79"/>
        <v>food trucks</v>
      </c>
      <c r="L879" t="s">
        <v>21</v>
      </c>
      <c r="M879" t="s">
        <v>22</v>
      </c>
      <c r="N879">
        <v>1469509200</v>
      </c>
      <c r="O879" s="14">
        <f t="shared" si="80"/>
        <v>42577.208333333328</v>
      </c>
      <c r="P879" s="14">
        <v>42577.208333333328</v>
      </c>
      <c r="Q879">
        <f t="shared" si="83"/>
        <v>2016</v>
      </c>
      <c r="R879">
        <v>2016</v>
      </c>
      <c r="S879" s="16" t="str">
        <f t="shared" si="81"/>
        <v>Jul</v>
      </c>
      <c r="T879" t="s">
        <v>2087</v>
      </c>
      <c r="U879">
        <v>1469595600</v>
      </c>
      <c r="V879" s="12">
        <f t="shared" si="82"/>
        <v>42578.208333333328</v>
      </c>
      <c r="W879" t="b">
        <v>0</v>
      </c>
      <c r="X879" t="b">
        <v>0</v>
      </c>
      <c r="Y879" t="s">
        <v>17</v>
      </c>
    </row>
    <row r="880" spans="1:2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E880/D880*100</f>
        <v>37.481481481481481</v>
      </c>
      <c r="G880" t="s">
        <v>14</v>
      </c>
      <c r="H880" s="8">
        <f>E880/I880</f>
        <v>84.333333333333329</v>
      </c>
      <c r="I880">
        <v>12</v>
      </c>
      <c r="J880" t="str">
        <f t="shared" si="78"/>
        <v>music</v>
      </c>
      <c r="K880" t="str">
        <f t="shared" si="79"/>
        <v>metal</v>
      </c>
      <c r="L880" t="s">
        <v>107</v>
      </c>
      <c r="M880" t="s">
        <v>108</v>
      </c>
      <c r="N880">
        <v>1579068000</v>
      </c>
      <c r="O880" s="14">
        <f t="shared" si="80"/>
        <v>43845.25</v>
      </c>
      <c r="P880" s="14">
        <v>43845.25</v>
      </c>
      <c r="Q880">
        <f t="shared" si="83"/>
        <v>2020</v>
      </c>
      <c r="R880">
        <v>2020</v>
      </c>
      <c r="S880" s="16" t="str">
        <f t="shared" si="81"/>
        <v>Jan</v>
      </c>
      <c r="T880" t="s">
        <v>2081</v>
      </c>
      <c r="U880">
        <v>1581141600</v>
      </c>
      <c r="V880" s="12">
        <f t="shared" si="82"/>
        <v>43869.25</v>
      </c>
      <c r="W880" t="b">
        <v>0</v>
      </c>
      <c r="X880" t="b">
        <v>0</v>
      </c>
      <c r="Y880" t="s">
        <v>148</v>
      </c>
    </row>
    <row r="881" spans="1:2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E881/D881*100</f>
        <v>543.79999999999995</v>
      </c>
      <c r="G881" t="s">
        <v>20</v>
      </c>
      <c r="H881" s="8">
        <f>E881/I881</f>
        <v>102.60377358490567</v>
      </c>
      <c r="I881">
        <v>53</v>
      </c>
      <c r="J881" t="str">
        <f t="shared" si="78"/>
        <v>publishing</v>
      </c>
      <c r="K881" t="str">
        <f t="shared" si="79"/>
        <v>nonfiction</v>
      </c>
      <c r="L881" t="s">
        <v>21</v>
      </c>
      <c r="M881" t="s">
        <v>22</v>
      </c>
      <c r="N881">
        <v>1487743200</v>
      </c>
      <c r="O881" s="14">
        <f t="shared" si="80"/>
        <v>42788.25</v>
      </c>
      <c r="P881" s="14">
        <v>42788.25</v>
      </c>
      <c r="Q881">
        <f t="shared" si="83"/>
        <v>2017</v>
      </c>
      <c r="R881">
        <v>2017</v>
      </c>
      <c r="S881" s="16" t="str">
        <f t="shared" si="81"/>
        <v>Feb</v>
      </c>
      <c r="T881" t="s">
        <v>2089</v>
      </c>
      <c r="U881">
        <v>1488520800</v>
      </c>
      <c r="V881" s="12">
        <f t="shared" si="82"/>
        <v>42797.25</v>
      </c>
      <c r="W881" t="b">
        <v>0</v>
      </c>
      <c r="X881" t="b">
        <v>0</v>
      </c>
      <c r="Y881" t="s">
        <v>68</v>
      </c>
    </row>
    <row r="882" spans="1:2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E882/D882*100</f>
        <v>228.52189349112427</v>
      </c>
      <c r="G882" t="s">
        <v>20</v>
      </c>
      <c r="H882" s="8">
        <f>E882/I882</f>
        <v>79.992129246064621</v>
      </c>
      <c r="I882">
        <v>2414</v>
      </c>
      <c r="J882" t="str">
        <f t="shared" si="78"/>
        <v>music</v>
      </c>
      <c r="K882" t="str">
        <f t="shared" si="79"/>
        <v>electric music</v>
      </c>
      <c r="L882" t="s">
        <v>21</v>
      </c>
      <c r="M882" t="s">
        <v>22</v>
      </c>
      <c r="N882">
        <v>1563685200</v>
      </c>
      <c r="O882" s="14">
        <f t="shared" si="80"/>
        <v>43667.208333333328</v>
      </c>
      <c r="P882" s="14">
        <v>43667.208333333328</v>
      </c>
      <c r="Q882">
        <f t="shared" si="83"/>
        <v>2019</v>
      </c>
      <c r="R882">
        <v>2019</v>
      </c>
      <c r="S882" s="16" t="str">
        <f t="shared" si="81"/>
        <v>Jul</v>
      </c>
      <c r="T882" t="s">
        <v>2087</v>
      </c>
      <c r="U882">
        <v>1563858000</v>
      </c>
      <c r="V882" s="12">
        <f t="shared" si="82"/>
        <v>43669.208333333328</v>
      </c>
      <c r="W882" t="b">
        <v>0</v>
      </c>
      <c r="X882" t="b">
        <v>0</v>
      </c>
      <c r="Y882" t="s">
        <v>50</v>
      </c>
    </row>
    <row r="883" spans="1:2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E883/D883*100</f>
        <v>38.948339483394832</v>
      </c>
      <c r="G883" t="s">
        <v>14</v>
      </c>
      <c r="H883" s="8">
        <f>E883/I883</f>
        <v>70.055309734513273</v>
      </c>
      <c r="I883">
        <v>452</v>
      </c>
      <c r="J883" t="str">
        <f t="shared" si="78"/>
        <v>theater</v>
      </c>
      <c r="K883" t="str">
        <f t="shared" si="79"/>
        <v>plays</v>
      </c>
      <c r="L883" t="s">
        <v>21</v>
      </c>
      <c r="M883" t="s">
        <v>22</v>
      </c>
      <c r="N883">
        <v>1436418000</v>
      </c>
      <c r="O883" s="14">
        <f t="shared" si="80"/>
        <v>42194.208333333328</v>
      </c>
      <c r="P883" s="14">
        <v>42194.208333333328</v>
      </c>
      <c r="Q883">
        <f t="shared" si="83"/>
        <v>2015</v>
      </c>
      <c r="R883">
        <v>2015</v>
      </c>
      <c r="S883" s="16" t="str">
        <f t="shared" si="81"/>
        <v>Jul</v>
      </c>
      <c r="T883" t="s">
        <v>2087</v>
      </c>
      <c r="U883">
        <v>1438923600</v>
      </c>
      <c r="V883" s="12">
        <f t="shared" si="82"/>
        <v>42223.208333333328</v>
      </c>
      <c r="W883" t="b">
        <v>0</v>
      </c>
      <c r="X883" t="b">
        <v>1</v>
      </c>
      <c r="Y883" t="s">
        <v>33</v>
      </c>
    </row>
    <row r="884" spans="1:2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E884/D884*100</f>
        <v>370</v>
      </c>
      <c r="G884" t="s">
        <v>20</v>
      </c>
      <c r="H884" s="8">
        <f>E884/I884</f>
        <v>37</v>
      </c>
      <c r="I884">
        <v>80</v>
      </c>
      <c r="J884" t="str">
        <f t="shared" si="78"/>
        <v>theater</v>
      </c>
      <c r="K884" t="str">
        <f t="shared" si="79"/>
        <v>plays</v>
      </c>
      <c r="L884" t="s">
        <v>21</v>
      </c>
      <c r="M884" t="s">
        <v>22</v>
      </c>
      <c r="N884">
        <v>1421820000</v>
      </c>
      <c r="O884" s="14">
        <f t="shared" si="80"/>
        <v>42025.25</v>
      </c>
      <c r="P884" s="14">
        <v>42025.25</v>
      </c>
      <c r="Q884">
        <f t="shared" si="83"/>
        <v>2015</v>
      </c>
      <c r="R884">
        <v>2015</v>
      </c>
      <c r="S884" s="16" t="str">
        <f t="shared" si="81"/>
        <v>Jan</v>
      </c>
      <c r="T884" t="s">
        <v>2081</v>
      </c>
      <c r="U884">
        <v>1422165600</v>
      </c>
      <c r="V884" s="12">
        <f t="shared" si="82"/>
        <v>42029.25</v>
      </c>
      <c r="W884" t="b">
        <v>0</v>
      </c>
      <c r="X884" t="b">
        <v>0</v>
      </c>
      <c r="Y884" t="s">
        <v>33</v>
      </c>
    </row>
    <row r="885" spans="1:2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E885/D885*100</f>
        <v>237.91176470588232</v>
      </c>
      <c r="G885" t="s">
        <v>20</v>
      </c>
      <c r="H885" s="8">
        <f>E885/I885</f>
        <v>41.911917098445599</v>
      </c>
      <c r="I885">
        <v>193</v>
      </c>
      <c r="J885" t="str">
        <f t="shared" si="78"/>
        <v>film &amp; video</v>
      </c>
      <c r="K885" t="str">
        <f t="shared" si="79"/>
        <v>shorts</v>
      </c>
      <c r="L885" t="s">
        <v>21</v>
      </c>
      <c r="M885" t="s">
        <v>22</v>
      </c>
      <c r="N885">
        <v>1274763600</v>
      </c>
      <c r="O885" s="14">
        <f t="shared" si="80"/>
        <v>40323.208333333336</v>
      </c>
      <c r="P885" s="14">
        <v>40323.208333333336</v>
      </c>
      <c r="Q885">
        <f t="shared" si="83"/>
        <v>2010</v>
      </c>
      <c r="R885">
        <v>2010</v>
      </c>
      <c r="S885" s="16" t="str">
        <f t="shared" si="81"/>
        <v>May</v>
      </c>
      <c r="T885" t="s">
        <v>2090</v>
      </c>
      <c r="U885">
        <v>1277874000</v>
      </c>
      <c r="V885" s="12">
        <f t="shared" si="82"/>
        <v>40359.208333333336</v>
      </c>
      <c r="W885" t="b">
        <v>0</v>
      </c>
      <c r="X885" t="b">
        <v>0</v>
      </c>
      <c r="Y885" t="s">
        <v>100</v>
      </c>
    </row>
    <row r="886" spans="1:2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E886/D886*100</f>
        <v>64.036299765807954</v>
      </c>
      <c r="G886" t="s">
        <v>14</v>
      </c>
      <c r="H886" s="8">
        <f>E886/I886</f>
        <v>57.992576882290564</v>
      </c>
      <c r="I886">
        <v>1886</v>
      </c>
      <c r="J886" t="str">
        <f t="shared" si="78"/>
        <v>theater</v>
      </c>
      <c r="K886" t="str">
        <f t="shared" si="79"/>
        <v>plays</v>
      </c>
      <c r="L886" t="s">
        <v>21</v>
      </c>
      <c r="M886" t="s">
        <v>22</v>
      </c>
      <c r="N886">
        <v>1399179600</v>
      </c>
      <c r="O886" s="14">
        <f t="shared" si="80"/>
        <v>41763.208333333336</v>
      </c>
      <c r="P886" s="14">
        <v>41763.208333333336</v>
      </c>
      <c r="Q886">
        <f t="shared" si="83"/>
        <v>2014</v>
      </c>
      <c r="R886">
        <v>2014</v>
      </c>
      <c r="S886" s="16" t="str">
        <f t="shared" si="81"/>
        <v>May</v>
      </c>
      <c r="T886" t="s">
        <v>2090</v>
      </c>
      <c r="U886">
        <v>1399352400</v>
      </c>
      <c r="V886" s="12">
        <f t="shared" si="82"/>
        <v>41765.208333333336</v>
      </c>
      <c r="W886" t="b">
        <v>0</v>
      </c>
      <c r="X886" t="b">
        <v>1</v>
      </c>
      <c r="Y886" t="s">
        <v>33</v>
      </c>
    </row>
    <row r="887" spans="1:2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E887/D887*100</f>
        <v>118.27777777777777</v>
      </c>
      <c r="G887" t="s">
        <v>20</v>
      </c>
      <c r="H887" s="8">
        <f>E887/I887</f>
        <v>40.942307692307693</v>
      </c>
      <c r="I887">
        <v>52</v>
      </c>
      <c r="J887" t="str">
        <f t="shared" si="78"/>
        <v>theater</v>
      </c>
      <c r="K887" t="str">
        <f t="shared" si="79"/>
        <v>plays</v>
      </c>
      <c r="L887" t="s">
        <v>21</v>
      </c>
      <c r="M887" t="s">
        <v>22</v>
      </c>
      <c r="N887">
        <v>1275800400</v>
      </c>
      <c r="O887" s="14">
        <f t="shared" si="80"/>
        <v>40335.208333333336</v>
      </c>
      <c r="P887" s="14">
        <v>40335.208333333336</v>
      </c>
      <c r="Q887">
        <f t="shared" si="83"/>
        <v>2010</v>
      </c>
      <c r="R887">
        <v>2010</v>
      </c>
      <c r="S887" s="16" t="str">
        <f t="shared" si="81"/>
        <v>Jun</v>
      </c>
      <c r="T887" t="s">
        <v>2084</v>
      </c>
      <c r="U887">
        <v>1279083600</v>
      </c>
      <c r="V887" s="12">
        <f t="shared" si="82"/>
        <v>40373.208333333336</v>
      </c>
      <c r="W887" t="b">
        <v>0</v>
      </c>
      <c r="X887" t="b">
        <v>0</v>
      </c>
      <c r="Y887" t="s">
        <v>33</v>
      </c>
    </row>
    <row r="888" spans="1:2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E888/D888*100</f>
        <v>84.824037184594957</v>
      </c>
      <c r="G888" t="s">
        <v>14</v>
      </c>
      <c r="H888" s="8">
        <f>E888/I888</f>
        <v>69.9972602739726</v>
      </c>
      <c r="I888">
        <v>1825</v>
      </c>
      <c r="J888" t="str">
        <f t="shared" si="78"/>
        <v>music</v>
      </c>
      <c r="K888" t="str">
        <f t="shared" si="79"/>
        <v>indie rock</v>
      </c>
      <c r="L888" t="s">
        <v>21</v>
      </c>
      <c r="M888" t="s">
        <v>22</v>
      </c>
      <c r="N888">
        <v>1282798800</v>
      </c>
      <c r="O888" s="14">
        <f t="shared" si="80"/>
        <v>40416.208333333336</v>
      </c>
      <c r="P888" s="14">
        <v>40416.208333333336</v>
      </c>
      <c r="Q888">
        <f t="shared" si="83"/>
        <v>2010</v>
      </c>
      <c r="R888">
        <v>2010</v>
      </c>
      <c r="S888" s="16" t="str">
        <f t="shared" si="81"/>
        <v>Aug</v>
      </c>
      <c r="T888" t="s">
        <v>2080</v>
      </c>
      <c r="U888">
        <v>1284354000</v>
      </c>
      <c r="V888" s="12">
        <f t="shared" si="82"/>
        <v>40434.208333333336</v>
      </c>
      <c r="W888" t="b">
        <v>0</v>
      </c>
      <c r="X888" t="b">
        <v>0</v>
      </c>
      <c r="Y888" t="s">
        <v>60</v>
      </c>
    </row>
    <row r="889" spans="1:2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E889/D889*100</f>
        <v>29.346153846153843</v>
      </c>
      <c r="G889" t="s">
        <v>14</v>
      </c>
      <c r="H889" s="8">
        <f>E889/I889</f>
        <v>73.838709677419359</v>
      </c>
      <c r="I889">
        <v>31</v>
      </c>
      <c r="J889" t="str">
        <f t="shared" si="78"/>
        <v>theater</v>
      </c>
      <c r="K889" t="str">
        <f t="shared" si="79"/>
        <v>plays</v>
      </c>
      <c r="L889" t="s">
        <v>21</v>
      </c>
      <c r="M889" t="s">
        <v>22</v>
      </c>
      <c r="N889">
        <v>1437109200</v>
      </c>
      <c r="O889" s="14">
        <f t="shared" si="80"/>
        <v>42202.208333333328</v>
      </c>
      <c r="P889" s="14">
        <v>42202.208333333328</v>
      </c>
      <c r="Q889">
        <f t="shared" si="83"/>
        <v>2015</v>
      </c>
      <c r="R889">
        <v>2015</v>
      </c>
      <c r="S889" s="16" t="str">
        <f t="shared" si="81"/>
        <v>Jul</v>
      </c>
      <c r="T889" t="s">
        <v>2087</v>
      </c>
      <c r="U889">
        <v>1441170000</v>
      </c>
      <c r="V889" s="12">
        <f t="shared" si="82"/>
        <v>42249.208333333328</v>
      </c>
      <c r="W889" t="b">
        <v>0</v>
      </c>
      <c r="X889" t="b">
        <v>1</v>
      </c>
      <c r="Y889" t="s">
        <v>33</v>
      </c>
    </row>
    <row r="890" spans="1:2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E890/D890*100</f>
        <v>209.89655172413794</v>
      </c>
      <c r="G890" t="s">
        <v>20</v>
      </c>
      <c r="H890" s="8">
        <f>E890/I890</f>
        <v>41.979310344827589</v>
      </c>
      <c r="I890">
        <v>290</v>
      </c>
      <c r="J890" t="str">
        <f t="shared" si="78"/>
        <v>theater</v>
      </c>
      <c r="K890" t="str">
        <f t="shared" si="79"/>
        <v>plays</v>
      </c>
      <c r="L890" t="s">
        <v>21</v>
      </c>
      <c r="M890" t="s">
        <v>22</v>
      </c>
      <c r="N890">
        <v>1491886800</v>
      </c>
      <c r="O890" s="14">
        <f t="shared" si="80"/>
        <v>42836.208333333328</v>
      </c>
      <c r="P890" s="14">
        <v>42836.208333333328</v>
      </c>
      <c r="Q890">
        <f t="shared" si="83"/>
        <v>2017</v>
      </c>
      <c r="R890">
        <v>2017</v>
      </c>
      <c r="S890" s="16" t="str">
        <f t="shared" si="81"/>
        <v>Apr</v>
      </c>
      <c r="T890" t="s">
        <v>2088</v>
      </c>
      <c r="U890">
        <v>1493528400</v>
      </c>
      <c r="V890" s="12">
        <f t="shared" si="82"/>
        <v>42855.208333333328</v>
      </c>
      <c r="W890" t="b">
        <v>0</v>
      </c>
      <c r="X890" t="b">
        <v>0</v>
      </c>
      <c r="Y890" t="s">
        <v>33</v>
      </c>
    </row>
    <row r="891" spans="1:2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E891/D891*100</f>
        <v>169.78571428571431</v>
      </c>
      <c r="G891" t="s">
        <v>20</v>
      </c>
      <c r="H891" s="8">
        <f>E891/I891</f>
        <v>77.93442622950819</v>
      </c>
      <c r="I891">
        <v>122</v>
      </c>
      <c r="J891" t="str">
        <f t="shared" si="78"/>
        <v>music</v>
      </c>
      <c r="K891" t="str">
        <f t="shared" si="79"/>
        <v>electric music</v>
      </c>
      <c r="L891" t="s">
        <v>21</v>
      </c>
      <c r="M891" t="s">
        <v>22</v>
      </c>
      <c r="N891">
        <v>1394600400</v>
      </c>
      <c r="O891" s="14">
        <f t="shared" si="80"/>
        <v>41710.208333333336</v>
      </c>
      <c r="P891" s="14">
        <v>41710.208333333336</v>
      </c>
      <c r="Q891">
        <f t="shared" si="83"/>
        <v>2014</v>
      </c>
      <c r="R891">
        <v>2014</v>
      </c>
      <c r="S891" s="16" t="str">
        <f t="shared" si="81"/>
        <v>Mar</v>
      </c>
      <c r="T891" t="s">
        <v>2085</v>
      </c>
      <c r="U891">
        <v>1395205200</v>
      </c>
      <c r="V891" s="12">
        <f t="shared" si="82"/>
        <v>41717.208333333336</v>
      </c>
      <c r="W891" t="b">
        <v>0</v>
      </c>
      <c r="X891" t="b">
        <v>1</v>
      </c>
      <c r="Y891" t="s">
        <v>50</v>
      </c>
    </row>
    <row r="892" spans="1:2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E892/D892*100</f>
        <v>115.95907738095239</v>
      </c>
      <c r="G892" t="s">
        <v>20</v>
      </c>
      <c r="H892" s="8">
        <f>E892/I892</f>
        <v>106.01972789115646</v>
      </c>
      <c r="I892">
        <v>1470</v>
      </c>
      <c r="J892" t="str">
        <f t="shared" si="78"/>
        <v>music</v>
      </c>
      <c r="K892" t="str">
        <f t="shared" si="79"/>
        <v>indie rock</v>
      </c>
      <c r="L892" t="s">
        <v>21</v>
      </c>
      <c r="M892" t="s">
        <v>22</v>
      </c>
      <c r="N892">
        <v>1561352400</v>
      </c>
      <c r="O892" s="14">
        <f t="shared" si="80"/>
        <v>43640.208333333328</v>
      </c>
      <c r="P892" s="14">
        <v>43640.208333333328</v>
      </c>
      <c r="Q892">
        <f t="shared" si="83"/>
        <v>2019</v>
      </c>
      <c r="R892">
        <v>2019</v>
      </c>
      <c r="S892" s="16" t="str">
        <f t="shared" si="81"/>
        <v>Jun</v>
      </c>
      <c r="T892" t="s">
        <v>2084</v>
      </c>
      <c r="U892">
        <v>1561438800</v>
      </c>
      <c r="V892" s="12">
        <f t="shared" si="82"/>
        <v>43641.208333333328</v>
      </c>
      <c r="W892" t="b">
        <v>0</v>
      </c>
      <c r="X892" t="b">
        <v>0</v>
      </c>
      <c r="Y892" t="s">
        <v>60</v>
      </c>
    </row>
    <row r="893" spans="1:2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E893/D893*100</f>
        <v>258.59999999999997</v>
      </c>
      <c r="G893" t="s">
        <v>20</v>
      </c>
      <c r="H893" s="8">
        <f>E893/I893</f>
        <v>47.018181818181816</v>
      </c>
      <c r="I893">
        <v>165</v>
      </c>
      <c r="J893" t="str">
        <f t="shared" si="78"/>
        <v>film &amp; video</v>
      </c>
      <c r="K893" t="str">
        <f t="shared" si="79"/>
        <v>documentary</v>
      </c>
      <c r="L893" t="s">
        <v>15</v>
      </c>
      <c r="M893" t="s">
        <v>16</v>
      </c>
      <c r="N893">
        <v>1322892000</v>
      </c>
      <c r="O893" s="14">
        <f t="shared" si="80"/>
        <v>40880.25</v>
      </c>
      <c r="P893" s="14">
        <v>40880.25</v>
      </c>
      <c r="Q893">
        <f t="shared" si="83"/>
        <v>2011</v>
      </c>
      <c r="R893">
        <v>2011</v>
      </c>
      <c r="S893" s="16" t="str">
        <f t="shared" si="81"/>
        <v>Dec</v>
      </c>
      <c r="T893" t="s">
        <v>2086</v>
      </c>
      <c r="U893">
        <v>1326693600</v>
      </c>
      <c r="V893" s="12">
        <f t="shared" si="82"/>
        <v>40924.25</v>
      </c>
      <c r="W893" t="b">
        <v>0</v>
      </c>
      <c r="X893" t="b">
        <v>0</v>
      </c>
      <c r="Y893" t="s">
        <v>42</v>
      </c>
    </row>
    <row r="894" spans="1:2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E894/D894*100</f>
        <v>230.58333333333331</v>
      </c>
      <c r="G894" t="s">
        <v>20</v>
      </c>
      <c r="H894" s="8">
        <f>E894/I894</f>
        <v>76.016483516483518</v>
      </c>
      <c r="I894">
        <v>182</v>
      </c>
      <c r="J894" t="str">
        <f t="shared" si="78"/>
        <v>publishing</v>
      </c>
      <c r="K894" t="str">
        <f t="shared" si="79"/>
        <v>translations</v>
      </c>
      <c r="L894" t="s">
        <v>21</v>
      </c>
      <c r="M894" t="s">
        <v>22</v>
      </c>
      <c r="N894">
        <v>1274418000</v>
      </c>
      <c r="O894" s="14">
        <f t="shared" si="80"/>
        <v>40319.208333333336</v>
      </c>
      <c r="P894" s="14">
        <v>40319.208333333336</v>
      </c>
      <c r="Q894">
        <f t="shared" si="83"/>
        <v>2010</v>
      </c>
      <c r="R894">
        <v>2010</v>
      </c>
      <c r="S894" s="16" t="str">
        <f t="shared" si="81"/>
        <v>May</v>
      </c>
      <c r="T894" t="s">
        <v>2090</v>
      </c>
      <c r="U894">
        <v>1277960400</v>
      </c>
      <c r="V894" s="12">
        <f t="shared" si="82"/>
        <v>40360.208333333336</v>
      </c>
      <c r="W894" t="b">
        <v>0</v>
      </c>
      <c r="X894" t="b">
        <v>0</v>
      </c>
      <c r="Y894" t="s">
        <v>206</v>
      </c>
    </row>
    <row r="895" spans="1:2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E895/D895*100</f>
        <v>128.21428571428572</v>
      </c>
      <c r="G895" t="s">
        <v>20</v>
      </c>
      <c r="H895" s="8">
        <f>E895/I895</f>
        <v>54.120603015075375</v>
      </c>
      <c r="I895">
        <v>199</v>
      </c>
      <c r="J895" t="str">
        <f t="shared" si="78"/>
        <v>film &amp; video</v>
      </c>
      <c r="K895" t="str">
        <f t="shared" si="79"/>
        <v>documentary</v>
      </c>
      <c r="L895" t="s">
        <v>107</v>
      </c>
      <c r="M895" t="s">
        <v>108</v>
      </c>
      <c r="N895">
        <v>1434344400</v>
      </c>
      <c r="O895" s="14">
        <f t="shared" si="80"/>
        <v>42170.208333333328</v>
      </c>
      <c r="P895" s="14">
        <v>42170.208333333328</v>
      </c>
      <c r="Q895">
        <f t="shared" si="83"/>
        <v>2015</v>
      </c>
      <c r="R895">
        <v>2015</v>
      </c>
      <c r="S895" s="16" t="str">
        <f t="shared" si="81"/>
        <v>Jun</v>
      </c>
      <c r="T895" t="s">
        <v>2084</v>
      </c>
      <c r="U895">
        <v>1434690000</v>
      </c>
      <c r="V895" s="12">
        <f t="shared" si="82"/>
        <v>42174.208333333328</v>
      </c>
      <c r="W895" t="b">
        <v>0</v>
      </c>
      <c r="X895" t="b">
        <v>1</v>
      </c>
      <c r="Y895" t="s">
        <v>42</v>
      </c>
    </row>
    <row r="896" spans="1:2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E896/D896*100</f>
        <v>188.70588235294116</v>
      </c>
      <c r="G896" t="s">
        <v>20</v>
      </c>
      <c r="H896" s="8">
        <f>E896/I896</f>
        <v>57.285714285714285</v>
      </c>
      <c r="I896">
        <v>56</v>
      </c>
      <c r="J896" t="str">
        <f t="shared" si="78"/>
        <v>film &amp; video</v>
      </c>
      <c r="K896" t="str">
        <f t="shared" si="79"/>
        <v>television</v>
      </c>
      <c r="L896" t="s">
        <v>40</v>
      </c>
      <c r="M896" t="s">
        <v>41</v>
      </c>
      <c r="N896">
        <v>1373518800</v>
      </c>
      <c r="O896" s="14">
        <f t="shared" si="80"/>
        <v>41466.208333333336</v>
      </c>
      <c r="P896" s="14">
        <v>41466.208333333336</v>
      </c>
      <c r="Q896">
        <f t="shared" si="83"/>
        <v>2013</v>
      </c>
      <c r="R896">
        <v>2013</v>
      </c>
      <c r="S896" s="16" t="str">
        <f t="shared" si="81"/>
        <v>Jul</v>
      </c>
      <c r="T896" t="s">
        <v>2087</v>
      </c>
      <c r="U896">
        <v>1376110800</v>
      </c>
      <c r="V896" s="12">
        <f t="shared" si="82"/>
        <v>41496.208333333336</v>
      </c>
      <c r="W896" t="b">
        <v>0</v>
      </c>
      <c r="X896" t="b">
        <v>1</v>
      </c>
      <c r="Y896" t="s">
        <v>269</v>
      </c>
    </row>
    <row r="897" spans="1:2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E897/D897*100</f>
        <v>6.9511889862327907</v>
      </c>
      <c r="G897" t="s">
        <v>14</v>
      </c>
      <c r="H897" s="8">
        <f>E897/I897</f>
        <v>103.81308411214954</v>
      </c>
      <c r="I897">
        <v>107</v>
      </c>
      <c r="J897" t="str">
        <f t="shared" si="78"/>
        <v>theater</v>
      </c>
      <c r="K897" t="str">
        <f t="shared" si="79"/>
        <v>plays</v>
      </c>
      <c r="L897" t="s">
        <v>21</v>
      </c>
      <c r="M897" t="s">
        <v>22</v>
      </c>
      <c r="N897">
        <v>1517637600</v>
      </c>
      <c r="O897" s="14">
        <f t="shared" si="80"/>
        <v>43134.25</v>
      </c>
      <c r="P897" s="14">
        <v>43134.25</v>
      </c>
      <c r="Q897">
        <f t="shared" si="83"/>
        <v>2018</v>
      </c>
      <c r="R897">
        <v>2018</v>
      </c>
      <c r="S897" s="16" t="str">
        <f t="shared" si="81"/>
        <v>Feb</v>
      </c>
      <c r="T897" t="s">
        <v>2089</v>
      </c>
      <c r="U897">
        <v>1518415200</v>
      </c>
      <c r="V897" s="12">
        <f t="shared" si="82"/>
        <v>43143.25</v>
      </c>
      <c r="W897" t="b">
        <v>0</v>
      </c>
      <c r="X897" t="b">
        <v>0</v>
      </c>
      <c r="Y897" t="s">
        <v>33</v>
      </c>
    </row>
    <row r="898" spans="1:2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E898/D898*100</f>
        <v>774.43434343434342</v>
      </c>
      <c r="G898" t="s">
        <v>20</v>
      </c>
      <c r="H898" s="8">
        <f>E898/I898</f>
        <v>105.02602739726028</v>
      </c>
      <c r="I898">
        <v>1460</v>
      </c>
      <c r="J898" t="str">
        <f t="shared" si="78"/>
        <v>food</v>
      </c>
      <c r="K898" t="str">
        <f t="shared" si="79"/>
        <v>food trucks</v>
      </c>
      <c r="L898" t="s">
        <v>26</v>
      </c>
      <c r="M898" t="s">
        <v>27</v>
      </c>
      <c r="N898">
        <v>1310619600</v>
      </c>
      <c r="O898" s="14">
        <f t="shared" si="80"/>
        <v>40738.208333333336</v>
      </c>
      <c r="P898" s="14">
        <v>40738.208333333336</v>
      </c>
      <c r="Q898">
        <f t="shared" si="83"/>
        <v>2011</v>
      </c>
      <c r="R898">
        <v>2011</v>
      </c>
      <c r="S898" s="16" t="str">
        <f t="shared" si="81"/>
        <v>Jul</v>
      </c>
      <c r="T898" t="s">
        <v>2087</v>
      </c>
      <c r="U898">
        <v>1310878800</v>
      </c>
      <c r="V898" s="12">
        <f t="shared" si="82"/>
        <v>40741.208333333336</v>
      </c>
      <c r="W898" t="b">
        <v>0</v>
      </c>
      <c r="X898" t="b">
        <v>1</v>
      </c>
      <c r="Y898" t="s">
        <v>17</v>
      </c>
    </row>
    <row r="899" spans="1:2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E899/D899*100</f>
        <v>27.693181818181817</v>
      </c>
      <c r="G899" t="s">
        <v>14</v>
      </c>
      <c r="H899" s="8">
        <f>E899/I899</f>
        <v>90.259259259259252</v>
      </c>
      <c r="I899">
        <v>27</v>
      </c>
      <c r="J899" t="str">
        <f t="shared" ref="J899:J962" si="84">_xlfn.TEXTBEFORE(Y899, "/")</f>
        <v>theater</v>
      </c>
      <c r="K899" t="str">
        <f t="shared" ref="K899:K962" si="85">_xlfn.TEXTAFTER(Y899, "/")</f>
        <v>plays</v>
      </c>
      <c r="L899" t="s">
        <v>21</v>
      </c>
      <c r="M899" t="s">
        <v>22</v>
      </c>
      <c r="N899">
        <v>1556427600</v>
      </c>
      <c r="O899" s="14">
        <f t="shared" ref="O899:O962" si="86">(((N899/60)/60)/24)+DATE(1970,1,1)</f>
        <v>43583.208333333328</v>
      </c>
      <c r="P899" s="14">
        <v>43583.208333333328</v>
      </c>
      <c r="Q899">
        <f t="shared" si="83"/>
        <v>2019</v>
      </c>
      <c r="R899">
        <v>2019</v>
      </c>
      <c r="S899" s="16" t="str">
        <f t="shared" ref="S899:S962" si="87">TEXT(P899, "mmm")</f>
        <v>Apr</v>
      </c>
      <c r="T899" t="s">
        <v>2088</v>
      </c>
      <c r="U899">
        <v>1556600400</v>
      </c>
      <c r="V899" s="12">
        <f t="shared" ref="V899:V962" si="88">(((U899/60)/60)/24)+DATE(1970,1,1)</f>
        <v>43585.208333333328</v>
      </c>
      <c r="W899" t="b">
        <v>0</v>
      </c>
      <c r="X899" t="b">
        <v>0</v>
      </c>
      <c r="Y899" t="s">
        <v>33</v>
      </c>
    </row>
    <row r="900" spans="1:2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E900/D900*100</f>
        <v>52.479620323841424</v>
      </c>
      <c r="G900" t="s">
        <v>14</v>
      </c>
      <c r="H900" s="8">
        <f>E900/I900</f>
        <v>76.978705978705975</v>
      </c>
      <c r="I900">
        <v>1221</v>
      </c>
      <c r="J900" t="str">
        <f t="shared" si="84"/>
        <v>film &amp; video</v>
      </c>
      <c r="K900" t="str">
        <f t="shared" si="85"/>
        <v>documentary</v>
      </c>
      <c r="L900" t="s">
        <v>21</v>
      </c>
      <c r="M900" t="s">
        <v>22</v>
      </c>
      <c r="N900">
        <v>1576476000</v>
      </c>
      <c r="O900" s="14">
        <f t="shared" si="86"/>
        <v>43815.25</v>
      </c>
      <c r="P900" s="14">
        <v>43815.25</v>
      </c>
      <c r="Q900">
        <f t="shared" ref="Q900:Q963" si="89">YEAR(P900)</f>
        <v>2019</v>
      </c>
      <c r="R900">
        <v>2019</v>
      </c>
      <c r="S900" s="16" t="str">
        <f t="shared" si="87"/>
        <v>Dec</v>
      </c>
      <c r="T900" t="s">
        <v>2086</v>
      </c>
      <c r="U900">
        <v>1576994400</v>
      </c>
      <c r="V900" s="12">
        <f t="shared" si="88"/>
        <v>43821.25</v>
      </c>
      <c r="W900" t="b">
        <v>0</v>
      </c>
      <c r="X900" t="b">
        <v>0</v>
      </c>
      <c r="Y900" t="s">
        <v>42</v>
      </c>
    </row>
    <row r="901" spans="1:2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E901/D901*100</f>
        <v>407.09677419354841</v>
      </c>
      <c r="G901" t="s">
        <v>20</v>
      </c>
      <c r="H901" s="8">
        <f>E901/I901</f>
        <v>102.60162601626017</v>
      </c>
      <c r="I901">
        <v>123</v>
      </c>
      <c r="J901" t="str">
        <f t="shared" si="84"/>
        <v>music</v>
      </c>
      <c r="K901" t="str">
        <f t="shared" si="85"/>
        <v>jazz</v>
      </c>
      <c r="L901" t="s">
        <v>98</v>
      </c>
      <c r="M901" t="s">
        <v>99</v>
      </c>
      <c r="N901">
        <v>1381122000</v>
      </c>
      <c r="O901" s="14">
        <f t="shared" si="86"/>
        <v>41554.208333333336</v>
      </c>
      <c r="P901" s="14">
        <v>41554.208333333336</v>
      </c>
      <c r="Q901">
        <f t="shared" si="89"/>
        <v>2013</v>
      </c>
      <c r="R901">
        <v>2013</v>
      </c>
      <c r="S901" s="16" t="str">
        <f t="shared" si="87"/>
        <v>Oct</v>
      </c>
      <c r="T901" t="s">
        <v>2083</v>
      </c>
      <c r="U901">
        <v>1382677200</v>
      </c>
      <c r="V901" s="12">
        <f t="shared" si="88"/>
        <v>41572.208333333336</v>
      </c>
      <c r="W901" t="b">
        <v>0</v>
      </c>
      <c r="X901" t="b">
        <v>0</v>
      </c>
      <c r="Y901" t="s">
        <v>159</v>
      </c>
    </row>
    <row r="902" spans="1:2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E902/D902*100</f>
        <v>2</v>
      </c>
      <c r="G902" t="s">
        <v>14</v>
      </c>
      <c r="H902" s="8">
        <f>E902/I902</f>
        <v>2</v>
      </c>
      <c r="I902">
        <v>1</v>
      </c>
      <c r="J902" t="str">
        <f t="shared" si="84"/>
        <v>technology</v>
      </c>
      <c r="K902" t="str">
        <f t="shared" si="85"/>
        <v>web</v>
      </c>
      <c r="L902" t="s">
        <v>21</v>
      </c>
      <c r="M902" t="s">
        <v>22</v>
      </c>
      <c r="N902">
        <v>1411102800</v>
      </c>
      <c r="O902" s="14">
        <f t="shared" si="86"/>
        <v>41901.208333333336</v>
      </c>
      <c r="P902" s="14">
        <v>41901.208333333336</v>
      </c>
      <c r="Q902">
        <f t="shared" si="89"/>
        <v>2014</v>
      </c>
      <c r="R902">
        <v>2014</v>
      </c>
      <c r="S902" s="16" t="str">
        <f t="shared" si="87"/>
        <v>Sep</v>
      </c>
      <c r="T902" t="s">
        <v>2082</v>
      </c>
      <c r="U902">
        <v>1411189200</v>
      </c>
      <c r="V902" s="12">
        <f t="shared" si="88"/>
        <v>41902.208333333336</v>
      </c>
      <c r="W902" t="b">
        <v>0</v>
      </c>
      <c r="X902" t="b">
        <v>1</v>
      </c>
      <c r="Y902" t="s">
        <v>28</v>
      </c>
    </row>
    <row r="903" spans="1:2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E903/D903*100</f>
        <v>156.17857142857144</v>
      </c>
      <c r="G903" t="s">
        <v>20</v>
      </c>
      <c r="H903" s="8">
        <f>E903/I903</f>
        <v>55.0062893081761</v>
      </c>
      <c r="I903">
        <v>159</v>
      </c>
      <c r="J903" t="str">
        <f t="shared" si="84"/>
        <v>music</v>
      </c>
      <c r="K903" t="str">
        <f t="shared" si="85"/>
        <v>rock</v>
      </c>
      <c r="L903" t="s">
        <v>21</v>
      </c>
      <c r="M903" t="s">
        <v>22</v>
      </c>
      <c r="N903">
        <v>1531803600</v>
      </c>
      <c r="O903" s="14">
        <f t="shared" si="86"/>
        <v>43298.208333333328</v>
      </c>
      <c r="P903" s="14">
        <v>43298.208333333328</v>
      </c>
      <c r="Q903">
        <f t="shared" si="89"/>
        <v>2018</v>
      </c>
      <c r="R903">
        <v>2018</v>
      </c>
      <c r="S903" s="16" t="str">
        <f t="shared" si="87"/>
        <v>Jul</v>
      </c>
      <c r="T903" t="s">
        <v>2087</v>
      </c>
      <c r="U903">
        <v>1534654800</v>
      </c>
      <c r="V903" s="12">
        <f t="shared" si="88"/>
        <v>43331.208333333328</v>
      </c>
      <c r="W903" t="b">
        <v>0</v>
      </c>
      <c r="X903" t="b">
        <v>1</v>
      </c>
      <c r="Y903" t="s">
        <v>23</v>
      </c>
    </row>
    <row r="904" spans="1:2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E904/D904*100</f>
        <v>252.42857142857144</v>
      </c>
      <c r="G904" t="s">
        <v>20</v>
      </c>
      <c r="H904" s="8">
        <f>E904/I904</f>
        <v>32.127272727272725</v>
      </c>
      <c r="I904">
        <v>110</v>
      </c>
      <c r="J904" t="str">
        <f t="shared" si="84"/>
        <v>technology</v>
      </c>
      <c r="K904" t="str">
        <f t="shared" si="85"/>
        <v>web</v>
      </c>
      <c r="L904" t="s">
        <v>21</v>
      </c>
      <c r="M904" t="s">
        <v>22</v>
      </c>
      <c r="N904">
        <v>1454133600</v>
      </c>
      <c r="O904" s="14">
        <f t="shared" si="86"/>
        <v>42399.25</v>
      </c>
      <c r="P904" s="14">
        <v>42399.25</v>
      </c>
      <c r="Q904">
        <f t="shared" si="89"/>
        <v>2016</v>
      </c>
      <c r="R904">
        <v>2016</v>
      </c>
      <c r="S904" s="16" t="str">
        <f t="shared" si="87"/>
        <v>Jan</v>
      </c>
      <c r="T904" t="s">
        <v>2081</v>
      </c>
      <c r="U904">
        <v>1457762400</v>
      </c>
      <c r="V904" s="12">
        <f t="shared" si="88"/>
        <v>42441.25</v>
      </c>
      <c r="W904" t="b">
        <v>0</v>
      </c>
      <c r="X904" t="b">
        <v>0</v>
      </c>
      <c r="Y904" t="s">
        <v>28</v>
      </c>
    </row>
    <row r="905" spans="1:2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E905/D905*100</f>
        <v>1.729268292682927</v>
      </c>
      <c r="G905" t="s">
        <v>47</v>
      </c>
      <c r="H905" s="8">
        <f>E905/I905</f>
        <v>50.642857142857146</v>
      </c>
      <c r="I905">
        <v>14</v>
      </c>
      <c r="J905" t="str">
        <f t="shared" si="84"/>
        <v>publishing</v>
      </c>
      <c r="K905" t="str">
        <f t="shared" si="85"/>
        <v>nonfiction</v>
      </c>
      <c r="L905" t="s">
        <v>21</v>
      </c>
      <c r="M905" t="s">
        <v>22</v>
      </c>
      <c r="N905">
        <v>1336194000</v>
      </c>
      <c r="O905" s="14">
        <f t="shared" si="86"/>
        <v>41034.208333333336</v>
      </c>
      <c r="P905" s="14">
        <v>41034.208333333336</v>
      </c>
      <c r="Q905">
        <f t="shared" si="89"/>
        <v>2012</v>
      </c>
      <c r="R905">
        <v>2012</v>
      </c>
      <c r="S905" s="16" t="str">
        <f t="shared" si="87"/>
        <v>May</v>
      </c>
      <c r="T905" t="s">
        <v>2090</v>
      </c>
      <c r="U905">
        <v>1337490000</v>
      </c>
      <c r="V905" s="12">
        <f t="shared" si="88"/>
        <v>41049.208333333336</v>
      </c>
      <c r="W905" t="b">
        <v>0</v>
      </c>
      <c r="X905" t="b">
        <v>1</v>
      </c>
      <c r="Y905" t="s">
        <v>68</v>
      </c>
    </row>
    <row r="906" spans="1:2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E906/D906*100</f>
        <v>12.230769230769232</v>
      </c>
      <c r="G906" t="s">
        <v>14</v>
      </c>
      <c r="H906" s="8">
        <f>E906/I906</f>
        <v>49.6875</v>
      </c>
      <c r="I906">
        <v>16</v>
      </c>
      <c r="J906" t="str">
        <f t="shared" si="84"/>
        <v>publishing</v>
      </c>
      <c r="K906" t="str">
        <f t="shared" si="85"/>
        <v>radio &amp; podcasts</v>
      </c>
      <c r="L906" t="s">
        <v>21</v>
      </c>
      <c r="M906" t="s">
        <v>22</v>
      </c>
      <c r="N906">
        <v>1349326800</v>
      </c>
      <c r="O906" s="14">
        <f t="shared" si="86"/>
        <v>41186.208333333336</v>
      </c>
      <c r="P906" s="14">
        <v>41186.208333333336</v>
      </c>
      <c r="Q906">
        <f t="shared" si="89"/>
        <v>2012</v>
      </c>
      <c r="R906">
        <v>2012</v>
      </c>
      <c r="S906" s="16" t="str">
        <f t="shared" si="87"/>
        <v>Oct</v>
      </c>
      <c r="T906" t="s">
        <v>2083</v>
      </c>
      <c r="U906">
        <v>1349672400</v>
      </c>
      <c r="V906" s="12">
        <f t="shared" si="88"/>
        <v>41190.208333333336</v>
      </c>
      <c r="W906" t="b">
        <v>0</v>
      </c>
      <c r="X906" t="b">
        <v>0</v>
      </c>
      <c r="Y906" t="s">
        <v>133</v>
      </c>
    </row>
    <row r="907" spans="1:2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E907/D907*100</f>
        <v>163.98734177215189</v>
      </c>
      <c r="G907" t="s">
        <v>20</v>
      </c>
      <c r="H907" s="8">
        <f>E907/I907</f>
        <v>54.894067796610166</v>
      </c>
      <c r="I907">
        <v>236</v>
      </c>
      <c r="J907" t="str">
        <f t="shared" si="84"/>
        <v>theater</v>
      </c>
      <c r="K907" t="str">
        <f t="shared" si="85"/>
        <v>plays</v>
      </c>
      <c r="L907" t="s">
        <v>21</v>
      </c>
      <c r="M907" t="s">
        <v>22</v>
      </c>
      <c r="N907">
        <v>1379566800</v>
      </c>
      <c r="O907" s="14">
        <f t="shared" si="86"/>
        <v>41536.208333333336</v>
      </c>
      <c r="P907" s="14">
        <v>41536.208333333336</v>
      </c>
      <c r="Q907">
        <f t="shared" si="89"/>
        <v>2013</v>
      </c>
      <c r="R907">
        <v>2013</v>
      </c>
      <c r="S907" s="16" t="str">
        <f t="shared" si="87"/>
        <v>Sep</v>
      </c>
      <c r="T907" t="s">
        <v>2082</v>
      </c>
      <c r="U907">
        <v>1379826000</v>
      </c>
      <c r="V907" s="12">
        <f t="shared" si="88"/>
        <v>41539.208333333336</v>
      </c>
      <c r="W907" t="b">
        <v>0</v>
      </c>
      <c r="X907" t="b">
        <v>0</v>
      </c>
      <c r="Y907" t="s">
        <v>33</v>
      </c>
    </row>
    <row r="908" spans="1:2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E908/D908*100</f>
        <v>162.98181818181817</v>
      </c>
      <c r="G908" t="s">
        <v>20</v>
      </c>
      <c r="H908" s="8">
        <f>E908/I908</f>
        <v>46.931937172774866</v>
      </c>
      <c r="I908">
        <v>191</v>
      </c>
      <c r="J908" t="str">
        <f t="shared" si="84"/>
        <v>film &amp; video</v>
      </c>
      <c r="K908" t="str">
        <f t="shared" si="85"/>
        <v>documentary</v>
      </c>
      <c r="L908" t="s">
        <v>21</v>
      </c>
      <c r="M908" t="s">
        <v>22</v>
      </c>
      <c r="N908">
        <v>1494651600</v>
      </c>
      <c r="O908" s="14">
        <f t="shared" si="86"/>
        <v>42868.208333333328</v>
      </c>
      <c r="P908" s="14">
        <v>42868.208333333328</v>
      </c>
      <c r="Q908">
        <f t="shared" si="89"/>
        <v>2017</v>
      </c>
      <c r="R908">
        <v>2017</v>
      </c>
      <c r="S908" s="16" t="str">
        <f t="shared" si="87"/>
        <v>May</v>
      </c>
      <c r="T908" t="s">
        <v>2090</v>
      </c>
      <c r="U908">
        <v>1497762000</v>
      </c>
      <c r="V908" s="12">
        <f t="shared" si="88"/>
        <v>42904.208333333328</v>
      </c>
      <c r="W908" t="b">
        <v>1</v>
      </c>
      <c r="X908" t="b">
        <v>1</v>
      </c>
      <c r="Y908" t="s">
        <v>42</v>
      </c>
    </row>
    <row r="909" spans="1:2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E909/D909*100</f>
        <v>20.252747252747252</v>
      </c>
      <c r="G909" t="s">
        <v>14</v>
      </c>
      <c r="H909" s="8">
        <f>E909/I909</f>
        <v>44.951219512195124</v>
      </c>
      <c r="I909">
        <v>41</v>
      </c>
      <c r="J909" t="str">
        <f t="shared" si="84"/>
        <v>theater</v>
      </c>
      <c r="K909" t="str">
        <f t="shared" si="85"/>
        <v>plays</v>
      </c>
      <c r="L909" t="s">
        <v>21</v>
      </c>
      <c r="M909" t="s">
        <v>22</v>
      </c>
      <c r="N909">
        <v>1303880400</v>
      </c>
      <c r="O909" s="14">
        <f t="shared" si="86"/>
        <v>40660.208333333336</v>
      </c>
      <c r="P909" s="14">
        <v>40660.208333333336</v>
      </c>
      <c r="Q909">
        <f t="shared" si="89"/>
        <v>2011</v>
      </c>
      <c r="R909">
        <v>2011</v>
      </c>
      <c r="S909" s="16" t="str">
        <f t="shared" si="87"/>
        <v>Apr</v>
      </c>
      <c r="T909" t="s">
        <v>2088</v>
      </c>
      <c r="U909">
        <v>1304485200</v>
      </c>
      <c r="V909" s="12">
        <f t="shared" si="88"/>
        <v>40667.208333333336</v>
      </c>
      <c r="W909" t="b">
        <v>0</v>
      </c>
      <c r="X909" t="b">
        <v>0</v>
      </c>
      <c r="Y909" t="s">
        <v>33</v>
      </c>
    </row>
    <row r="910" spans="1:2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E910/D910*100</f>
        <v>319.24083769633506</v>
      </c>
      <c r="G910" t="s">
        <v>20</v>
      </c>
      <c r="H910" s="8">
        <f>E910/I910</f>
        <v>30.99898322318251</v>
      </c>
      <c r="I910">
        <v>3934</v>
      </c>
      <c r="J910" t="str">
        <f t="shared" si="84"/>
        <v>games</v>
      </c>
      <c r="K910" t="str">
        <f t="shared" si="85"/>
        <v>video games</v>
      </c>
      <c r="L910" t="s">
        <v>21</v>
      </c>
      <c r="M910" t="s">
        <v>22</v>
      </c>
      <c r="N910">
        <v>1335934800</v>
      </c>
      <c r="O910" s="14">
        <f t="shared" si="86"/>
        <v>41031.208333333336</v>
      </c>
      <c r="P910" s="14">
        <v>41031.208333333336</v>
      </c>
      <c r="Q910">
        <f t="shared" si="89"/>
        <v>2012</v>
      </c>
      <c r="R910">
        <v>2012</v>
      </c>
      <c r="S910" s="16" t="str">
        <f t="shared" si="87"/>
        <v>May</v>
      </c>
      <c r="T910" t="s">
        <v>2090</v>
      </c>
      <c r="U910">
        <v>1336885200</v>
      </c>
      <c r="V910" s="12">
        <f t="shared" si="88"/>
        <v>41042.208333333336</v>
      </c>
      <c r="W910" t="b">
        <v>0</v>
      </c>
      <c r="X910" t="b">
        <v>0</v>
      </c>
      <c r="Y910" t="s">
        <v>89</v>
      </c>
    </row>
    <row r="911" spans="1:2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E911/D911*100</f>
        <v>478.94444444444446</v>
      </c>
      <c r="G911" t="s">
        <v>20</v>
      </c>
      <c r="H911" s="8">
        <f>E911/I911</f>
        <v>107.7625</v>
      </c>
      <c r="I911">
        <v>80</v>
      </c>
      <c r="J911" t="str">
        <f t="shared" si="84"/>
        <v>theater</v>
      </c>
      <c r="K911" t="str">
        <f t="shared" si="85"/>
        <v>plays</v>
      </c>
      <c r="L911" t="s">
        <v>15</v>
      </c>
      <c r="M911" t="s">
        <v>16</v>
      </c>
      <c r="N911">
        <v>1528088400</v>
      </c>
      <c r="O911" s="14">
        <f t="shared" si="86"/>
        <v>43255.208333333328</v>
      </c>
      <c r="P911" s="14">
        <v>43255.208333333328</v>
      </c>
      <c r="Q911">
        <f t="shared" si="89"/>
        <v>2018</v>
      </c>
      <c r="R911">
        <v>2018</v>
      </c>
      <c r="S911" s="16" t="str">
        <f t="shared" si="87"/>
        <v>Jun</v>
      </c>
      <c r="T911" t="s">
        <v>2084</v>
      </c>
      <c r="U911">
        <v>1530421200</v>
      </c>
      <c r="V911" s="12">
        <f t="shared" si="88"/>
        <v>43282.208333333328</v>
      </c>
      <c r="W911" t="b">
        <v>0</v>
      </c>
      <c r="X911" t="b">
        <v>1</v>
      </c>
      <c r="Y911" t="s">
        <v>33</v>
      </c>
    </row>
    <row r="912" spans="1:2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E912/D912*100</f>
        <v>19.556634304207122</v>
      </c>
      <c r="G912" t="s">
        <v>74</v>
      </c>
      <c r="H912" s="8">
        <f>E912/I912</f>
        <v>102.07770270270271</v>
      </c>
      <c r="I912">
        <v>296</v>
      </c>
      <c r="J912" t="str">
        <f t="shared" si="84"/>
        <v>theater</v>
      </c>
      <c r="K912" t="str">
        <f t="shared" si="85"/>
        <v>plays</v>
      </c>
      <c r="L912" t="s">
        <v>21</v>
      </c>
      <c r="M912" t="s">
        <v>22</v>
      </c>
      <c r="N912">
        <v>1421906400</v>
      </c>
      <c r="O912" s="14">
        <f t="shared" si="86"/>
        <v>42026.25</v>
      </c>
      <c r="P912" s="14">
        <v>42026.25</v>
      </c>
      <c r="Q912">
        <f t="shared" si="89"/>
        <v>2015</v>
      </c>
      <c r="R912">
        <v>2015</v>
      </c>
      <c r="S912" s="16" t="str">
        <f t="shared" si="87"/>
        <v>Jan</v>
      </c>
      <c r="T912" t="s">
        <v>2081</v>
      </c>
      <c r="U912">
        <v>1421992800</v>
      </c>
      <c r="V912" s="12">
        <f t="shared" si="88"/>
        <v>42027.25</v>
      </c>
      <c r="W912" t="b">
        <v>0</v>
      </c>
      <c r="X912" t="b">
        <v>0</v>
      </c>
      <c r="Y912" t="s">
        <v>33</v>
      </c>
    </row>
    <row r="913" spans="1:2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E913/D913*100</f>
        <v>198.94827586206895</v>
      </c>
      <c r="G913" t="s">
        <v>20</v>
      </c>
      <c r="H913" s="8">
        <f>E913/I913</f>
        <v>24.976190476190474</v>
      </c>
      <c r="I913">
        <v>462</v>
      </c>
      <c r="J913" t="str">
        <f t="shared" si="84"/>
        <v>technology</v>
      </c>
      <c r="K913" t="str">
        <f t="shared" si="85"/>
        <v>web</v>
      </c>
      <c r="L913" t="s">
        <v>21</v>
      </c>
      <c r="M913" t="s">
        <v>22</v>
      </c>
      <c r="N913">
        <v>1568005200</v>
      </c>
      <c r="O913" s="14">
        <f t="shared" si="86"/>
        <v>43717.208333333328</v>
      </c>
      <c r="P913" s="14">
        <v>43717.208333333328</v>
      </c>
      <c r="Q913">
        <f t="shared" si="89"/>
        <v>2019</v>
      </c>
      <c r="R913">
        <v>2019</v>
      </c>
      <c r="S913" s="16" t="str">
        <f t="shared" si="87"/>
        <v>Sep</v>
      </c>
      <c r="T913" t="s">
        <v>2082</v>
      </c>
      <c r="U913">
        <v>1568178000</v>
      </c>
      <c r="V913" s="12">
        <f t="shared" si="88"/>
        <v>43719.208333333328</v>
      </c>
      <c r="W913" t="b">
        <v>1</v>
      </c>
      <c r="X913" t="b">
        <v>0</v>
      </c>
      <c r="Y913" t="s">
        <v>28</v>
      </c>
    </row>
    <row r="914" spans="1:2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E914/D914*100</f>
        <v>795</v>
      </c>
      <c r="G914" t="s">
        <v>20</v>
      </c>
      <c r="H914" s="8">
        <f>E914/I914</f>
        <v>79.944134078212286</v>
      </c>
      <c r="I914">
        <v>179</v>
      </c>
      <c r="J914" t="str">
        <f t="shared" si="84"/>
        <v>film &amp; video</v>
      </c>
      <c r="K914" t="str">
        <f t="shared" si="85"/>
        <v>drama</v>
      </c>
      <c r="L914" t="s">
        <v>21</v>
      </c>
      <c r="M914" t="s">
        <v>22</v>
      </c>
      <c r="N914">
        <v>1346821200</v>
      </c>
      <c r="O914" s="14">
        <f t="shared" si="86"/>
        <v>41157.208333333336</v>
      </c>
      <c r="P914" s="14">
        <v>41157.208333333336</v>
      </c>
      <c r="Q914">
        <f t="shared" si="89"/>
        <v>2012</v>
      </c>
      <c r="R914">
        <v>2012</v>
      </c>
      <c r="S914" s="16" t="str">
        <f t="shared" si="87"/>
        <v>Sep</v>
      </c>
      <c r="T914" t="s">
        <v>2082</v>
      </c>
      <c r="U914">
        <v>1347944400</v>
      </c>
      <c r="V914" s="12">
        <f t="shared" si="88"/>
        <v>41170.208333333336</v>
      </c>
      <c r="W914" t="b">
        <v>1</v>
      </c>
      <c r="X914" t="b">
        <v>0</v>
      </c>
      <c r="Y914" t="s">
        <v>53</v>
      </c>
    </row>
    <row r="915" spans="1:2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E915/D915*100</f>
        <v>50.621082621082621</v>
      </c>
      <c r="G915" t="s">
        <v>14</v>
      </c>
      <c r="H915" s="8">
        <f>E915/I915</f>
        <v>67.946462715105156</v>
      </c>
      <c r="I915">
        <v>523</v>
      </c>
      <c r="J915" t="str">
        <f t="shared" si="84"/>
        <v>film &amp; video</v>
      </c>
      <c r="K915" t="str">
        <f t="shared" si="85"/>
        <v>drama</v>
      </c>
      <c r="L915" t="s">
        <v>26</v>
      </c>
      <c r="M915" t="s">
        <v>27</v>
      </c>
      <c r="N915">
        <v>1557637200</v>
      </c>
      <c r="O915" s="14">
        <f t="shared" si="86"/>
        <v>43597.208333333328</v>
      </c>
      <c r="P915" s="14">
        <v>43597.208333333328</v>
      </c>
      <c r="Q915">
        <f t="shared" si="89"/>
        <v>2019</v>
      </c>
      <c r="R915">
        <v>2019</v>
      </c>
      <c r="S915" s="16" t="str">
        <f t="shared" si="87"/>
        <v>May</v>
      </c>
      <c r="T915" t="s">
        <v>2090</v>
      </c>
      <c r="U915">
        <v>1558760400</v>
      </c>
      <c r="V915" s="12">
        <f t="shared" si="88"/>
        <v>43610.208333333328</v>
      </c>
      <c r="W915" t="b">
        <v>0</v>
      </c>
      <c r="X915" t="b">
        <v>0</v>
      </c>
      <c r="Y915" t="s">
        <v>53</v>
      </c>
    </row>
    <row r="916" spans="1:2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E916/D916*100</f>
        <v>57.4375</v>
      </c>
      <c r="G916" t="s">
        <v>14</v>
      </c>
      <c r="H916" s="8">
        <f>E916/I916</f>
        <v>26.070921985815602</v>
      </c>
      <c r="I916">
        <v>141</v>
      </c>
      <c r="J916" t="str">
        <f t="shared" si="84"/>
        <v>theater</v>
      </c>
      <c r="K916" t="str">
        <f t="shared" si="85"/>
        <v>plays</v>
      </c>
      <c r="L916" t="s">
        <v>40</v>
      </c>
      <c r="M916" t="s">
        <v>41</v>
      </c>
      <c r="N916">
        <v>1375592400</v>
      </c>
      <c r="O916" s="14">
        <f t="shared" si="86"/>
        <v>41490.208333333336</v>
      </c>
      <c r="P916" s="14">
        <v>41490.208333333336</v>
      </c>
      <c r="Q916">
        <f t="shared" si="89"/>
        <v>2013</v>
      </c>
      <c r="R916">
        <v>2013</v>
      </c>
      <c r="S916" s="16" t="str">
        <f t="shared" si="87"/>
        <v>Aug</v>
      </c>
      <c r="T916" t="s">
        <v>2080</v>
      </c>
      <c r="U916">
        <v>1376629200</v>
      </c>
      <c r="V916" s="12">
        <f t="shared" si="88"/>
        <v>41502.208333333336</v>
      </c>
      <c r="W916" t="b">
        <v>0</v>
      </c>
      <c r="X916" t="b">
        <v>0</v>
      </c>
      <c r="Y916" t="s">
        <v>33</v>
      </c>
    </row>
    <row r="917" spans="1:2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E917/D917*100</f>
        <v>155.62827640984909</v>
      </c>
      <c r="G917" t="s">
        <v>20</v>
      </c>
      <c r="H917" s="8">
        <f>E917/I917</f>
        <v>105.0032154340836</v>
      </c>
      <c r="I917">
        <v>1866</v>
      </c>
      <c r="J917" t="str">
        <f t="shared" si="84"/>
        <v>film &amp; video</v>
      </c>
      <c r="K917" t="str">
        <f t="shared" si="85"/>
        <v>television</v>
      </c>
      <c r="L917" t="s">
        <v>40</v>
      </c>
      <c r="M917" t="s">
        <v>41</v>
      </c>
      <c r="N917">
        <v>1503982800</v>
      </c>
      <c r="O917" s="14">
        <f t="shared" si="86"/>
        <v>42976.208333333328</v>
      </c>
      <c r="P917" s="14">
        <v>42976.208333333328</v>
      </c>
      <c r="Q917">
        <f t="shared" si="89"/>
        <v>2017</v>
      </c>
      <c r="R917">
        <v>2017</v>
      </c>
      <c r="S917" s="16" t="str">
        <f t="shared" si="87"/>
        <v>Aug</v>
      </c>
      <c r="T917" t="s">
        <v>2080</v>
      </c>
      <c r="U917">
        <v>1504760400</v>
      </c>
      <c r="V917" s="12">
        <f t="shared" si="88"/>
        <v>42985.208333333328</v>
      </c>
      <c r="W917" t="b">
        <v>0</v>
      </c>
      <c r="X917" t="b">
        <v>0</v>
      </c>
      <c r="Y917" t="s">
        <v>269</v>
      </c>
    </row>
    <row r="918" spans="1:2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E918/D918*100</f>
        <v>36.297297297297298</v>
      </c>
      <c r="G918" t="s">
        <v>14</v>
      </c>
      <c r="H918" s="8">
        <f>E918/I918</f>
        <v>25.826923076923077</v>
      </c>
      <c r="I918">
        <v>52</v>
      </c>
      <c r="J918" t="str">
        <f t="shared" si="84"/>
        <v>photography</v>
      </c>
      <c r="K918" t="str">
        <f t="shared" si="85"/>
        <v>photography books</v>
      </c>
      <c r="L918" t="s">
        <v>21</v>
      </c>
      <c r="M918" t="s">
        <v>22</v>
      </c>
      <c r="N918">
        <v>1418882400</v>
      </c>
      <c r="O918" s="14">
        <f t="shared" si="86"/>
        <v>41991.25</v>
      </c>
      <c r="P918" s="14">
        <v>41991.25</v>
      </c>
      <c r="Q918">
        <f t="shared" si="89"/>
        <v>2014</v>
      </c>
      <c r="R918">
        <v>2014</v>
      </c>
      <c r="S918" s="16" t="str">
        <f t="shared" si="87"/>
        <v>Dec</v>
      </c>
      <c r="T918" t="s">
        <v>2086</v>
      </c>
      <c r="U918">
        <v>1419660000</v>
      </c>
      <c r="V918" s="12">
        <f t="shared" si="88"/>
        <v>42000.25</v>
      </c>
      <c r="W918" t="b">
        <v>0</v>
      </c>
      <c r="X918" t="b">
        <v>0</v>
      </c>
      <c r="Y918" t="s">
        <v>122</v>
      </c>
    </row>
    <row r="919" spans="1:2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E919/D919*100</f>
        <v>58.25</v>
      </c>
      <c r="G919" t="s">
        <v>47</v>
      </c>
      <c r="H919" s="8">
        <f>E919/I919</f>
        <v>77.666666666666671</v>
      </c>
      <c r="I919">
        <v>27</v>
      </c>
      <c r="J919" t="str">
        <f t="shared" si="84"/>
        <v>film &amp; video</v>
      </c>
      <c r="K919" t="str">
        <f t="shared" si="85"/>
        <v>shorts</v>
      </c>
      <c r="L919" t="s">
        <v>40</v>
      </c>
      <c r="M919" t="s">
        <v>41</v>
      </c>
      <c r="N919">
        <v>1309237200</v>
      </c>
      <c r="O919" s="14">
        <f t="shared" si="86"/>
        <v>40722.208333333336</v>
      </c>
      <c r="P919" s="14">
        <v>40722.208333333336</v>
      </c>
      <c r="Q919">
        <f t="shared" si="89"/>
        <v>2011</v>
      </c>
      <c r="R919">
        <v>2011</v>
      </c>
      <c r="S919" s="16" t="str">
        <f t="shared" si="87"/>
        <v>Jun</v>
      </c>
      <c r="T919" t="s">
        <v>2084</v>
      </c>
      <c r="U919">
        <v>1311310800</v>
      </c>
      <c r="V919" s="12">
        <f t="shared" si="88"/>
        <v>40746.208333333336</v>
      </c>
      <c r="W919" t="b">
        <v>0</v>
      </c>
      <c r="X919" t="b">
        <v>1</v>
      </c>
      <c r="Y919" t="s">
        <v>100</v>
      </c>
    </row>
    <row r="920" spans="1:2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E920/D920*100</f>
        <v>237.39473684210526</v>
      </c>
      <c r="G920" t="s">
        <v>20</v>
      </c>
      <c r="H920" s="8">
        <f>E920/I920</f>
        <v>57.82692307692308</v>
      </c>
      <c r="I920">
        <v>156</v>
      </c>
      <c r="J920" t="str">
        <f t="shared" si="84"/>
        <v>publishing</v>
      </c>
      <c r="K920" t="str">
        <f t="shared" si="85"/>
        <v>radio &amp; podcasts</v>
      </c>
      <c r="L920" t="s">
        <v>98</v>
      </c>
      <c r="M920" t="s">
        <v>99</v>
      </c>
      <c r="N920">
        <v>1343365200</v>
      </c>
      <c r="O920" s="14">
        <f t="shared" si="86"/>
        <v>41117.208333333336</v>
      </c>
      <c r="P920" s="14">
        <v>41117.208333333336</v>
      </c>
      <c r="Q920">
        <f t="shared" si="89"/>
        <v>2012</v>
      </c>
      <c r="R920">
        <v>2012</v>
      </c>
      <c r="S920" s="16" t="str">
        <f t="shared" si="87"/>
        <v>Jul</v>
      </c>
      <c r="T920" t="s">
        <v>2087</v>
      </c>
      <c r="U920">
        <v>1344315600</v>
      </c>
      <c r="V920" s="12">
        <f t="shared" si="88"/>
        <v>41128.208333333336</v>
      </c>
      <c r="W920" t="b">
        <v>0</v>
      </c>
      <c r="X920" t="b">
        <v>0</v>
      </c>
      <c r="Y920" t="s">
        <v>133</v>
      </c>
    </row>
    <row r="921" spans="1:2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E921/D921*100</f>
        <v>58.75</v>
      </c>
      <c r="G921" t="s">
        <v>14</v>
      </c>
      <c r="H921" s="8">
        <f>E921/I921</f>
        <v>92.955555555555549</v>
      </c>
      <c r="I921">
        <v>225</v>
      </c>
      <c r="J921" t="str">
        <f t="shared" si="84"/>
        <v>theater</v>
      </c>
      <c r="K921" t="str">
        <f t="shared" si="85"/>
        <v>plays</v>
      </c>
      <c r="L921" t="s">
        <v>26</v>
      </c>
      <c r="M921" t="s">
        <v>27</v>
      </c>
      <c r="N921">
        <v>1507957200</v>
      </c>
      <c r="O921" s="14">
        <f t="shared" si="86"/>
        <v>43022.208333333328</v>
      </c>
      <c r="P921" s="14">
        <v>43022.208333333328</v>
      </c>
      <c r="Q921">
        <f t="shared" si="89"/>
        <v>2017</v>
      </c>
      <c r="R921">
        <v>2017</v>
      </c>
      <c r="S921" s="16" t="str">
        <f t="shared" si="87"/>
        <v>Oct</v>
      </c>
      <c r="T921" t="s">
        <v>2083</v>
      </c>
      <c r="U921">
        <v>1510725600</v>
      </c>
      <c r="V921" s="12">
        <f t="shared" si="88"/>
        <v>43054.25</v>
      </c>
      <c r="W921" t="b">
        <v>0</v>
      </c>
      <c r="X921" t="b">
        <v>1</v>
      </c>
      <c r="Y921" t="s">
        <v>33</v>
      </c>
    </row>
    <row r="922" spans="1:2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E922/D922*100</f>
        <v>182.56603773584905</v>
      </c>
      <c r="G922" t="s">
        <v>20</v>
      </c>
      <c r="H922" s="8">
        <f>E922/I922</f>
        <v>37.945098039215686</v>
      </c>
      <c r="I922">
        <v>255</v>
      </c>
      <c r="J922" t="str">
        <f t="shared" si="84"/>
        <v>film &amp; video</v>
      </c>
      <c r="K922" t="str">
        <f t="shared" si="85"/>
        <v>animation</v>
      </c>
      <c r="L922" t="s">
        <v>21</v>
      </c>
      <c r="M922" t="s">
        <v>22</v>
      </c>
      <c r="N922">
        <v>1549519200</v>
      </c>
      <c r="O922" s="14">
        <f t="shared" si="86"/>
        <v>43503.25</v>
      </c>
      <c r="P922" s="14">
        <v>43503.25</v>
      </c>
      <c r="Q922">
        <f t="shared" si="89"/>
        <v>2019</v>
      </c>
      <c r="R922">
        <v>2019</v>
      </c>
      <c r="S922" s="16" t="str">
        <f t="shared" si="87"/>
        <v>Feb</v>
      </c>
      <c r="T922" t="s">
        <v>2089</v>
      </c>
      <c r="U922">
        <v>1551247200</v>
      </c>
      <c r="V922" s="12">
        <f t="shared" si="88"/>
        <v>43523.25</v>
      </c>
      <c r="W922" t="b">
        <v>1</v>
      </c>
      <c r="X922" t="b">
        <v>0</v>
      </c>
      <c r="Y922" t="s">
        <v>71</v>
      </c>
    </row>
    <row r="923" spans="1:2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E923/D923*100</f>
        <v>0.75436408977556113</v>
      </c>
      <c r="G923" t="s">
        <v>14</v>
      </c>
      <c r="H923" s="8">
        <f>E923/I923</f>
        <v>31.842105263157894</v>
      </c>
      <c r="I923">
        <v>38</v>
      </c>
      <c r="J923" t="str">
        <f t="shared" si="84"/>
        <v>technology</v>
      </c>
      <c r="K923" t="str">
        <f t="shared" si="85"/>
        <v>web</v>
      </c>
      <c r="L923" t="s">
        <v>21</v>
      </c>
      <c r="M923" t="s">
        <v>22</v>
      </c>
      <c r="N923">
        <v>1329026400</v>
      </c>
      <c r="O923" s="14">
        <f t="shared" si="86"/>
        <v>40951.25</v>
      </c>
      <c r="P923" s="14">
        <v>40951.25</v>
      </c>
      <c r="Q923">
        <f t="shared" si="89"/>
        <v>2012</v>
      </c>
      <c r="R923">
        <v>2012</v>
      </c>
      <c r="S923" s="16" t="str">
        <f t="shared" si="87"/>
        <v>Feb</v>
      </c>
      <c r="T923" t="s">
        <v>2089</v>
      </c>
      <c r="U923">
        <v>1330236000</v>
      </c>
      <c r="V923" s="12">
        <f t="shared" si="88"/>
        <v>40965.25</v>
      </c>
      <c r="W923" t="b">
        <v>0</v>
      </c>
      <c r="X923" t="b">
        <v>0</v>
      </c>
      <c r="Y923" t="s">
        <v>28</v>
      </c>
    </row>
    <row r="924" spans="1:2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E924/D924*100</f>
        <v>175.95330739299609</v>
      </c>
      <c r="G924" t="s">
        <v>20</v>
      </c>
      <c r="H924" s="8">
        <f>E924/I924</f>
        <v>40</v>
      </c>
      <c r="I924">
        <v>2261</v>
      </c>
      <c r="J924" t="str">
        <f t="shared" si="84"/>
        <v>music</v>
      </c>
      <c r="K924" t="str">
        <f t="shared" si="85"/>
        <v>world music</v>
      </c>
      <c r="L924" t="s">
        <v>21</v>
      </c>
      <c r="M924" t="s">
        <v>22</v>
      </c>
      <c r="N924">
        <v>1544335200</v>
      </c>
      <c r="O924" s="14">
        <f t="shared" si="86"/>
        <v>43443.25</v>
      </c>
      <c r="P924" s="14">
        <v>43443.25</v>
      </c>
      <c r="Q924">
        <f t="shared" si="89"/>
        <v>2018</v>
      </c>
      <c r="R924">
        <v>2018</v>
      </c>
      <c r="S924" s="16" t="str">
        <f t="shared" si="87"/>
        <v>Dec</v>
      </c>
      <c r="T924" t="s">
        <v>2086</v>
      </c>
      <c r="U924">
        <v>1545112800</v>
      </c>
      <c r="V924" s="12">
        <f t="shared" si="88"/>
        <v>43452.25</v>
      </c>
      <c r="W924" t="b">
        <v>0</v>
      </c>
      <c r="X924" t="b">
        <v>1</v>
      </c>
      <c r="Y924" t="s">
        <v>319</v>
      </c>
    </row>
    <row r="925" spans="1:2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E925/D925*100</f>
        <v>237.88235294117646</v>
      </c>
      <c r="G925" t="s">
        <v>20</v>
      </c>
      <c r="H925" s="8">
        <f>E925/I925</f>
        <v>101.1</v>
      </c>
      <c r="I925">
        <v>40</v>
      </c>
      <c r="J925" t="str">
        <f t="shared" si="84"/>
        <v>theater</v>
      </c>
      <c r="K925" t="str">
        <f t="shared" si="85"/>
        <v>plays</v>
      </c>
      <c r="L925" t="s">
        <v>21</v>
      </c>
      <c r="M925" t="s">
        <v>22</v>
      </c>
      <c r="N925">
        <v>1279083600</v>
      </c>
      <c r="O925" s="14">
        <f t="shared" si="86"/>
        <v>40373.208333333336</v>
      </c>
      <c r="P925" s="14">
        <v>40373.208333333336</v>
      </c>
      <c r="Q925">
        <f t="shared" si="89"/>
        <v>2010</v>
      </c>
      <c r="R925">
        <v>2010</v>
      </c>
      <c r="S925" s="16" t="str">
        <f t="shared" si="87"/>
        <v>Jul</v>
      </c>
      <c r="T925" t="s">
        <v>2087</v>
      </c>
      <c r="U925">
        <v>1279170000</v>
      </c>
      <c r="V925" s="12">
        <f t="shared" si="88"/>
        <v>40374.208333333336</v>
      </c>
      <c r="W925" t="b">
        <v>0</v>
      </c>
      <c r="X925" t="b">
        <v>0</v>
      </c>
      <c r="Y925" t="s">
        <v>33</v>
      </c>
    </row>
    <row r="926" spans="1:2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E926/D926*100</f>
        <v>488.05076142131981</v>
      </c>
      <c r="G926" t="s">
        <v>20</v>
      </c>
      <c r="H926" s="8">
        <f>E926/I926</f>
        <v>84.006989951944078</v>
      </c>
      <c r="I926">
        <v>2289</v>
      </c>
      <c r="J926" t="str">
        <f t="shared" si="84"/>
        <v>theater</v>
      </c>
      <c r="K926" t="str">
        <f t="shared" si="85"/>
        <v>plays</v>
      </c>
      <c r="L926" t="s">
        <v>107</v>
      </c>
      <c r="M926" t="s">
        <v>108</v>
      </c>
      <c r="N926">
        <v>1572498000</v>
      </c>
      <c r="O926" s="14">
        <f t="shared" si="86"/>
        <v>43769.208333333328</v>
      </c>
      <c r="P926" s="14">
        <v>43769.208333333328</v>
      </c>
      <c r="Q926">
        <f t="shared" si="89"/>
        <v>2019</v>
      </c>
      <c r="R926">
        <v>2019</v>
      </c>
      <c r="S926" s="16" t="str">
        <f t="shared" si="87"/>
        <v>Oct</v>
      </c>
      <c r="T926" t="s">
        <v>2083</v>
      </c>
      <c r="U926">
        <v>1573452000</v>
      </c>
      <c r="V926" s="12">
        <f t="shared" si="88"/>
        <v>43780.25</v>
      </c>
      <c r="W926" t="b">
        <v>0</v>
      </c>
      <c r="X926" t="b">
        <v>0</v>
      </c>
      <c r="Y926" t="s">
        <v>33</v>
      </c>
    </row>
    <row r="927" spans="1:2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E927/D927*100</f>
        <v>224.06666666666669</v>
      </c>
      <c r="G927" t="s">
        <v>20</v>
      </c>
      <c r="H927" s="8">
        <f>E927/I927</f>
        <v>103.41538461538461</v>
      </c>
      <c r="I927">
        <v>65</v>
      </c>
      <c r="J927" t="str">
        <f t="shared" si="84"/>
        <v>theater</v>
      </c>
      <c r="K927" t="str">
        <f t="shared" si="85"/>
        <v>plays</v>
      </c>
      <c r="L927" t="s">
        <v>21</v>
      </c>
      <c r="M927" t="s">
        <v>22</v>
      </c>
      <c r="N927">
        <v>1506056400</v>
      </c>
      <c r="O927" s="14">
        <f t="shared" si="86"/>
        <v>43000.208333333328</v>
      </c>
      <c r="P927" s="14">
        <v>43000.208333333328</v>
      </c>
      <c r="Q927">
        <f t="shared" si="89"/>
        <v>2017</v>
      </c>
      <c r="R927">
        <v>2017</v>
      </c>
      <c r="S927" s="16" t="str">
        <f t="shared" si="87"/>
        <v>Sep</v>
      </c>
      <c r="T927" t="s">
        <v>2082</v>
      </c>
      <c r="U927">
        <v>1507093200</v>
      </c>
      <c r="V927" s="12">
        <f t="shared" si="88"/>
        <v>43012.208333333328</v>
      </c>
      <c r="W927" t="b">
        <v>0</v>
      </c>
      <c r="X927" t="b">
        <v>0</v>
      </c>
      <c r="Y927" t="s">
        <v>33</v>
      </c>
    </row>
    <row r="928" spans="1:2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E928/D928*100</f>
        <v>18.126436781609197</v>
      </c>
      <c r="G928" t="s">
        <v>14</v>
      </c>
      <c r="H928" s="8">
        <f>E928/I928</f>
        <v>105.13333333333334</v>
      </c>
      <c r="I928">
        <v>15</v>
      </c>
      <c r="J928" t="str">
        <f t="shared" si="84"/>
        <v>food</v>
      </c>
      <c r="K928" t="str">
        <f t="shared" si="85"/>
        <v>food trucks</v>
      </c>
      <c r="L928" t="s">
        <v>21</v>
      </c>
      <c r="M928" t="s">
        <v>22</v>
      </c>
      <c r="N928">
        <v>1463029200</v>
      </c>
      <c r="O928" s="14">
        <f t="shared" si="86"/>
        <v>42502.208333333328</v>
      </c>
      <c r="P928" s="14">
        <v>42502.208333333328</v>
      </c>
      <c r="Q928">
        <f t="shared" si="89"/>
        <v>2016</v>
      </c>
      <c r="R928">
        <v>2016</v>
      </c>
      <c r="S928" s="16" t="str">
        <f t="shared" si="87"/>
        <v>May</v>
      </c>
      <c r="T928" t="s">
        <v>2090</v>
      </c>
      <c r="U928">
        <v>1463374800</v>
      </c>
      <c r="V928" s="12">
        <f t="shared" si="88"/>
        <v>42506.208333333328</v>
      </c>
      <c r="W928" t="b">
        <v>0</v>
      </c>
      <c r="X928" t="b">
        <v>0</v>
      </c>
      <c r="Y928" t="s">
        <v>17</v>
      </c>
    </row>
    <row r="929" spans="1:2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E929/D929*100</f>
        <v>45.847222222222221</v>
      </c>
      <c r="G929" t="s">
        <v>14</v>
      </c>
      <c r="H929" s="8">
        <f>E929/I929</f>
        <v>89.21621621621621</v>
      </c>
      <c r="I929">
        <v>37</v>
      </c>
      <c r="J929" t="str">
        <f t="shared" si="84"/>
        <v>theater</v>
      </c>
      <c r="K929" t="str">
        <f t="shared" si="85"/>
        <v>plays</v>
      </c>
      <c r="L929" t="s">
        <v>21</v>
      </c>
      <c r="M929" t="s">
        <v>22</v>
      </c>
      <c r="N929">
        <v>1342069200</v>
      </c>
      <c r="O929" s="14">
        <f t="shared" si="86"/>
        <v>41102.208333333336</v>
      </c>
      <c r="P929" s="14">
        <v>41102.208333333336</v>
      </c>
      <c r="Q929">
        <f t="shared" si="89"/>
        <v>2012</v>
      </c>
      <c r="R929">
        <v>2012</v>
      </c>
      <c r="S929" s="16" t="str">
        <f t="shared" si="87"/>
        <v>Jul</v>
      </c>
      <c r="T929" t="s">
        <v>2087</v>
      </c>
      <c r="U929">
        <v>1344574800</v>
      </c>
      <c r="V929" s="12">
        <f t="shared" si="88"/>
        <v>41131.208333333336</v>
      </c>
      <c r="W929" t="b">
        <v>0</v>
      </c>
      <c r="X929" t="b">
        <v>0</v>
      </c>
      <c r="Y929" t="s">
        <v>33</v>
      </c>
    </row>
    <row r="930" spans="1:2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E930/D930*100</f>
        <v>117.31541218637993</v>
      </c>
      <c r="G930" t="s">
        <v>20</v>
      </c>
      <c r="H930" s="8">
        <f>E930/I930</f>
        <v>51.995234312946785</v>
      </c>
      <c r="I930">
        <v>3777</v>
      </c>
      <c r="J930" t="str">
        <f t="shared" si="84"/>
        <v>technology</v>
      </c>
      <c r="K930" t="str">
        <f t="shared" si="85"/>
        <v>web</v>
      </c>
      <c r="L930" t="s">
        <v>107</v>
      </c>
      <c r="M930" t="s">
        <v>108</v>
      </c>
      <c r="N930">
        <v>1388296800</v>
      </c>
      <c r="O930" s="14">
        <f t="shared" si="86"/>
        <v>41637.25</v>
      </c>
      <c r="P930" s="14">
        <v>41637.25</v>
      </c>
      <c r="Q930">
        <f t="shared" si="89"/>
        <v>2013</v>
      </c>
      <c r="R930">
        <v>2013</v>
      </c>
      <c r="S930" s="16" t="str">
        <f t="shared" si="87"/>
        <v>Dec</v>
      </c>
      <c r="T930" t="s">
        <v>2086</v>
      </c>
      <c r="U930">
        <v>1389074400</v>
      </c>
      <c r="V930" s="12">
        <f t="shared" si="88"/>
        <v>41646.25</v>
      </c>
      <c r="W930" t="b">
        <v>0</v>
      </c>
      <c r="X930" t="b">
        <v>0</v>
      </c>
      <c r="Y930" t="s">
        <v>28</v>
      </c>
    </row>
    <row r="931" spans="1:2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E931/D931*100</f>
        <v>217.30909090909088</v>
      </c>
      <c r="G931" t="s">
        <v>20</v>
      </c>
      <c r="H931" s="8">
        <f>E931/I931</f>
        <v>64.956521739130437</v>
      </c>
      <c r="I931">
        <v>184</v>
      </c>
      <c r="J931" t="str">
        <f t="shared" si="84"/>
        <v>theater</v>
      </c>
      <c r="K931" t="str">
        <f t="shared" si="85"/>
        <v>plays</v>
      </c>
      <c r="L931" t="s">
        <v>40</v>
      </c>
      <c r="M931" t="s">
        <v>41</v>
      </c>
      <c r="N931">
        <v>1493787600</v>
      </c>
      <c r="O931" s="14">
        <f t="shared" si="86"/>
        <v>42858.208333333328</v>
      </c>
      <c r="P931" s="14">
        <v>42858.208333333328</v>
      </c>
      <c r="Q931">
        <f t="shared" si="89"/>
        <v>2017</v>
      </c>
      <c r="R931">
        <v>2017</v>
      </c>
      <c r="S931" s="16" t="str">
        <f t="shared" si="87"/>
        <v>May</v>
      </c>
      <c r="T931" t="s">
        <v>2090</v>
      </c>
      <c r="U931">
        <v>1494997200</v>
      </c>
      <c r="V931" s="12">
        <f t="shared" si="88"/>
        <v>42872.208333333328</v>
      </c>
      <c r="W931" t="b">
        <v>0</v>
      </c>
      <c r="X931" t="b">
        <v>0</v>
      </c>
      <c r="Y931" t="s">
        <v>33</v>
      </c>
    </row>
    <row r="932" spans="1:2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E932/D932*100</f>
        <v>112.28571428571428</v>
      </c>
      <c r="G932" t="s">
        <v>20</v>
      </c>
      <c r="H932" s="8">
        <f>E932/I932</f>
        <v>46.235294117647058</v>
      </c>
      <c r="I932">
        <v>85</v>
      </c>
      <c r="J932" t="str">
        <f t="shared" si="84"/>
        <v>theater</v>
      </c>
      <c r="K932" t="str">
        <f t="shared" si="85"/>
        <v>plays</v>
      </c>
      <c r="L932" t="s">
        <v>21</v>
      </c>
      <c r="M932" t="s">
        <v>22</v>
      </c>
      <c r="N932">
        <v>1424844000</v>
      </c>
      <c r="O932" s="14">
        <f t="shared" si="86"/>
        <v>42060.25</v>
      </c>
      <c r="P932" s="14">
        <v>42060.25</v>
      </c>
      <c r="Q932">
        <f t="shared" si="89"/>
        <v>2015</v>
      </c>
      <c r="R932">
        <v>2015</v>
      </c>
      <c r="S932" s="16" t="str">
        <f t="shared" si="87"/>
        <v>Feb</v>
      </c>
      <c r="T932" t="s">
        <v>2089</v>
      </c>
      <c r="U932">
        <v>1425448800</v>
      </c>
      <c r="V932" s="12">
        <f t="shared" si="88"/>
        <v>42067.25</v>
      </c>
      <c r="W932" t="b">
        <v>0</v>
      </c>
      <c r="X932" t="b">
        <v>1</v>
      </c>
      <c r="Y932" t="s">
        <v>33</v>
      </c>
    </row>
    <row r="933" spans="1:2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E933/D933*100</f>
        <v>72.51898734177216</v>
      </c>
      <c r="G933" t="s">
        <v>14</v>
      </c>
      <c r="H933" s="8">
        <f>E933/I933</f>
        <v>51.151785714285715</v>
      </c>
      <c r="I933">
        <v>112</v>
      </c>
      <c r="J933" t="str">
        <f t="shared" si="84"/>
        <v>theater</v>
      </c>
      <c r="K933" t="str">
        <f t="shared" si="85"/>
        <v>plays</v>
      </c>
      <c r="L933" t="s">
        <v>21</v>
      </c>
      <c r="M933" t="s">
        <v>22</v>
      </c>
      <c r="N933">
        <v>1403931600</v>
      </c>
      <c r="O933" s="14">
        <f t="shared" si="86"/>
        <v>41818.208333333336</v>
      </c>
      <c r="P933" s="14">
        <v>41818.208333333336</v>
      </c>
      <c r="Q933">
        <f t="shared" si="89"/>
        <v>2014</v>
      </c>
      <c r="R933">
        <v>2014</v>
      </c>
      <c r="S933" s="16" t="str">
        <f t="shared" si="87"/>
        <v>Jun</v>
      </c>
      <c r="T933" t="s">
        <v>2084</v>
      </c>
      <c r="U933">
        <v>1404104400</v>
      </c>
      <c r="V933" s="12">
        <f t="shared" si="88"/>
        <v>41820.208333333336</v>
      </c>
      <c r="W933" t="b">
        <v>0</v>
      </c>
      <c r="X933" t="b">
        <v>1</v>
      </c>
      <c r="Y933" t="s">
        <v>33</v>
      </c>
    </row>
    <row r="934" spans="1:2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E934/D934*100</f>
        <v>212.30434782608697</v>
      </c>
      <c r="G934" t="s">
        <v>20</v>
      </c>
      <c r="H934" s="8">
        <f>E934/I934</f>
        <v>33.909722222222221</v>
      </c>
      <c r="I934">
        <v>144</v>
      </c>
      <c r="J934" t="str">
        <f t="shared" si="84"/>
        <v>music</v>
      </c>
      <c r="K934" t="str">
        <f t="shared" si="85"/>
        <v>rock</v>
      </c>
      <c r="L934" t="s">
        <v>21</v>
      </c>
      <c r="M934" t="s">
        <v>22</v>
      </c>
      <c r="N934">
        <v>1394514000</v>
      </c>
      <c r="O934" s="14">
        <f t="shared" si="86"/>
        <v>41709.208333333336</v>
      </c>
      <c r="P934" s="14">
        <v>41709.208333333336</v>
      </c>
      <c r="Q934">
        <f t="shared" si="89"/>
        <v>2014</v>
      </c>
      <c r="R934">
        <v>2014</v>
      </c>
      <c r="S934" s="16" t="str">
        <f t="shared" si="87"/>
        <v>Mar</v>
      </c>
      <c r="T934" t="s">
        <v>2085</v>
      </c>
      <c r="U934">
        <v>1394773200</v>
      </c>
      <c r="V934" s="12">
        <f t="shared" si="88"/>
        <v>41712.208333333336</v>
      </c>
      <c r="W934" t="b">
        <v>0</v>
      </c>
      <c r="X934" t="b">
        <v>0</v>
      </c>
      <c r="Y934" t="s">
        <v>23</v>
      </c>
    </row>
    <row r="935" spans="1:2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E935/D935*100</f>
        <v>239.74657534246577</v>
      </c>
      <c r="G935" t="s">
        <v>20</v>
      </c>
      <c r="H935" s="8">
        <f>E935/I935</f>
        <v>92.016298633017882</v>
      </c>
      <c r="I935">
        <v>1902</v>
      </c>
      <c r="J935" t="str">
        <f t="shared" si="84"/>
        <v>theater</v>
      </c>
      <c r="K935" t="str">
        <f t="shared" si="85"/>
        <v>plays</v>
      </c>
      <c r="L935" t="s">
        <v>21</v>
      </c>
      <c r="M935" t="s">
        <v>22</v>
      </c>
      <c r="N935">
        <v>1365397200</v>
      </c>
      <c r="O935" s="14">
        <f t="shared" si="86"/>
        <v>41372.208333333336</v>
      </c>
      <c r="P935" s="14">
        <v>41372.208333333336</v>
      </c>
      <c r="Q935">
        <f t="shared" si="89"/>
        <v>2013</v>
      </c>
      <c r="R935">
        <v>2013</v>
      </c>
      <c r="S935" s="16" t="str">
        <f t="shared" si="87"/>
        <v>Apr</v>
      </c>
      <c r="T935" t="s">
        <v>2088</v>
      </c>
      <c r="U935">
        <v>1366520400</v>
      </c>
      <c r="V935" s="12">
        <f t="shared" si="88"/>
        <v>41385.208333333336</v>
      </c>
      <c r="W935" t="b">
        <v>0</v>
      </c>
      <c r="X935" t="b">
        <v>0</v>
      </c>
      <c r="Y935" t="s">
        <v>33</v>
      </c>
    </row>
    <row r="936" spans="1:2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E936/D936*100</f>
        <v>181.93548387096774</v>
      </c>
      <c r="G936" t="s">
        <v>20</v>
      </c>
      <c r="H936" s="8">
        <f>E936/I936</f>
        <v>107.42857142857143</v>
      </c>
      <c r="I936">
        <v>105</v>
      </c>
      <c r="J936" t="str">
        <f t="shared" si="84"/>
        <v>theater</v>
      </c>
      <c r="K936" t="str">
        <f t="shared" si="85"/>
        <v>plays</v>
      </c>
      <c r="L936" t="s">
        <v>21</v>
      </c>
      <c r="M936" t="s">
        <v>22</v>
      </c>
      <c r="N936">
        <v>1456120800</v>
      </c>
      <c r="O936" s="14">
        <f t="shared" si="86"/>
        <v>42422.25</v>
      </c>
      <c r="P936" s="14">
        <v>42422.25</v>
      </c>
      <c r="Q936">
        <f t="shared" si="89"/>
        <v>2016</v>
      </c>
      <c r="R936">
        <v>2016</v>
      </c>
      <c r="S936" s="16" t="str">
        <f t="shared" si="87"/>
        <v>Feb</v>
      </c>
      <c r="T936" t="s">
        <v>2089</v>
      </c>
      <c r="U936">
        <v>1456639200</v>
      </c>
      <c r="V936" s="12">
        <f t="shared" si="88"/>
        <v>42428.25</v>
      </c>
      <c r="W936" t="b">
        <v>0</v>
      </c>
      <c r="X936" t="b">
        <v>0</v>
      </c>
      <c r="Y936" t="s">
        <v>33</v>
      </c>
    </row>
    <row r="937" spans="1:2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E937/D937*100</f>
        <v>164.13114754098362</v>
      </c>
      <c r="G937" t="s">
        <v>20</v>
      </c>
      <c r="H937" s="8">
        <f>E937/I937</f>
        <v>75.848484848484844</v>
      </c>
      <c r="I937">
        <v>132</v>
      </c>
      <c r="J937" t="str">
        <f t="shared" si="84"/>
        <v>theater</v>
      </c>
      <c r="K937" t="str">
        <f t="shared" si="85"/>
        <v>plays</v>
      </c>
      <c r="L937" t="s">
        <v>21</v>
      </c>
      <c r="M937" t="s">
        <v>22</v>
      </c>
      <c r="N937">
        <v>1437714000</v>
      </c>
      <c r="O937" s="14">
        <f t="shared" si="86"/>
        <v>42209.208333333328</v>
      </c>
      <c r="P937" s="14">
        <v>42209.208333333328</v>
      </c>
      <c r="Q937">
        <f t="shared" si="89"/>
        <v>2015</v>
      </c>
      <c r="R937">
        <v>2015</v>
      </c>
      <c r="S937" s="16" t="str">
        <f t="shared" si="87"/>
        <v>Jul</v>
      </c>
      <c r="T937" t="s">
        <v>2087</v>
      </c>
      <c r="U937">
        <v>1438318800</v>
      </c>
      <c r="V937" s="12">
        <f t="shared" si="88"/>
        <v>42216.208333333328</v>
      </c>
      <c r="W937" t="b">
        <v>0</v>
      </c>
      <c r="X937" t="b">
        <v>0</v>
      </c>
      <c r="Y937" t="s">
        <v>33</v>
      </c>
    </row>
    <row r="938" spans="1:2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E938/D938*100</f>
        <v>1.6375968992248062</v>
      </c>
      <c r="G938" t="s">
        <v>14</v>
      </c>
      <c r="H938" s="8">
        <f>E938/I938</f>
        <v>80.476190476190482</v>
      </c>
      <c r="I938">
        <v>21</v>
      </c>
      <c r="J938" t="str">
        <f t="shared" si="84"/>
        <v>theater</v>
      </c>
      <c r="K938" t="str">
        <f t="shared" si="85"/>
        <v>plays</v>
      </c>
      <c r="L938" t="s">
        <v>21</v>
      </c>
      <c r="M938" t="s">
        <v>22</v>
      </c>
      <c r="N938">
        <v>1563771600</v>
      </c>
      <c r="O938" s="14">
        <f t="shared" si="86"/>
        <v>43668.208333333328</v>
      </c>
      <c r="P938" s="14">
        <v>43668.208333333328</v>
      </c>
      <c r="Q938">
        <f t="shared" si="89"/>
        <v>2019</v>
      </c>
      <c r="R938">
        <v>2019</v>
      </c>
      <c r="S938" s="16" t="str">
        <f t="shared" si="87"/>
        <v>Jul</v>
      </c>
      <c r="T938" t="s">
        <v>2087</v>
      </c>
      <c r="U938">
        <v>1564030800</v>
      </c>
      <c r="V938" s="12">
        <f t="shared" si="88"/>
        <v>43671.208333333328</v>
      </c>
      <c r="W938" t="b">
        <v>1</v>
      </c>
      <c r="X938" t="b">
        <v>0</v>
      </c>
      <c r="Y938" t="s">
        <v>33</v>
      </c>
    </row>
    <row r="939" spans="1:2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E939/D939*100</f>
        <v>49.64385964912281</v>
      </c>
      <c r="G939" t="s">
        <v>74</v>
      </c>
      <c r="H939" s="8">
        <f>E939/I939</f>
        <v>86.978483606557376</v>
      </c>
      <c r="I939">
        <v>976</v>
      </c>
      <c r="J939" t="str">
        <f t="shared" si="84"/>
        <v>film &amp; video</v>
      </c>
      <c r="K939" t="str">
        <f t="shared" si="85"/>
        <v>documentary</v>
      </c>
      <c r="L939" t="s">
        <v>21</v>
      </c>
      <c r="M939" t="s">
        <v>22</v>
      </c>
      <c r="N939">
        <v>1448517600</v>
      </c>
      <c r="O939" s="14">
        <f t="shared" si="86"/>
        <v>42334.25</v>
      </c>
      <c r="P939" s="14">
        <v>42334.25</v>
      </c>
      <c r="Q939">
        <f t="shared" si="89"/>
        <v>2015</v>
      </c>
      <c r="R939">
        <v>2015</v>
      </c>
      <c r="S939" s="16" t="str">
        <f t="shared" si="87"/>
        <v>Nov</v>
      </c>
      <c r="T939" t="s">
        <v>2079</v>
      </c>
      <c r="U939">
        <v>1449295200</v>
      </c>
      <c r="V939" s="12">
        <f t="shared" si="88"/>
        <v>42343.25</v>
      </c>
      <c r="W939" t="b">
        <v>0</v>
      </c>
      <c r="X939" t="b">
        <v>0</v>
      </c>
      <c r="Y939" t="s">
        <v>42</v>
      </c>
    </row>
    <row r="940" spans="1:2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E940/D940*100</f>
        <v>109.70652173913042</v>
      </c>
      <c r="G940" t="s">
        <v>20</v>
      </c>
      <c r="H940" s="8">
        <f>E940/I940</f>
        <v>105.13541666666667</v>
      </c>
      <c r="I940">
        <v>96</v>
      </c>
      <c r="J940" t="str">
        <f t="shared" si="84"/>
        <v>publishing</v>
      </c>
      <c r="K940" t="str">
        <f t="shared" si="85"/>
        <v>fiction</v>
      </c>
      <c r="L940" t="s">
        <v>21</v>
      </c>
      <c r="M940" t="s">
        <v>22</v>
      </c>
      <c r="N940">
        <v>1528779600</v>
      </c>
      <c r="O940" s="14">
        <f t="shared" si="86"/>
        <v>43263.208333333328</v>
      </c>
      <c r="P940" s="14">
        <v>43263.208333333328</v>
      </c>
      <c r="Q940">
        <f t="shared" si="89"/>
        <v>2018</v>
      </c>
      <c r="R940">
        <v>2018</v>
      </c>
      <c r="S940" s="16" t="str">
        <f t="shared" si="87"/>
        <v>Jun</v>
      </c>
      <c r="T940" t="s">
        <v>2084</v>
      </c>
      <c r="U940">
        <v>1531890000</v>
      </c>
      <c r="V940" s="12">
        <f t="shared" si="88"/>
        <v>43299.208333333328</v>
      </c>
      <c r="W940" t="b">
        <v>0</v>
      </c>
      <c r="X940" t="b">
        <v>1</v>
      </c>
      <c r="Y940" t="s">
        <v>119</v>
      </c>
    </row>
    <row r="941" spans="1:2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E941/D941*100</f>
        <v>49.217948717948715</v>
      </c>
      <c r="G941" t="s">
        <v>14</v>
      </c>
      <c r="H941" s="8">
        <f>E941/I941</f>
        <v>57.298507462686565</v>
      </c>
      <c r="I941">
        <v>67</v>
      </c>
      <c r="J941" t="str">
        <f t="shared" si="84"/>
        <v>games</v>
      </c>
      <c r="K941" t="str">
        <f t="shared" si="85"/>
        <v>video games</v>
      </c>
      <c r="L941" t="s">
        <v>21</v>
      </c>
      <c r="M941" t="s">
        <v>22</v>
      </c>
      <c r="N941">
        <v>1304744400</v>
      </c>
      <c r="O941" s="14">
        <f t="shared" si="86"/>
        <v>40670.208333333336</v>
      </c>
      <c r="P941" s="14">
        <v>40670.208333333336</v>
      </c>
      <c r="Q941">
        <f t="shared" si="89"/>
        <v>2011</v>
      </c>
      <c r="R941">
        <v>2011</v>
      </c>
      <c r="S941" s="16" t="str">
        <f t="shared" si="87"/>
        <v>May</v>
      </c>
      <c r="T941" t="s">
        <v>2090</v>
      </c>
      <c r="U941">
        <v>1306213200</v>
      </c>
      <c r="V941" s="12">
        <f t="shared" si="88"/>
        <v>40687.208333333336</v>
      </c>
      <c r="W941" t="b">
        <v>0</v>
      </c>
      <c r="X941" t="b">
        <v>1</v>
      </c>
      <c r="Y941" t="s">
        <v>89</v>
      </c>
    </row>
    <row r="942" spans="1:2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E942/D942*100</f>
        <v>62.232323232323225</v>
      </c>
      <c r="G942" t="s">
        <v>47</v>
      </c>
      <c r="H942" s="8">
        <f>E942/I942</f>
        <v>93.348484848484844</v>
      </c>
      <c r="I942">
        <v>66</v>
      </c>
      <c r="J942" t="str">
        <f t="shared" si="84"/>
        <v>technology</v>
      </c>
      <c r="K942" t="str">
        <f t="shared" si="85"/>
        <v>web</v>
      </c>
      <c r="L942" t="s">
        <v>15</v>
      </c>
      <c r="M942" t="s">
        <v>16</v>
      </c>
      <c r="N942">
        <v>1354341600</v>
      </c>
      <c r="O942" s="14">
        <f t="shared" si="86"/>
        <v>41244.25</v>
      </c>
      <c r="P942" s="14">
        <v>41244.25</v>
      </c>
      <c r="Q942">
        <f t="shared" si="89"/>
        <v>2012</v>
      </c>
      <c r="R942">
        <v>2012</v>
      </c>
      <c r="S942" s="16" t="str">
        <f t="shared" si="87"/>
        <v>Dec</v>
      </c>
      <c r="T942" t="s">
        <v>2086</v>
      </c>
      <c r="U942">
        <v>1356242400</v>
      </c>
      <c r="V942" s="12">
        <f t="shared" si="88"/>
        <v>41266.25</v>
      </c>
      <c r="W942" t="b">
        <v>0</v>
      </c>
      <c r="X942" t="b">
        <v>0</v>
      </c>
      <c r="Y942" t="s">
        <v>28</v>
      </c>
    </row>
    <row r="943" spans="1:2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E943/D943*100</f>
        <v>13.05813953488372</v>
      </c>
      <c r="G943" t="s">
        <v>14</v>
      </c>
      <c r="H943" s="8">
        <f>E943/I943</f>
        <v>71.987179487179489</v>
      </c>
      <c r="I943">
        <v>78</v>
      </c>
      <c r="J943" t="str">
        <f t="shared" si="84"/>
        <v>theater</v>
      </c>
      <c r="K943" t="str">
        <f t="shared" si="85"/>
        <v>plays</v>
      </c>
      <c r="L943" t="s">
        <v>21</v>
      </c>
      <c r="M943" t="s">
        <v>22</v>
      </c>
      <c r="N943">
        <v>1294552800</v>
      </c>
      <c r="O943" s="14">
        <f t="shared" si="86"/>
        <v>40552.25</v>
      </c>
      <c r="P943" s="14">
        <v>40552.25</v>
      </c>
      <c r="Q943">
        <f t="shared" si="89"/>
        <v>2011</v>
      </c>
      <c r="R943">
        <v>2011</v>
      </c>
      <c r="S943" s="16" t="str">
        <f t="shared" si="87"/>
        <v>Jan</v>
      </c>
      <c r="T943" t="s">
        <v>2081</v>
      </c>
      <c r="U943">
        <v>1297576800</v>
      </c>
      <c r="V943" s="12">
        <f t="shared" si="88"/>
        <v>40587.25</v>
      </c>
      <c r="W943" t="b">
        <v>1</v>
      </c>
      <c r="X943" t="b">
        <v>0</v>
      </c>
      <c r="Y943" t="s">
        <v>33</v>
      </c>
    </row>
    <row r="944" spans="1:2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E944/D944*100</f>
        <v>64.635416666666671</v>
      </c>
      <c r="G944" t="s">
        <v>14</v>
      </c>
      <c r="H944" s="8">
        <f>E944/I944</f>
        <v>92.611940298507463</v>
      </c>
      <c r="I944">
        <v>67</v>
      </c>
      <c r="J944" t="str">
        <f t="shared" si="84"/>
        <v>theater</v>
      </c>
      <c r="K944" t="str">
        <f t="shared" si="85"/>
        <v>plays</v>
      </c>
      <c r="L944" t="s">
        <v>26</v>
      </c>
      <c r="M944" t="s">
        <v>27</v>
      </c>
      <c r="N944">
        <v>1295935200</v>
      </c>
      <c r="O944" s="14">
        <f t="shared" si="86"/>
        <v>40568.25</v>
      </c>
      <c r="P944" s="14">
        <v>40568.25</v>
      </c>
      <c r="Q944">
        <f t="shared" si="89"/>
        <v>2011</v>
      </c>
      <c r="R944">
        <v>2011</v>
      </c>
      <c r="S944" s="16" t="str">
        <f t="shared" si="87"/>
        <v>Jan</v>
      </c>
      <c r="T944" t="s">
        <v>2081</v>
      </c>
      <c r="U944">
        <v>1296194400</v>
      </c>
      <c r="V944" s="12">
        <f t="shared" si="88"/>
        <v>40571.25</v>
      </c>
      <c r="W944" t="b">
        <v>0</v>
      </c>
      <c r="X944" t="b">
        <v>0</v>
      </c>
      <c r="Y944" t="s">
        <v>33</v>
      </c>
    </row>
    <row r="945" spans="1:2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E945/D945*100</f>
        <v>159.58666666666667</v>
      </c>
      <c r="G945" t="s">
        <v>20</v>
      </c>
      <c r="H945" s="8">
        <f>E945/I945</f>
        <v>104.99122807017544</v>
      </c>
      <c r="I945">
        <v>114</v>
      </c>
      <c r="J945" t="str">
        <f t="shared" si="84"/>
        <v>food</v>
      </c>
      <c r="K945" t="str">
        <f t="shared" si="85"/>
        <v>food trucks</v>
      </c>
      <c r="L945" t="s">
        <v>21</v>
      </c>
      <c r="M945" t="s">
        <v>22</v>
      </c>
      <c r="N945">
        <v>1411534800</v>
      </c>
      <c r="O945" s="14">
        <f t="shared" si="86"/>
        <v>41906.208333333336</v>
      </c>
      <c r="P945" s="14">
        <v>41906.208333333336</v>
      </c>
      <c r="Q945">
        <f t="shared" si="89"/>
        <v>2014</v>
      </c>
      <c r="R945">
        <v>2014</v>
      </c>
      <c r="S945" s="16" t="str">
        <f t="shared" si="87"/>
        <v>Sep</v>
      </c>
      <c r="T945" t="s">
        <v>2082</v>
      </c>
      <c r="U945">
        <v>1414558800</v>
      </c>
      <c r="V945" s="12">
        <f t="shared" si="88"/>
        <v>41941.208333333336</v>
      </c>
      <c r="W945" t="b">
        <v>0</v>
      </c>
      <c r="X945" t="b">
        <v>0</v>
      </c>
      <c r="Y945" t="s">
        <v>17</v>
      </c>
    </row>
    <row r="946" spans="1:2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E946/D946*100</f>
        <v>81.42</v>
      </c>
      <c r="G946" t="s">
        <v>14</v>
      </c>
      <c r="H946" s="8">
        <f>E946/I946</f>
        <v>30.958174904942965</v>
      </c>
      <c r="I946">
        <v>263</v>
      </c>
      <c r="J946" t="str">
        <f t="shared" si="84"/>
        <v>photography</v>
      </c>
      <c r="K946" t="str">
        <f t="shared" si="85"/>
        <v>photography books</v>
      </c>
      <c r="L946" t="s">
        <v>26</v>
      </c>
      <c r="M946" t="s">
        <v>27</v>
      </c>
      <c r="N946">
        <v>1486706400</v>
      </c>
      <c r="O946" s="14">
        <f t="shared" si="86"/>
        <v>42776.25</v>
      </c>
      <c r="P946" s="14">
        <v>42776.25</v>
      </c>
      <c r="Q946">
        <f t="shared" si="89"/>
        <v>2017</v>
      </c>
      <c r="R946">
        <v>2017</v>
      </c>
      <c r="S946" s="16" t="str">
        <f t="shared" si="87"/>
        <v>Feb</v>
      </c>
      <c r="T946" t="s">
        <v>2089</v>
      </c>
      <c r="U946">
        <v>1488348000</v>
      </c>
      <c r="V946" s="12">
        <f t="shared" si="88"/>
        <v>42795.25</v>
      </c>
      <c r="W946" t="b">
        <v>0</v>
      </c>
      <c r="X946" t="b">
        <v>0</v>
      </c>
      <c r="Y946" t="s">
        <v>122</v>
      </c>
    </row>
    <row r="947" spans="1:2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E947/D947*100</f>
        <v>32.444767441860463</v>
      </c>
      <c r="G947" t="s">
        <v>14</v>
      </c>
      <c r="H947" s="8">
        <f>E947/I947</f>
        <v>33.001182732111175</v>
      </c>
      <c r="I947">
        <v>1691</v>
      </c>
      <c r="J947" t="str">
        <f t="shared" si="84"/>
        <v>photography</v>
      </c>
      <c r="K947" t="str">
        <f t="shared" si="85"/>
        <v>photography books</v>
      </c>
      <c r="L947" t="s">
        <v>21</v>
      </c>
      <c r="M947" t="s">
        <v>22</v>
      </c>
      <c r="N947">
        <v>1333602000</v>
      </c>
      <c r="O947" s="14">
        <f t="shared" si="86"/>
        <v>41004.208333333336</v>
      </c>
      <c r="P947" s="14">
        <v>41004.208333333336</v>
      </c>
      <c r="Q947">
        <f t="shared" si="89"/>
        <v>2012</v>
      </c>
      <c r="R947">
        <v>2012</v>
      </c>
      <c r="S947" s="16" t="str">
        <f t="shared" si="87"/>
        <v>Apr</v>
      </c>
      <c r="T947" t="s">
        <v>2088</v>
      </c>
      <c r="U947">
        <v>1334898000</v>
      </c>
      <c r="V947" s="12">
        <f t="shared" si="88"/>
        <v>41019.208333333336</v>
      </c>
      <c r="W947" t="b">
        <v>1</v>
      </c>
      <c r="X947" t="b">
        <v>0</v>
      </c>
      <c r="Y947" t="s">
        <v>122</v>
      </c>
    </row>
    <row r="948" spans="1:2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E948/D948*100</f>
        <v>9.9141184124918666</v>
      </c>
      <c r="G948" t="s">
        <v>14</v>
      </c>
      <c r="H948" s="8">
        <f>E948/I948</f>
        <v>84.187845303867405</v>
      </c>
      <c r="I948">
        <v>181</v>
      </c>
      <c r="J948" t="str">
        <f t="shared" si="84"/>
        <v>theater</v>
      </c>
      <c r="K948" t="str">
        <f t="shared" si="85"/>
        <v>plays</v>
      </c>
      <c r="L948" t="s">
        <v>21</v>
      </c>
      <c r="M948" t="s">
        <v>22</v>
      </c>
      <c r="N948">
        <v>1308200400</v>
      </c>
      <c r="O948" s="14">
        <f t="shared" si="86"/>
        <v>40710.208333333336</v>
      </c>
      <c r="P948" s="14">
        <v>40710.208333333336</v>
      </c>
      <c r="Q948">
        <f t="shared" si="89"/>
        <v>2011</v>
      </c>
      <c r="R948">
        <v>2011</v>
      </c>
      <c r="S948" s="16" t="str">
        <f t="shared" si="87"/>
        <v>Jun</v>
      </c>
      <c r="T948" t="s">
        <v>2084</v>
      </c>
      <c r="U948">
        <v>1308373200</v>
      </c>
      <c r="V948" s="12">
        <f t="shared" si="88"/>
        <v>40712.208333333336</v>
      </c>
      <c r="W948" t="b">
        <v>0</v>
      </c>
      <c r="X948" t="b">
        <v>0</v>
      </c>
      <c r="Y948" t="s">
        <v>33</v>
      </c>
    </row>
    <row r="949" spans="1:2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E949/D949*100</f>
        <v>26.694444444444443</v>
      </c>
      <c r="G949" t="s">
        <v>14</v>
      </c>
      <c r="H949" s="8">
        <f>E949/I949</f>
        <v>73.92307692307692</v>
      </c>
      <c r="I949">
        <v>13</v>
      </c>
      <c r="J949" t="str">
        <f t="shared" si="84"/>
        <v>theater</v>
      </c>
      <c r="K949" t="str">
        <f t="shared" si="85"/>
        <v>plays</v>
      </c>
      <c r="L949" t="s">
        <v>21</v>
      </c>
      <c r="M949" t="s">
        <v>22</v>
      </c>
      <c r="N949">
        <v>1411707600</v>
      </c>
      <c r="O949" s="14">
        <f t="shared" si="86"/>
        <v>41908.208333333336</v>
      </c>
      <c r="P949" s="14">
        <v>41908.208333333336</v>
      </c>
      <c r="Q949">
        <f t="shared" si="89"/>
        <v>2014</v>
      </c>
      <c r="R949">
        <v>2014</v>
      </c>
      <c r="S949" s="16" t="str">
        <f t="shared" si="87"/>
        <v>Sep</v>
      </c>
      <c r="T949" t="s">
        <v>2082</v>
      </c>
      <c r="U949">
        <v>1412312400</v>
      </c>
      <c r="V949" s="12">
        <f t="shared" si="88"/>
        <v>41915.208333333336</v>
      </c>
      <c r="W949" t="b">
        <v>0</v>
      </c>
      <c r="X949" t="b">
        <v>0</v>
      </c>
      <c r="Y949" t="s">
        <v>33</v>
      </c>
    </row>
    <row r="950" spans="1:2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E950/D950*100</f>
        <v>62.957446808510639</v>
      </c>
      <c r="G950" t="s">
        <v>74</v>
      </c>
      <c r="H950" s="8">
        <f>E950/I950</f>
        <v>36.987499999999997</v>
      </c>
      <c r="I950">
        <v>160</v>
      </c>
      <c r="J950" t="str">
        <f t="shared" si="84"/>
        <v>film &amp; video</v>
      </c>
      <c r="K950" t="str">
        <f t="shared" si="85"/>
        <v>documentary</v>
      </c>
      <c r="L950" t="s">
        <v>21</v>
      </c>
      <c r="M950" t="s">
        <v>22</v>
      </c>
      <c r="N950">
        <v>1418364000</v>
      </c>
      <c r="O950" s="14">
        <f t="shared" si="86"/>
        <v>41985.25</v>
      </c>
      <c r="P950" s="14">
        <v>41985.25</v>
      </c>
      <c r="Q950">
        <f t="shared" si="89"/>
        <v>2014</v>
      </c>
      <c r="R950">
        <v>2014</v>
      </c>
      <c r="S950" s="16" t="str">
        <f t="shared" si="87"/>
        <v>Dec</v>
      </c>
      <c r="T950" t="s">
        <v>2086</v>
      </c>
      <c r="U950">
        <v>1419228000</v>
      </c>
      <c r="V950" s="12">
        <f t="shared" si="88"/>
        <v>41995.25</v>
      </c>
      <c r="W950" t="b">
        <v>1</v>
      </c>
      <c r="X950" t="b">
        <v>1</v>
      </c>
      <c r="Y950" t="s">
        <v>42</v>
      </c>
    </row>
    <row r="951" spans="1:2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E951/D951*100</f>
        <v>161.35593220338984</v>
      </c>
      <c r="G951" t="s">
        <v>20</v>
      </c>
      <c r="H951" s="8">
        <f>E951/I951</f>
        <v>46.896551724137929</v>
      </c>
      <c r="I951">
        <v>203</v>
      </c>
      <c r="J951" t="str">
        <f t="shared" si="84"/>
        <v>technology</v>
      </c>
      <c r="K951" t="str">
        <f t="shared" si="85"/>
        <v>web</v>
      </c>
      <c r="L951" t="s">
        <v>21</v>
      </c>
      <c r="M951" t="s">
        <v>22</v>
      </c>
      <c r="N951">
        <v>1429333200</v>
      </c>
      <c r="O951" s="14">
        <f t="shared" si="86"/>
        <v>42112.208333333328</v>
      </c>
      <c r="P951" s="14">
        <v>42112.208333333328</v>
      </c>
      <c r="Q951">
        <f t="shared" si="89"/>
        <v>2015</v>
      </c>
      <c r="R951">
        <v>2015</v>
      </c>
      <c r="S951" s="16" t="str">
        <f t="shared" si="87"/>
        <v>Apr</v>
      </c>
      <c r="T951" t="s">
        <v>2088</v>
      </c>
      <c r="U951">
        <v>1430974800</v>
      </c>
      <c r="V951" s="12">
        <f t="shared" si="88"/>
        <v>42131.208333333328</v>
      </c>
      <c r="W951" t="b">
        <v>0</v>
      </c>
      <c r="X951" t="b">
        <v>0</v>
      </c>
      <c r="Y951" t="s">
        <v>28</v>
      </c>
    </row>
    <row r="952" spans="1:2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E952/D952*100</f>
        <v>5</v>
      </c>
      <c r="G952" t="s">
        <v>14</v>
      </c>
      <c r="H952" s="8">
        <f>E952/I952</f>
        <v>5</v>
      </c>
      <c r="I952">
        <v>1</v>
      </c>
      <c r="J952" t="str">
        <f t="shared" si="84"/>
        <v>theater</v>
      </c>
      <c r="K952" t="str">
        <f t="shared" si="85"/>
        <v>plays</v>
      </c>
      <c r="L952" t="s">
        <v>21</v>
      </c>
      <c r="M952" t="s">
        <v>22</v>
      </c>
      <c r="N952">
        <v>1555390800</v>
      </c>
      <c r="O952" s="14">
        <f t="shared" si="86"/>
        <v>43571.208333333328</v>
      </c>
      <c r="P952" s="14">
        <v>43571.208333333328</v>
      </c>
      <c r="Q952">
        <f t="shared" si="89"/>
        <v>2019</v>
      </c>
      <c r="R952">
        <v>2019</v>
      </c>
      <c r="S952" s="16" t="str">
        <f t="shared" si="87"/>
        <v>Apr</v>
      </c>
      <c r="T952" t="s">
        <v>2088</v>
      </c>
      <c r="U952">
        <v>1555822800</v>
      </c>
      <c r="V952" s="12">
        <f t="shared" si="88"/>
        <v>43576.208333333328</v>
      </c>
      <c r="W952" t="b">
        <v>0</v>
      </c>
      <c r="X952" t="b">
        <v>1</v>
      </c>
      <c r="Y952" t="s">
        <v>33</v>
      </c>
    </row>
    <row r="953" spans="1:2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E953/D953*100</f>
        <v>1096.9379310344827</v>
      </c>
      <c r="G953" t="s">
        <v>20</v>
      </c>
      <c r="H953" s="8">
        <f>E953/I953</f>
        <v>102.02437459910199</v>
      </c>
      <c r="I953">
        <v>1559</v>
      </c>
      <c r="J953" t="str">
        <f t="shared" si="84"/>
        <v>music</v>
      </c>
      <c r="K953" t="str">
        <f t="shared" si="85"/>
        <v>rock</v>
      </c>
      <c r="L953" t="s">
        <v>21</v>
      </c>
      <c r="M953" t="s">
        <v>22</v>
      </c>
      <c r="N953">
        <v>1482732000</v>
      </c>
      <c r="O953" s="14">
        <f t="shared" si="86"/>
        <v>42730.25</v>
      </c>
      <c r="P953" s="14">
        <v>42730.25</v>
      </c>
      <c r="Q953">
        <f t="shared" si="89"/>
        <v>2016</v>
      </c>
      <c r="R953">
        <v>2016</v>
      </c>
      <c r="S953" s="16" t="str">
        <f t="shared" si="87"/>
        <v>Dec</v>
      </c>
      <c r="T953" t="s">
        <v>2086</v>
      </c>
      <c r="U953">
        <v>1482818400</v>
      </c>
      <c r="V953" s="12">
        <f t="shared" si="88"/>
        <v>42731.25</v>
      </c>
      <c r="W953" t="b">
        <v>0</v>
      </c>
      <c r="X953" t="b">
        <v>1</v>
      </c>
      <c r="Y953" t="s">
        <v>23</v>
      </c>
    </row>
    <row r="954" spans="1:2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E954/D954*100</f>
        <v>70.094158075601371</v>
      </c>
      <c r="G954" t="s">
        <v>74</v>
      </c>
      <c r="H954" s="8">
        <f>E954/I954</f>
        <v>45.007502206531335</v>
      </c>
      <c r="I954">
        <v>2266</v>
      </c>
      <c r="J954" t="str">
        <f t="shared" si="84"/>
        <v>film &amp; video</v>
      </c>
      <c r="K954" t="str">
        <f t="shared" si="85"/>
        <v>documentary</v>
      </c>
      <c r="L954" t="s">
        <v>21</v>
      </c>
      <c r="M954" t="s">
        <v>22</v>
      </c>
      <c r="N954">
        <v>1470718800</v>
      </c>
      <c r="O954" s="14">
        <f t="shared" si="86"/>
        <v>42591.208333333328</v>
      </c>
      <c r="P954" s="14">
        <v>42591.208333333328</v>
      </c>
      <c r="Q954">
        <f t="shared" si="89"/>
        <v>2016</v>
      </c>
      <c r="R954">
        <v>2016</v>
      </c>
      <c r="S954" s="16" t="str">
        <f t="shared" si="87"/>
        <v>Aug</v>
      </c>
      <c r="T954" t="s">
        <v>2080</v>
      </c>
      <c r="U954">
        <v>1471928400</v>
      </c>
      <c r="V954" s="12">
        <f t="shared" si="88"/>
        <v>42605.208333333328</v>
      </c>
      <c r="W954" t="b">
        <v>0</v>
      </c>
      <c r="X954" t="b">
        <v>0</v>
      </c>
      <c r="Y954" t="s">
        <v>42</v>
      </c>
    </row>
    <row r="955" spans="1:2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E955/D955*100</f>
        <v>60</v>
      </c>
      <c r="G955" t="s">
        <v>14</v>
      </c>
      <c r="H955" s="8">
        <f>E955/I955</f>
        <v>94.285714285714292</v>
      </c>
      <c r="I955">
        <v>21</v>
      </c>
      <c r="J955" t="str">
        <f t="shared" si="84"/>
        <v>film &amp; video</v>
      </c>
      <c r="K955" t="str">
        <f t="shared" si="85"/>
        <v>science fiction</v>
      </c>
      <c r="L955" t="s">
        <v>21</v>
      </c>
      <c r="M955" t="s">
        <v>22</v>
      </c>
      <c r="N955">
        <v>1450591200</v>
      </c>
      <c r="O955" s="14">
        <f t="shared" si="86"/>
        <v>42358.25</v>
      </c>
      <c r="P955" s="14">
        <v>42358.25</v>
      </c>
      <c r="Q955">
        <f t="shared" si="89"/>
        <v>2015</v>
      </c>
      <c r="R955">
        <v>2015</v>
      </c>
      <c r="S955" s="16" t="str">
        <f t="shared" si="87"/>
        <v>Dec</v>
      </c>
      <c r="T955" t="s">
        <v>2086</v>
      </c>
      <c r="U955">
        <v>1453701600</v>
      </c>
      <c r="V955" s="12">
        <f t="shared" si="88"/>
        <v>42394.25</v>
      </c>
      <c r="W955" t="b">
        <v>0</v>
      </c>
      <c r="X955" t="b">
        <v>1</v>
      </c>
      <c r="Y955" t="s">
        <v>474</v>
      </c>
    </row>
    <row r="956" spans="1:2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E956/D956*100</f>
        <v>367.0985915492958</v>
      </c>
      <c r="G956" t="s">
        <v>20</v>
      </c>
      <c r="H956" s="8">
        <f>E956/I956</f>
        <v>101.02325581395348</v>
      </c>
      <c r="I956">
        <v>1548</v>
      </c>
      <c r="J956" t="str">
        <f t="shared" si="84"/>
        <v>technology</v>
      </c>
      <c r="K956" t="str">
        <f t="shared" si="85"/>
        <v>web</v>
      </c>
      <c r="L956" t="s">
        <v>26</v>
      </c>
      <c r="M956" t="s">
        <v>27</v>
      </c>
      <c r="N956">
        <v>1348290000</v>
      </c>
      <c r="O956" s="14">
        <f t="shared" si="86"/>
        <v>41174.208333333336</v>
      </c>
      <c r="P956" s="14">
        <v>41174.208333333336</v>
      </c>
      <c r="Q956">
        <f t="shared" si="89"/>
        <v>2012</v>
      </c>
      <c r="R956">
        <v>2012</v>
      </c>
      <c r="S956" s="16" t="str">
        <f t="shared" si="87"/>
        <v>Sep</v>
      </c>
      <c r="T956" t="s">
        <v>2082</v>
      </c>
      <c r="U956">
        <v>1350363600</v>
      </c>
      <c r="V956" s="12">
        <f t="shared" si="88"/>
        <v>41198.208333333336</v>
      </c>
      <c r="W956" t="b">
        <v>0</v>
      </c>
      <c r="X956" t="b">
        <v>0</v>
      </c>
      <c r="Y956" t="s">
        <v>28</v>
      </c>
    </row>
    <row r="957" spans="1:2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E957/D957*100</f>
        <v>1109</v>
      </c>
      <c r="G957" t="s">
        <v>20</v>
      </c>
      <c r="H957" s="8">
        <f>E957/I957</f>
        <v>97.037499999999994</v>
      </c>
      <c r="I957">
        <v>80</v>
      </c>
      <c r="J957" t="str">
        <f t="shared" si="84"/>
        <v>theater</v>
      </c>
      <c r="K957" t="str">
        <f t="shared" si="85"/>
        <v>plays</v>
      </c>
      <c r="L957" t="s">
        <v>21</v>
      </c>
      <c r="M957" t="s">
        <v>22</v>
      </c>
      <c r="N957">
        <v>1353823200</v>
      </c>
      <c r="O957" s="14">
        <f t="shared" si="86"/>
        <v>41238.25</v>
      </c>
      <c r="P957" s="14">
        <v>41238.25</v>
      </c>
      <c r="Q957">
        <f t="shared" si="89"/>
        <v>2012</v>
      </c>
      <c r="R957">
        <v>2012</v>
      </c>
      <c r="S957" s="16" t="str">
        <f t="shared" si="87"/>
        <v>Nov</v>
      </c>
      <c r="T957" t="s">
        <v>2079</v>
      </c>
      <c r="U957">
        <v>1353996000</v>
      </c>
      <c r="V957" s="12">
        <f t="shared" si="88"/>
        <v>41240.25</v>
      </c>
      <c r="W957" t="b">
        <v>0</v>
      </c>
      <c r="X957" t="b">
        <v>0</v>
      </c>
      <c r="Y957" t="s">
        <v>33</v>
      </c>
    </row>
    <row r="958" spans="1:2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E958/D958*100</f>
        <v>19.028784648187631</v>
      </c>
      <c r="G958" t="s">
        <v>14</v>
      </c>
      <c r="H958" s="8">
        <f>E958/I958</f>
        <v>43.00963855421687</v>
      </c>
      <c r="I958">
        <v>830</v>
      </c>
      <c r="J958" t="str">
        <f t="shared" si="84"/>
        <v>film &amp; video</v>
      </c>
      <c r="K958" t="str">
        <f t="shared" si="85"/>
        <v>science fiction</v>
      </c>
      <c r="L958" t="s">
        <v>21</v>
      </c>
      <c r="M958" t="s">
        <v>22</v>
      </c>
      <c r="N958">
        <v>1450764000</v>
      </c>
      <c r="O958" s="14">
        <f t="shared" si="86"/>
        <v>42360.25</v>
      </c>
      <c r="P958" s="14">
        <v>42360.25</v>
      </c>
      <c r="Q958">
        <f t="shared" si="89"/>
        <v>2015</v>
      </c>
      <c r="R958">
        <v>2015</v>
      </c>
      <c r="S958" s="16" t="str">
        <f t="shared" si="87"/>
        <v>Dec</v>
      </c>
      <c r="T958" t="s">
        <v>2086</v>
      </c>
      <c r="U958">
        <v>1451109600</v>
      </c>
      <c r="V958" s="12">
        <f t="shared" si="88"/>
        <v>42364.25</v>
      </c>
      <c r="W958" t="b">
        <v>0</v>
      </c>
      <c r="X958" t="b">
        <v>0</v>
      </c>
      <c r="Y958" t="s">
        <v>474</v>
      </c>
    </row>
    <row r="959" spans="1:2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E959/D959*100</f>
        <v>126.87755102040816</v>
      </c>
      <c r="G959" t="s">
        <v>20</v>
      </c>
      <c r="H959" s="8">
        <f>E959/I959</f>
        <v>94.916030534351151</v>
      </c>
      <c r="I959">
        <v>131</v>
      </c>
      <c r="J959" t="str">
        <f t="shared" si="84"/>
        <v>theater</v>
      </c>
      <c r="K959" t="str">
        <f t="shared" si="85"/>
        <v>plays</v>
      </c>
      <c r="L959" t="s">
        <v>21</v>
      </c>
      <c r="M959" t="s">
        <v>22</v>
      </c>
      <c r="N959">
        <v>1329372000</v>
      </c>
      <c r="O959" s="14">
        <f t="shared" si="86"/>
        <v>40955.25</v>
      </c>
      <c r="P959" s="14">
        <v>40955.25</v>
      </c>
      <c r="Q959">
        <f t="shared" si="89"/>
        <v>2012</v>
      </c>
      <c r="R959">
        <v>2012</v>
      </c>
      <c r="S959" s="16" t="str">
        <f t="shared" si="87"/>
        <v>Feb</v>
      </c>
      <c r="T959" t="s">
        <v>2089</v>
      </c>
      <c r="U959">
        <v>1329631200</v>
      </c>
      <c r="V959" s="12">
        <f t="shared" si="88"/>
        <v>40958.25</v>
      </c>
      <c r="W959" t="b">
        <v>0</v>
      </c>
      <c r="X959" t="b">
        <v>0</v>
      </c>
      <c r="Y959" t="s">
        <v>33</v>
      </c>
    </row>
    <row r="960" spans="1:2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E960/D960*100</f>
        <v>734.63636363636363</v>
      </c>
      <c r="G960" t="s">
        <v>20</v>
      </c>
      <c r="H960" s="8">
        <f>E960/I960</f>
        <v>72.151785714285708</v>
      </c>
      <c r="I960">
        <v>112</v>
      </c>
      <c r="J960" t="str">
        <f t="shared" si="84"/>
        <v>film &amp; video</v>
      </c>
      <c r="K960" t="str">
        <f t="shared" si="85"/>
        <v>animation</v>
      </c>
      <c r="L960" t="s">
        <v>21</v>
      </c>
      <c r="M960" t="s">
        <v>22</v>
      </c>
      <c r="N960">
        <v>1277096400</v>
      </c>
      <c r="O960" s="14">
        <f t="shared" si="86"/>
        <v>40350.208333333336</v>
      </c>
      <c r="P960" s="14">
        <v>40350.208333333336</v>
      </c>
      <c r="Q960">
        <f t="shared" si="89"/>
        <v>2010</v>
      </c>
      <c r="R960">
        <v>2010</v>
      </c>
      <c r="S960" s="16" t="str">
        <f t="shared" si="87"/>
        <v>Jun</v>
      </c>
      <c r="T960" t="s">
        <v>2084</v>
      </c>
      <c r="U960">
        <v>1278997200</v>
      </c>
      <c r="V960" s="12">
        <f t="shared" si="88"/>
        <v>40372.208333333336</v>
      </c>
      <c r="W960" t="b">
        <v>0</v>
      </c>
      <c r="X960" t="b">
        <v>0</v>
      </c>
      <c r="Y960" t="s">
        <v>71</v>
      </c>
    </row>
    <row r="961" spans="1:2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E961/D961*100</f>
        <v>4.5731034482758623</v>
      </c>
      <c r="G961" t="s">
        <v>14</v>
      </c>
      <c r="H961" s="8">
        <f>E961/I961</f>
        <v>51.007692307692309</v>
      </c>
      <c r="I961">
        <v>130</v>
      </c>
      <c r="J961" t="str">
        <f t="shared" si="84"/>
        <v>publishing</v>
      </c>
      <c r="K961" t="str">
        <f t="shared" si="85"/>
        <v>translations</v>
      </c>
      <c r="L961" t="s">
        <v>21</v>
      </c>
      <c r="M961" t="s">
        <v>22</v>
      </c>
      <c r="N961">
        <v>1277701200</v>
      </c>
      <c r="O961" s="14">
        <f t="shared" si="86"/>
        <v>40357.208333333336</v>
      </c>
      <c r="P961" s="14">
        <v>40357.208333333336</v>
      </c>
      <c r="Q961">
        <f t="shared" si="89"/>
        <v>2010</v>
      </c>
      <c r="R961">
        <v>2010</v>
      </c>
      <c r="S961" s="16" t="str">
        <f t="shared" si="87"/>
        <v>Jun</v>
      </c>
      <c r="T961" t="s">
        <v>2084</v>
      </c>
      <c r="U961">
        <v>1280120400</v>
      </c>
      <c r="V961" s="12">
        <f t="shared" si="88"/>
        <v>40385.208333333336</v>
      </c>
      <c r="W961" t="b">
        <v>0</v>
      </c>
      <c r="X961" t="b">
        <v>0</v>
      </c>
      <c r="Y961" t="s">
        <v>206</v>
      </c>
    </row>
    <row r="962" spans="1:2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E962/D962*100</f>
        <v>85.054545454545448</v>
      </c>
      <c r="G962" t="s">
        <v>14</v>
      </c>
      <c r="H962" s="8">
        <f>E962/I962</f>
        <v>85.054545454545448</v>
      </c>
      <c r="I962">
        <v>55</v>
      </c>
      <c r="J962" t="str">
        <f t="shared" si="84"/>
        <v>technology</v>
      </c>
      <c r="K962" t="str">
        <f t="shared" si="85"/>
        <v>web</v>
      </c>
      <c r="L962" t="s">
        <v>21</v>
      </c>
      <c r="M962" t="s">
        <v>22</v>
      </c>
      <c r="N962">
        <v>1454911200</v>
      </c>
      <c r="O962" s="14">
        <f t="shared" si="86"/>
        <v>42408.25</v>
      </c>
      <c r="P962" s="14">
        <v>42408.25</v>
      </c>
      <c r="Q962">
        <f t="shared" si="89"/>
        <v>2016</v>
      </c>
      <c r="R962">
        <v>2016</v>
      </c>
      <c r="S962" s="16" t="str">
        <f t="shared" si="87"/>
        <v>Feb</v>
      </c>
      <c r="T962" t="s">
        <v>2089</v>
      </c>
      <c r="U962">
        <v>1458104400</v>
      </c>
      <c r="V962" s="12">
        <f t="shared" si="88"/>
        <v>42445.208333333328</v>
      </c>
      <c r="W962" t="b">
        <v>0</v>
      </c>
      <c r="X962" t="b">
        <v>0</v>
      </c>
      <c r="Y962" t="s">
        <v>28</v>
      </c>
    </row>
    <row r="963" spans="1:2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E963/D963*100</f>
        <v>119.29824561403508</v>
      </c>
      <c r="G963" t="s">
        <v>20</v>
      </c>
      <c r="H963" s="8">
        <f>E963/I963</f>
        <v>43.87096774193548</v>
      </c>
      <c r="I963">
        <v>155</v>
      </c>
      <c r="J963" t="str">
        <f t="shared" ref="J963:J1001" si="90">_xlfn.TEXTBEFORE(Y963, "/")</f>
        <v>publishing</v>
      </c>
      <c r="K963" t="str">
        <f t="shared" ref="K963:K1001" si="91">_xlfn.TEXTAFTER(Y963, "/")</f>
        <v>translations</v>
      </c>
      <c r="L963" t="s">
        <v>21</v>
      </c>
      <c r="M963" t="s">
        <v>22</v>
      </c>
      <c r="N963">
        <v>1297922400</v>
      </c>
      <c r="O963" s="14">
        <f t="shared" ref="O963:O1001" si="92">(((N963/60)/60)/24)+DATE(1970,1,1)</f>
        <v>40591.25</v>
      </c>
      <c r="P963" s="14">
        <v>40591.25</v>
      </c>
      <c r="Q963">
        <f t="shared" si="89"/>
        <v>2011</v>
      </c>
      <c r="R963">
        <v>2011</v>
      </c>
      <c r="S963" s="16" t="str">
        <f t="shared" ref="S963:S1001" si="93">TEXT(P963, "mmm")</f>
        <v>Feb</v>
      </c>
      <c r="T963" t="s">
        <v>2089</v>
      </c>
      <c r="U963">
        <v>1298268000</v>
      </c>
      <c r="V963" s="12">
        <f t="shared" ref="V963:V1001" si="94">(((U963/60)/60)/24)+DATE(1970,1,1)</f>
        <v>40595.25</v>
      </c>
      <c r="W963" t="b">
        <v>0</v>
      </c>
      <c r="X963" t="b">
        <v>0</v>
      </c>
      <c r="Y963" t="s">
        <v>206</v>
      </c>
    </row>
    <row r="964" spans="1:2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E964/D964*100</f>
        <v>296.02777777777777</v>
      </c>
      <c r="G964" t="s">
        <v>20</v>
      </c>
      <c r="H964" s="8">
        <f>E964/I964</f>
        <v>40.063909774436091</v>
      </c>
      <c r="I964">
        <v>266</v>
      </c>
      <c r="J964" t="str">
        <f t="shared" si="90"/>
        <v>food</v>
      </c>
      <c r="K964" t="str">
        <f t="shared" si="91"/>
        <v>food trucks</v>
      </c>
      <c r="L964" t="s">
        <v>21</v>
      </c>
      <c r="M964" t="s">
        <v>22</v>
      </c>
      <c r="N964">
        <v>1384408800</v>
      </c>
      <c r="O964" s="14">
        <f t="shared" si="92"/>
        <v>41592.25</v>
      </c>
      <c r="P964" s="14">
        <v>41592.25</v>
      </c>
      <c r="Q964">
        <f t="shared" ref="Q964:Q1001" si="95">YEAR(P964)</f>
        <v>2013</v>
      </c>
      <c r="R964">
        <v>2013</v>
      </c>
      <c r="S964" s="16" t="str">
        <f t="shared" si="93"/>
        <v>Nov</v>
      </c>
      <c r="T964" t="s">
        <v>2079</v>
      </c>
      <c r="U964">
        <v>1386223200</v>
      </c>
      <c r="V964" s="12">
        <f t="shared" si="94"/>
        <v>41613.25</v>
      </c>
      <c r="W964" t="b">
        <v>0</v>
      </c>
      <c r="X964" t="b">
        <v>0</v>
      </c>
      <c r="Y964" t="s">
        <v>17</v>
      </c>
    </row>
    <row r="965" spans="1:2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E965/D965*100</f>
        <v>84.694915254237287</v>
      </c>
      <c r="G965" t="s">
        <v>14</v>
      </c>
      <c r="H965" s="8">
        <f>E965/I965</f>
        <v>43.833333333333336</v>
      </c>
      <c r="I965">
        <v>114</v>
      </c>
      <c r="J965" t="str">
        <f t="shared" si="90"/>
        <v>photography</v>
      </c>
      <c r="K965" t="str">
        <f t="shared" si="91"/>
        <v>photography books</v>
      </c>
      <c r="L965" t="s">
        <v>107</v>
      </c>
      <c r="M965" t="s">
        <v>108</v>
      </c>
      <c r="N965">
        <v>1299304800</v>
      </c>
      <c r="O965" s="14">
        <f t="shared" si="92"/>
        <v>40607.25</v>
      </c>
      <c r="P965" s="14">
        <v>40607.25</v>
      </c>
      <c r="Q965">
        <f t="shared" si="95"/>
        <v>2011</v>
      </c>
      <c r="R965">
        <v>2011</v>
      </c>
      <c r="S965" s="16" t="str">
        <f t="shared" si="93"/>
        <v>Mar</v>
      </c>
      <c r="T965" t="s">
        <v>2085</v>
      </c>
      <c r="U965">
        <v>1299823200</v>
      </c>
      <c r="V965" s="12">
        <f t="shared" si="94"/>
        <v>40613.25</v>
      </c>
      <c r="W965" t="b">
        <v>0</v>
      </c>
      <c r="X965" t="b">
        <v>1</v>
      </c>
      <c r="Y965" t="s">
        <v>122</v>
      </c>
    </row>
    <row r="966" spans="1:2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E966/D966*100</f>
        <v>355.7837837837838</v>
      </c>
      <c r="G966" t="s">
        <v>20</v>
      </c>
      <c r="H966" s="8">
        <f>E966/I966</f>
        <v>84.92903225806451</v>
      </c>
      <c r="I966">
        <v>155</v>
      </c>
      <c r="J966" t="str">
        <f t="shared" si="90"/>
        <v>theater</v>
      </c>
      <c r="K966" t="str">
        <f t="shared" si="91"/>
        <v>plays</v>
      </c>
      <c r="L966" t="s">
        <v>21</v>
      </c>
      <c r="M966" t="s">
        <v>22</v>
      </c>
      <c r="N966">
        <v>1431320400</v>
      </c>
      <c r="O966" s="14">
        <f t="shared" si="92"/>
        <v>42135.208333333328</v>
      </c>
      <c r="P966" s="14">
        <v>42135.208333333328</v>
      </c>
      <c r="Q966">
        <f t="shared" si="95"/>
        <v>2015</v>
      </c>
      <c r="R966">
        <v>2015</v>
      </c>
      <c r="S966" s="16" t="str">
        <f t="shared" si="93"/>
        <v>May</v>
      </c>
      <c r="T966" t="s">
        <v>2090</v>
      </c>
      <c r="U966">
        <v>1431752400</v>
      </c>
      <c r="V966" s="12">
        <f t="shared" si="94"/>
        <v>42140.208333333328</v>
      </c>
      <c r="W966" t="b">
        <v>0</v>
      </c>
      <c r="X966" t="b">
        <v>0</v>
      </c>
      <c r="Y966" t="s">
        <v>33</v>
      </c>
    </row>
    <row r="967" spans="1:2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E967/D967*100</f>
        <v>386.40909090909093</v>
      </c>
      <c r="G967" t="s">
        <v>20</v>
      </c>
      <c r="H967" s="8">
        <f>E967/I967</f>
        <v>41.067632850241544</v>
      </c>
      <c r="I967">
        <v>207</v>
      </c>
      <c r="J967" t="str">
        <f t="shared" si="90"/>
        <v>music</v>
      </c>
      <c r="K967" t="str">
        <f t="shared" si="91"/>
        <v>rock</v>
      </c>
      <c r="L967" t="s">
        <v>40</v>
      </c>
      <c r="M967" t="s">
        <v>41</v>
      </c>
      <c r="N967">
        <v>1264399200</v>
      </c>
      <c r="O967" s="14">
        <f t="shared" si="92"/>
        <v>40203.25</v>
      </c>
      <c r="P967" s="14">
        <v>40203.25</v>
      </c>
      <c r="Q967">
        <f t="shared" si="95"/>
        <v>2010</v>
      </c>
      <c r="R967">
        <v>2010</v>
      </c>
      <c r="S967" s="16" t="str">
        <f t="shared" si="93"/>
        <v>Jan</v>
      </c>
      <c r="T967" t="s">
        <v>2081</v>
      </c>
      <c r="U967">
        <v>1267855200</v>
      </c>
      <c r="V967" s="12">
        <f t="shared" si="94"/>
        <v>40243.25</v>
      </c>
      <c r="W967" t="b">
        <v>0</v>
      </c>
      <c r="X967" t="b">
        <v>0</v>
      </c>
      <c r="Y967" t="s">
        <v>23</v>
      </c>
    </row>
    <row r="968" spans="1:2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E968/D968*100</f>
        <v>792.23529411764707</v>
      </c>
      <c r="G968" t="s">
        <v>20</v>
      </c>
      <c r="H968" s="8">
        <f>E968/I968</f>
        <v>54.971428571428568</v>
      </c>
      <c r="I968">
        <v>245</v>
      </c>
      <c r="J968" t="str">
        <f t="shared" si="90"/>
        <v>theater</v>
      </c>
      <c r="K968" t="str">
        <f t="shared" si="91"/>
        <v>plays</v>
      </c>
      <c r="L968" t="s">
        <v>21</v>
      </c>
      <c r="M968" t="s">
        <v>22</v>
      </c>
      <c r="N968">
        <v>1497502800</v>
      </c>
      <c r="O968" s="14">
        <f t="shared" si="92"/>
        <v>42901.208333333328</v>
      </c>
      <c r="P968" s="14">
        <v>42901.208333333328</v>
      </c>
      <c r="Q968">
        <f t="shared" si="95"/>
        <v>2017</v>
      </c>
      <c r="R968">
        <v>2017</v>
      </c>
      <c r="S968" s="16" t="str">
        <f t="shared" si="93"/>
        <v>Jun</v>
      </c>
      <c r="T968" t="s">
        <v>2084</v>
      </c>
      <c r="U968">
        <v>1497675600</v>
      </c>
      <c r="V968" s="12">
        <f t="shared" si="94"/>
        <v>42903.208333333328</v>
      </c>
      <c r="W968" t="b">
        <v>0</v>
      </c>
      <c r="X968" t="b">
        <v>0</v>
      </c>
      <c r="Y968" t="s">
        <v>33</v>
      </c>
    </row>
    <row r="969" spans="1:2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E969/D969*100</f>
        <v>137.03393665158373</v>
      </c>
      <c r="G969" t="s">
        <v>20</v>
      </c>
      <c r="H969" s="8">
        <f>E969/I969</f>
        <v>77.010807374443743</v>
      </c>
      <c r="I969">
        <v>1573</v>
      </c>
      <c r="J969" t="str">
        <f t="shared" si="90"/>
        <v>music</v>
      </c>
      <c r="K969" t="str">
        <f t="shared" si="91"/>
        <v>world music</v>
      </c>
      <c r="L969" t="s">
        <v>21</v>
      </c>
      <c r="M969" t="s">
        <v>22</v>
      </c>
      <c r="N969">
        <v>1333688400</v>
      </c>
      <c r="O969" s="14">
        <f t="shared" si="92"/>
        <v>41005.208333333336</v>
      </c>
      <c r="P969" s="14">
        <v>41005.208333333336</v>
      </c>
      <c r="Q969">
        <f t="shared" si="95"/>
        <v>2012</v>
      </c>
      <c r="R969">
        <v>2012</v>
      </c>
      <c r="S969" s="16" t="str">
        <f t="shared" si="93"/>
        <v>Apr</v>
      </c>
      <c r="T969" t="s">
        <v>2088</v>
      </c>
      <c r="U969">
        <v>1336885200</v>
      </c>
      <c r="V969" s="12">
        <f t="shared" si="94"/>
        <v>41042.208333333336</v>
      </c>
      <c r="W969" t="b">
        <v>0</v>
      </c>
      <c r="X969" t="b">
        <v>0</v>
      </c>
      <c r="Y969" t="s">
        <v>319</v>
      </c>
    </row>
    <row r="970" spans="1:2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E970/D970*100</f>
        <v>338.20833333333337</v>
      </c>
      <c r="G970" t="s">
        <v>20</v>
      </c>
      <c r="H970" s="8">
        <f>E970/I970</f>
        <v>71.201754385964918</v>
      </c>
      <c r="I970">
        <v>114</v>
      </c>
      <c r="J970" t="str">
        <f t="shared" si="90"/>
        <v>food</v>
      </c>
      <c r="K970" t="str">
        <f t="shared" si="91"/>
        <v>food trucks</v>
      </c>
      <c r="L970" t="s">
        <v>21</v>
      </c>
      <c r="M970" t="s">
        <v>22</v>
      </c>
      <c r="N970">
        <v>1293861600</v>
      </c>
      <c r="O970" s="14">
        <f t="shared" si="92"/>
        <v>40544.25</v>
      </c>
      <c r="P970" s="14">
        <v>40544.25</v>
      </c>
      <c r="Q970">
        <f t="shared" si="95"/>
        <v>2011</v>
      </c>
      <c r="R970">
        <v>2011</v>
      </c>
      <c r="S970" s="16" t="str">
        <f t="shared" si="93"/>
        <v>Jan</v>
      </c>
      <c r="T970" t="s">
        <v>2081</v>
      </c>
      <c r="U970">
        <v>1295157600</v>
      </c>
      <c r="V970" s="12">
        <f t="shared" si="94"/>
        <v>40559.25</v>
      </c>
      <c r="W970" t="b">
        <v>0</v>
      </c>
      <c r="X970" t="b">
        <v>0</v>
      </c>
      <c r="Y970" t="s">
        <v>17</v>
      </c>
    </row>
    <row r="971" spans="1:2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E971/D971*100</f>
        <v>108.22784810126582</v>
      </c>
      <c r="G971" t="s">
        <v>20</v>
      </c>
      <c r="H971" s="8">
        <f>E971/I971</f>
        <v>91.935483870967744</v>
      </c>
      <c r="I971">
        <v>93</v>
      </c>
      <c r="J971" t="str">
        <f t="shared" si="90"/>
        <v>theater</v>
      </c>
      <c r="K971" t="str">
        <f t="shared" si="91"/>
        <v>plays</v>
      </c>
      <c r="L971" t="s">
        <v>21</v>
      </c>
      <c r="M971" t="s">
        <v>22</v>
      </c>
      <c r="N971">
        <v>1576994400</v>
      </c>
      <c r="O971" s="14">
        <f t="shared" si="92"/>
        <v>43821.25</v>
      </c>
      <c r="P971" s="14">
        <v>43821.25</v>
      </c>
      <c r="Q971">
        <f t="shared" si="95"/>
        <v>2019</v>
      </c>
      <c r="R971">
        <v>2019</v>
      </c>
      <c r="S971" s="16" t="str">
        <f t="shared" si="93"/>
        <v>Dec</v>
      </c>
      <c r="T971" t="s">
        <v>2086</v>
      </c>
      <c r="U971">
        <v>1577599200</v>
      </c>
      <c r="V971" s="12">
        <f t="shared" si="94"/>
        <v>43828.25</v>
      </c>
      <c r="W971" t="b">
        <v>0</v>
      </c>
      <c r="X971" t="b">
        <v>0</v>
      </c>
      <c r="Y971" t="s">
        <v>33</v>
      </c>
    </row>
    <row r="972" spans="1:2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E972/D972*100</f>
        <v>60.757639620653315</v>
      </c>
      <c r="G972" t="s">
        <v>14</v>
      </c>
      <c r="H972" s="8">
        <f>E972/I972</f>
        <v>97.069023569023571</v>
      </c>
      <c r="I972">
        <v>594</v>
      </c>
      <c r="J972" t="str">
        <f t="shared" si="90"/>
        <v>theater</v>
      </c>
      <c r="K972" t="str">
        <f t="shared" si="91"/>
        <v>plays</v>
      </c>
      <c r="L972" t="s">
        <v>21</v>
      </c>
      <c r="M972" t="s">
        <v>22</v>
      </c>
      <c r="N972">
        <v>1304917200</v>
      </c>
      <c r="O972" s="14">
        <f t="shared" si="92"/>
        <v>40672.208333333336</v>
      </c>
      <c r="P972" s="14">
        <v>40672.208333333336</v>
      </c>
      <c r="Q972">
        <f t="shared" si="95"/>
        <v>2011</v>
      </c>
      <c r="R972">
        <v>2011</v>
      </c>
      <c r="S972" s="16" t="str">
        <f t="shared" si="93"/>
        <v>May</v>
      </c>
      <c r="T972" t="s">
        <v>2090</v>
      </c>
      <c r="U972">
        <v>1305003600</v>
      </c>
      <c r="V972" s="12">
        <f t="shared" si="94"/>
        <v>40673.208333333336</v>
      </c>
      <c r="W972" t="b">
        <v>0</v>
      </c>
      <c r="X972" t="b">
        <v>0</v>
      </c>
      <c r="Y972" t="s">
        <v>33</v>
      </c>
    </row>
    <row r="973" spans="1:2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E973/D973*100</f>
        <v>27.725490196078432</v>
      </c>
      <c r="G973" t="s">
        <v>14</v>
      </c>
      <c r="H973" s="8">
        <f>E973/I973</f>
        <v>58.916666666666664</v>
      </c>
      <c r="I973">
        <v>24</v>
      </c>
      <c r="J973" t="str">
        <f t="shared" si="90"/>
        <v>film &amp; video</v>
      </c>
      <c r="K973" t="str">
        <f t="shared" si="91"/>
        <v>television</v>
      </c>
      <c r="L973" t="s">
        <v>21</v>
      </c>
      <c r="M973" t="s">
        <v>22</v>
      </c>
      <c r="N973">
        <v>1381208400</v>
      </c>
      <c r="O973" s="14">
        <f t="shared" si="92"/>
        <v>41555.208333333336</v>
      </c>
      <c r="P973" s="14">
        <v>41555.208333333336</v>
      </c>
      <c r="Q973">
        <f t="shared" si="95"/>
        <v>2013</v>
      </c>
      <c r="R973">
        <v>2013</v>
      </c>
      <c r="S973" s="16" t="str">
        <f t="shared" si="93"/>
        <v>Oct</v>
      </c>
      <c r="T973" t="s">
        <v>2083</v>
      </c>
      <c r="U973">
        <v>1381726800</v>
      </c>
      <c r="V973" s="12">
        <f t="shared" si="94"/>
        <v>41561.208333333336</v>
      </c>
      <c r="W973" t="b">
        <v>0</v>
      </c>
      <c r="X973" t="b">
        <v>0</v>
      </c>
      <c r="Y973" t="s">
        <v>269</v>
      </c>
    </row>
    <row r="974" spans="1:2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E974/D974*100</f>
        <v>228.3934426229508</v>
      </c>
      <c r="G974" t="s">
        <v>20</v>
      </c>
      <c r="H974" s="8">
        <f>E974/I974</f>
        <v>58.015466983938133</v>
      </c>
      <c r="I974">
        <v>1681</v>
      </c>
      <c r="J974" t="str">
        <f t="shared" si="90"/>
        <v>technology</v>
      </c>
      <c r="K974" t="str">
        <f t="shared" si="91"/>
        <v>web</v>
      </c>
      <c r="L974" t="s">
        <v>21</v>
      </c>
      <c r="M974" t="s">
        <v>22</v>
      </c>
      <c r="N974">
        <v>1401685200</v>
      </c>
      <c r="O974" s="14">
        <f t="shared" si="92"/>
        <v>41792.208333333336</v>
      </c>
      <c r="P974" s="14">
        <v>41792.208333333336</v>
      </c>
      <c r="Q974">
        <f t="shared" si="95"/>
        <v>2014</v>
      </c>
      <c r="R974">
        <v>2014</v>
      </c>
      <c r="S974" s="16" t="str">
        <f t="shared" si="93"/>
        <v>Jun</v>
      </c>
      <c r="T974" t="s">
        <v>2084</v>
      </c>
      <c r="U974">
        <v>1402462800</v>
      </c>
      <c r="V974" s="12">
        <f t="shared" si="94"/>
        <v>41801.208333333336</v>
      </c>
      <c r="W974" t="b">
        <v>0</v>
      </c>
      <c r="X974" t="b">
        <v>1</v>
      </c>
      <c r="Y974" t="s">
        <v>28</v>
      </c>
    </row>
    <row r="975" spans="1:2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E975/D975*100</f>
        <v>21.615194054500414</v>
      </c>
      <c r="G975" t="s">
        <v>14</v>
      </c>
      <c r="H975" s="8">
        <f>E975/I975</f>
        <v>103.87301587301587</v>
      </c>
      <c r="I975">
        <v>252</v>
      </c>
      <c r="J975" t="str">
        <f t="shared" si="90"/>
        <v>theater</v>
      </c>
      <c r="K975" t="str">
        <f t="shared" si="91"/>
        <v>plays</v>
      </c>
      <c r="L975" t="s">
        <v>21</v>
      </c>
      <c r="M975" t="s">
        <v>22</v>
      </c>
      <c r="N975">
        <v>1291960800</v>
      </c>
      <c r="O975" s="14">
        <f t="shared" si="92"/>
        <v>40522.25</v>
      </c>
      <c r="P975" s="14">
        <v>40522.25</v>
      </c>
      <c r="Q975">
        <f t="shared" si="95"/>
        <v>2010</v>
      </c>
      <c r="R975">
        <v>2010</v>
      </c>
      <c r="S975" s="16" t="str">
        <f t="shared" si="93"/>
        <v>Dec</v>
      </c>
      <c r="T975" t="s">
        <v>2086</v>
      </c>
      <c r="U975">
        <v>1292133600</v>
      </c>
      <c r="V975" s="12">
        <f t="shared" si="94"/>
        <v>40524.25</v>
      </c>
      <c r="W975" t="b">
        <v>0</v>
      </c>
      <c r="X975" t="b">
        <v>1</v>
      </c>
      <c r="Y975" t="s">
        <v>33</v>
      </c>
    </row>
    <row r="976" spans="1:2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E976/D976*100</f>
        <v>373.875</v>
      </c>
      <c r="G976" t="s">
        <v>20</v>
      </c>
      <c r="H976" s="8">
        <f>E976/I976</f>
        <v>93.46875</v>
      </c>
      <c r="I976">
        <v>32</v>
      </c>
      <c r="J976" t="str">
        <f t="shared" si="90"/>
        <v>music</v>
      </c>
      <c r="K976" t="str">
        <f t="shared" si="91"/>
        <v>indie rock</v>
      </c>
      <c r="L976" t="s">
        <v>21</v>
      </c>
      <c r="M976" t="s">
        <v>22</v>
      </c>
      <c r="N976">
        <v>1368853200</v>
      </c>
      <c r="O976" s="14">
        <f t="shared" si="92"/>
        <v>41412.208333333336</v>
      </c>
      <c r="P976" s="14">
        <v>41412.208333333336</v>
      </c>
      <c r="Q976">
        <f t="shared" si="95"/>
        <v>2013</v>
      </c>
      <c r="R976">
        <v>2013</v>
      </c>
      <c r="S976" s="16" t="str">
        <f t="shared" si="93"/>
        <v>May</v>
      </c>
      <c r="T976" t="s">
        <v>2090</v>
      </c>
      <c r="U976">
        <v>1368939600</v>
      </c>
      <c r="V976" s="12">
        <f t="shared" si="94"/>
        <v>41413.208333333336</v>
      </c>
      <c r="W976" t="b">
        <v>0</v>
      </c>
      <c r="X976" t="b">
        <v>0</v>
      </c>
      <c r="Y976" t="s">
        <v>60</v>
      </c>
    </row>
    <row r="977" spans="1:2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E977/D977*100</f>
        <v>154.92592592592592</v>
      </c>
      <c r="G977" t="s">
        <v>20</v>
      </c>
      <c r="H977" s="8">
        <f>E977/I977</f>
        <v>61.970370370370368</v>
      </c>
      <c r="I977">
        <v>135</v>
      </c>
      <c r="J977" t="str">
        <f t="shared" si="90"/>
        <v>theater</v>
      </c>
      <c r="K977" t="str">
        <f t="shared" si="91"/>
        <v>plays</v>
      </c>
      <c r="L977" t="s">
        <v>21</v>
      </c>
      <c r="M977" t="s">
        <v>22</v>
      </c>
      <c r="N977">
        <v>1448776800</v>
      </c>
      <c r="O977" s="14">
        <f t="shared" si="92"/>
        <v>42337.25</v>
      </c>
      <c r="P977" s="14">
        <v>42337.25</v>
      </c>
      <c r="Q977">
        <f t="shared" si="95"/>
        <v>2015</v>
      </c>
      <c r="R977">
        <v>2015</v>
      </c>
      <c r="S977" s="16" t="str">
        <f t="shared" si="93"/>
        <v>Nov</v>
      </c>
      <c r="T977" t="s">
        <v>2079</v>
      </c>
      <c r="U977">
        <v>1452146400</v>
      </c>
      <c r="V977" s="12">
        <f t="shared" si="94"/>
        <v>42376.25</v>
      </c>
      <c r="W977" t="b">
        <v>0</v>
      </c>
      <c r="X977" t="b">
        <v>1</v>
      </c>
      <c r="Y977" t="s">
        <v>33</v>
      </c>
    </row>
    <row r="978" spans="1:2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E978/D978*100</f>
        <v>322.14999999999998</v>
      </c>
      <c r="G978" t="s">
        <v>20</v>
      </c>
      <c r="H978" s="8">
        <f>E978/I978</f>
        <v>92.042857142857144</v>
      </c>
      <c r="I978">
        <v>140</v>
      </c>
      <c r="J978" t="str">
        <f t="shared" si="90"/>
        <v>theater</v>
      </c>
      <c r="K978" t="str">
        <f t="shared" si="91"/>
        <v>plays</v>
      </c>
      <c r="L978" t="s">
        <v>21</v>
      </c>
      <c r="M978" t="s">
        <v>22</v>
      </c>
      <c r="N978">
        <v>1296194400</v>
      </c>
      <c r="O978" s="14">
        <f t="shared" si="92"/>
        <v>40571.25</v>
      </c>
      <c r="P978" s="14">
        <v>40571.25</v>
      </c>
      <c r="Q978">
        <f t="shared" si="95"/>
        <v>2011</v>
      </c>
      <c r="R978">
        <v>2011</v>
      </c>
      <c r="S978" s="16" t="str">
        <f t="shared" si="93"/>
        <v>Jan</v>
      </c>
      <c r="T978" t="s">
        <v>2081</v>
      </c>
      <c r="U978">
        <v>1296712800</v>
      </c>
      <c r="V978" s="12">
        <f t="shared" si="94"/>
        <v>40577.25</v>
      </c>
      <c r="W978" t="b">
        <v>0</v>
      </c>
      <c r="X978" t="b">
        <v>1</v>
      </c>
      <c r="Y978" t="s">
        <v>33</v>
      </c>
    </row>
    <row r="979" spans="1:2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E979/D979*100</f>
        <v>73.957142857142856</v>
      </c>
      <c r="G979" t="s">
        <v>14</v>
      </c>
      <c r="H979" s="8">
        <f>E979/I979</f>
        <v>77.268656716417908</v>
      </c>
      <c r="I979">
        <v>67</v>
      </c>
      <c r="J979" t="str">
        <f t="shared" si="90"/>
        <v>food</v>
      </c>
      <c r="K979" t="str">
        <f t="shared" si="91"/>
        <v>food trucks</v>
      </c>
      <c r="L979" t="s">
        <v>21</v>
      </c>
      <c r="M979" t="s">
        <v>22</v>
      </c>
      <c r="N979">
        <v>1517983200</v>
      </c>
      <c r="O979" s="14">
        <f t="shared" si="92"/>
        <v>43138.25</v>
      </c>
      <c r="P979" s="14">
        <v>43138.25</v>
      </c>
      <c r="Q979">
        <f t="shared" si="95"/>
        <v>2018</v>
      </c>
      <c r="R979">
        <v>2018</v>
      </c>
      <c r="S979" s="16" t="str">
        <f t="shared" si="93"/>
        <v>Feb</v>
      </c>
      <c r="T979" t="s">
        <v>2089</v>
      </c>
      <c r="U979">
        <v>1520748000</v>
      </c>
      <c r="V979" s="12">
        <f t="shared" si="94"/>
        <v>43170.25</v>
      </c>
      <c r="W979" t="b">
        <v>0</v>
      </c>
      <c r="X979" t="b">
        <v>0</v>
      </c>
      <c r="Y979" t="s">
        <v>17</v>
      </c>
    </row>
    <row r="980" spans="1:2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E980/D980*100</f>
        <v>864.1</v>
      </c>
      <c r="G980" t="s">
        <v>20</v>
      </c>
      <c r="H980" s="8">
        <f>E980/I980</f>
        <v>93.923913043478265</v>
      </c>
      <c r="I980">
        <v>92</v>
      </c>
      <c r="J980" t="str">
        <f t="shared" si="90"/>
        <v>games</v>
      </c>
      <c r="K980" t="str">
        <f t="shared" si="91"/>
        <v>video games</v>
      </c>
      <c r="L980" t="s">
        <v>21</v>
      </c>
      <c r="M980" t="s">
        <v>22</v>
      </c>
      <c r="N980">
        <v>1478930400</v>
      </c>
      <c r="O980" s="14">
        <f t="shared" si="92"/>
        <v>42686.25</v>
      </c>
      <c r="P980" s="14">
        <v>42686.25</v>
      </c>
      <c r="Q980">
        <f t="shared" si="95"/>
        <v>2016</v>
      </c>
      <c r="R980">
        <v>2016</v>
      </c>
      <c r="S980" s="16" t="str">
        <f t="shared" si="93"/>
        <v>Nov</v>
      </c>
      <c r="T980" t="s">
        <v>2079</v>
      </c>
      <c r="U980">
        <v>1480831200</v>
      </c>
      <c r="V980" s="12">
        <f t="shared" si="94"/>
        <v>42708.25</v>
      </c>
      <c r="W980" t="b">
        <v>0</v>
      </c>
      <c r="X980" t="b">
        <v>0</v>
      </c>
      <c r="Y980" t="s">
        <v>89</v>
      </c>
    </row>
    <row r="981" spans="1:2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E981/D981*100</f>
        <v>143.26245847176079</v>
      </c>
      <c r="G981" t="s">
        <v>20</v>
      </c>
      <c r="H981" s="8">
        <f>E981/I981</f>
        <v>84.969458128078813</v>
      </c>
      <c r="I981">
        <v>1015</v>
      </c>
      <c r="J981" t="str">
        <f t="shared" si="90"/>
        <v>theater</v>
      </c>
      <c r="K981" t="str">
        <f t="shared" si="91"/>
        <v>plays</v>
      </c>
      <c r="L981" t="s">
        <v>40</v>
      </c>
      <c r="M981" t="s">
        <v>41</v>
      </c>
      <c r="N981">
        <v>1426395600</v>
      </c>
      <c r="O981" s="14">
        <f t="shared" si="92"/>
        <v>42078.208333333328</v>
      </c>
      <c r="P981" s="14">
        <v>42078.208333333328</v>
      </c>
      <c r="Q981">
        <f t="shared" si="95"/>
        <v>2015</v>
      </c>
      <c r="R981">
        <v>2015</v>
      </c>
      <c r="S981" s="16" t="str">
        <f t="shared" si="93"/>
        <v>Mar</v>
      </c>
      <c r="T981" t="s">
        <v>2085</v>
      </c>
      <c r="U981">
        <v>1426914000</v>
      </c>
      <c r="V981" s="12">
        <f t="shared" si="94"/>
        <v>42084.208333333328</v>
      </c>
      <c r="W981" t="b">
        <v>0</v>
      </c>
      <c r="X981" t="b">
        <v>0</v>
      </c>
      <c r="Y981" t="s">
        <v>33</v>
      </c>
    </row>
    <row r="982" spans="1:2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E982/D982*100</f>
        <v>40.281762295081968</v>
      </c>
      <c r="G982" t="s">
        <v>14</v>
      </c>
      <c r="H982" s="8">
        <f>E982/I982</f>
        <v>105.97035040431267</v>
      </c>
      <c r="I982">
        <v>742</v>
      </c>
      <c r="J982" t="str">
        <f t="shared" si="90"/>
        <v>publishing</v>
      </c>
      <c r="K982" t="str">
        <f t="shared" si="91"/>
        <v>nonfiction</v>
      </c>
      <c r="L982" t="s">
        <v>21</v>
      </c>
      <c r="M982" t="s">
        <v>22</v>
      </c>
      <c r="N982">
        <v>1446181200</v>
      </c>
      <c r="O982" s="14">
        <f t="shared" si="92"/>
        <v>42307.208333333328</v>
      </c>
      <c r="P982" s="14">
        <v>42307.208333333328</v>
      </c>
      <c r="Q982">
        <f t="shared" si="95"/>
        <v>2015</v>
      </c>
      <c r="R982">
        <v>2015</v>
      </c>
      <c r="S982" s="16" t="str">
        <f t="shared" si="93"/>
        <v>Oct</v>
      </c>
      <c r="T982" t="s">
        <v>2083</v>
      </c>
      <c r="U982">
        <v>1446616800</v>
      </c>
      <c r="V982" s="12">
        <f t="shared" si="94"/>
        <v>42312.25</v>
      </c>
      <c r="W982" t="b">
        <v>1</v>
      </c>
      <c r="X982" t="b">
        <v>0</v>
      </c>
      <c r="Y982" t="s">
        <v>68</v>
      </c>
    </row>
    <row r="983" spans="1:2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E983/D983*100</f>
        <v>178.22388059701493</v>
      </c>
      <c r="G983" t="s">
        <v>20</v>
      </c>
      <c r="H983" s="8">
        <f>E983/I983</f>
        <v>36.969040247678016</v>
      </c>
      <c r="I983">
        <v>323</v>
      </c>
      <c r="J983" t="str">
        <f t="shared" si="90"/>
        <v>technology</v>
      </c>
      <c r="K983" t="str">
        <f t="shared" si="91"/>
        <v>web</v>
      </c>
      <c r="L983" t="s">
        <v>21</v>
      </c>
      <c r="M983" t="s">
        <v>22</v>
      </c>
      <c r="N983">
        <v>1514181600</v>
      </c>
      <c r="O983" s="14">
        <f t="shared" si="92"/>
        <v>43094.25</v>
      </c>
      <c r="P983" s="14">
        <v>43094.25</v>
      </c>
      <c r="Q983">
        <f t="shared" si="95"/>
        <v>2017</v>
      </c>
      <c r="R983">
        <v>2017</v>
      </c>
      <c r="S983" s="16" t="str">
        <f t="shared" si="93"/>
        <v>Dec</v>
      </c>
      <c r="T983" t="s">
        <v>2086</v>
      </c>
      <c r="U983">
        <v>1517032800</v>
      </c>
      <c r="V983" s="12">
        <f t="shared" si="94"/>
        <v>43127.25</v>
      </c>
      <c r="W983" t="b">
        <v>0</v>
      </c>
      <c r="X983" t="b">
        <v>0</v>
      </c>
      <c r="Y983" t="s">
        <v>28</v>
      </c>
    </row>
    <row r="984" spans="1:2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E984/D984*100</f>
        <v>84.930555555555557</v>
      </c>
      <c r="G984" t="s">
        <v>14</v>
      </c>
      <c r="H984" s="8">
        <f>E984/I984</f>
        <v>81.533333333333331</v>
      </c>
      <c r="I984">
        <v>75</v>
      </c>
      <c r="J984" t="str">
        <f t="shared" si="90"/>
        <v>film &amp; video</v>
      </c>
      <c r="K984" t="str">
        <f t="shared" si="91"/>
        <v>documentary</v>
      </c>
      <c r="L984" t="s">
        <v>21</v>
      </c>
      <c r="M984" t="s">
        <v>22</v>
      </c>
      <c r="N984">
        <v>1311051600</v>
      </c>
      <c r="O984" s="14">
        <f t="shared" si="92"/>
        <v>40743.208333333336</v>
      </c>
      <c r="P984" s="14">
        <v>40743.208333333336</v>
      </c>
      <c r="Q984">
        <f t="shared" si="95"/>
        <v>2011</v>
      </c>
      <c r="R984">
        <v>2011</v>
      </c>
      <c r="S984" s="16" t="str">
        <f t="shared" si="93"/>
        <v>Jul</v>
      </c>
      <c r="T984" t="s">
        <v>2087</v>
      </c>
      <c r="U984">
        <v>1311224400</v>
      </c>
      <c r="V984" s="12">
        <f t="shared" si="94"/>
        <v>40745.208333333336</v>
      </c>
      <c r="W984" t="b">
        <v>0</v>
      </c>
      <c r="X984" t="b">
        <v>1</v>
      </c>
      <c r="Y984" t="s">
        <v>42</v>
      </c>
    </row>
    <row r="985" spans="1:2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E985/D985*100</f>
        <v>145.93648334624322</v>
      </c>
      <c r="G985" t="s">
        <v>20</v>
      </c>
      <c r="H985" s="8">
        <f>E985/I985</f>
        <v>80.999140154772135</v>
      </c>
      <c r="I985">
        <v>2326</v>
      </c>
      <c r="J985" t="str">
        <f t="shared" si="90"/>
        <v>film &amp; video</v>
      </c>
      <c r="K985" t="str">
        <f t="shared" si="91"/>
        <v>documentary</v>
      </c>
      <c r="L985" t="s">
        <v>21</v>
      </c>
      <c r="M985" t="s">
        <v>22</v>
      </c>
      <c r="N985">
        <v>1564894800</v>
      </c>
      <c r="O985" s="14">
        <f t="shared" si="92"/>
        <v>43681.208333333328</v>
      </c>
      <c r="P985" s="14">
        <v>43681.208333333328</v>
      </c>
      <c r="Q985">
        <f t="shared" si="95"/>
        <v>2019</v>
      </c>
      <c r="R985">
        <v>2019</v>
      </c>
      <c r="S985" s="16" t="str">
        <f t="shared" si="93"/>
        <v>Aug</v>
      </c>
      <c r="T985" t="s">
        <v>2080</v>
      </c>
      <c r="U985">
        <v>1566190800</v>
      </c>
      <c r="V985" s="12">
        <f t="shared" si="94"/>
        <v>43696.208333333328</v>
      </c>
      <c r="W985" t="b">
        <v>0</v>
      </c>
      <c r="X985" t="b">
        <v>0</v>
      </c>
      <c r="Y985" t="s">
        <v>42</v>
      </c>
    </row>
    <row r="986" spans="1:2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E986/D986*100</f>
        <v>152.46153846153848</v>
      </c>
      <c r="G986" t="s">
        <v>20</v>
      </c>
      <c r="H986" s="8">
        <f>E986/I986</f>
        <v>26.010498687664043</v>
      </c>
      <c r="I986">
        <v>381</v>
      </c>
      <c r="J986" t="str">
        <f t="shared" si="90"/>
        <v>theater</v>
      </c>
      <c r="K986" t="str">
        <f t="shared" si="91"/>
        <v>plays</v>
      </c>
      <c r="L986" t="s">
        <v>21</v>
      </c>
      <c r="M986" t="s">
        <v>22</v>
      </c>
      <c r="N986">
        <v>1567918800</v>
      </c>
      <c r="O986" s="14">
        <f t="shared" si="92"/>
        <v>43716.208333333328</v>
      </c>
      <c r="P986" s="14">
        <v>43716.208333333328</v>
      </c>
      <c r="Q986">
        <f t="shared" si="95"/>
        <v>2019</v>
      </c>
      <c r="R986">
        <v>2019</v>
      </c>
      <c r="S986" s="16" t="str">
        <f t="shared" si="93"/>
        <v>Sep</v>
      </c>
      <c r="T986" t="s">
        <v>2082</v>
      </c>
      <c r="U986">
        <v>1570165200</v>
      </c>
      <c r="V986" s="12">
        <f t="shared" si="94"/>
        <v>43742.208333333328</v>
      </c>
      <c r="W986" t="b">
        <v>0</v>
      </c>
      <c r="X986" t="b">
        <v>0</v>
      </c>
      <c r="Y986" t="s">
        <v>33</v>
      </c>
    </row>
    <row r="987" spans="1:2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E987/D987*100</f>
        <v>67.129542790152414</v>
      </c>
      <c r="G987" t="s">
        <v>14</v>
      </c>
      <c r="H987" s="8">
        <f>E987/I987</f>
        <v>25.998410896708286</v>
      </c>
      <c r="I987">
        <v>4405</v>
      </c>
      <c r="J987" t="str">
        <f t="shared" si="90"/>
        <v>music</v>
      </c>
      <c r="K987" t="str">
        <f t="shared" si="91"/>
        <v>rock</v>
      </c>
      <c r="L987" t="s">
        <v>21</v>
      </c>
      <c r="M987" t="s">
        <v>22</v>
      </c>
      <c r="N987">
        <v>1386309600</v>
      </c>
      <c r="O987" s="14">
        <f t="shared" si="92"/>
        <v>41614.25</v>
      </c>
      <c r="P987" s="14">
        <v>41614.25</v>
      </c>
      <c r="Q987">
        <f t="shared" si="95"/>
        <v>2013</v>
      </c>
      <c r="R987">
        <v>2013</v>
      </c>
      <c r="S987" s="16" t="str">
        <f t="shared" si="93"/>
        <v>Dec</v>
      </c>
      <c r="T987" t="s">
        <v>2086</v>
      </c>
      <c r="U987">
        <v>1388556000</v>
      </c>
      <c r="V987" s="12">
        <f t="shared" si="94"/>
        <v>41640.25</v>
      </c>
      <c r="W987" t="b">
        <v>0</v>
      </c>
      <c r="X987" t="b">
        <v>1</v>
      </c>
      <c r="Y987" t="s">
        <v>23</v>
      </c>
    </row>
    <row r="988" spans="1:2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E988/D988*100</f>
        <v>40.307692307692307</v>
      </c>
      <c r="G988" t="s">
        <v>14</v>
      </c>
      <c r="H988" s="8">
        <f>E988/I988</f>
        <v>34.173913043478258</v>
      </c>
      <c r="I988">
        <v>92</v>
      </c>
      <c r="J988" t="str">
        <f t="shared" si="90"/>
        <v>music</v>
      </c>
      <c r="K988" t="str">
        <f t="shared" si="91"/>
        <v>rock</v>
      </c>
      <c r="L988" t="s">
        <v>21</v>
      </c>
      <c r="M988" t="s">
        <v>22</v>
      </c>
      <c r="N988">
        <v>1301979600</v>
      </c>
      <c r="O988" s="14">
        <f t="shared" si="92"/>
        <v>40638.208333333336</v>
      </c>
      <c r="P988" s="14">
        <v>40638.208333333336</v>
      </c>
      <c r="Q988">
        <f t="shared" si="95"/>
        <v>2011</v>
      </c>
      <c r="R988">
        <v>2011</v>
      </c>
      <c r="S988" s="16" t="str">
        <f t="shared" si="93"/>
        <v>Apr</v>
      </c>
      <c r="T988" t="s">
        <v>2088</v>
      </c>
      <c r="U988">
        <v>1303189200</v>
      </c>
      <c r="V988" s="12">
        <f t="shared" si="94"/>
        <v>40652.208333333336</v>
      </c>
      <c r="W988" t="b">
        <v>0</v>
      </c>
      <c r="X988" t="b">
        <v>0</v>
      </c>
      <c r="Y988" t="s">
        <v>23</v>
      </c>
    </row>
    <row r="989" spans="1:2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E989/D989*100</f>
        <v>216.79032258064518</v>
      </c>
      <c r="G989" t="s">
        <v>20</v>
      </c>
      <c r="H989" s="8">
        <f>E989/I989</f>
        <v>28.002083333333335</v>
      </c>
      <c r="I989">
        <v>480</v>
      </c>
      <c r="J989" t="str">
        <f t="shared" si="90"/>
        <v>film &amp; video</v>
      </c>
      <c r="K989" t="str">
        <f t="shared" si="91"/>
        <v>documentary</v>
      </c>
      <c r="L989" t="s">
        <v>21</v>
      </c>
      <c r="M989" t="s">
        <v>22</v>
      </c>
      <c r="N989">
        <v>1493269200</v>
      </c>
      <c r="O989" s="14">
        <f t="shared" si="92"/>
        <v>42852.208333333328</v>
      </c>
      <c r="P989" s="14">
        <v>42852.208333333328</v>
      </c>
      <c r="Q989">
        <f t="shared" si="95"/>
        <v>2017</v>
      </c>
      <c r="R989">
        <v>2017</v>
      </c>
      <c r="S989" s="16" t="str">
        <f t="shared" si="93"/>
        <v>Apr</v>
      </c>
      <c r="T989" t="s">
        <v>2088</v>
      </c>
      <c r="U989">
        <v>1494478800</v>
      </c>
      <c r="V989" s="12">
        <f t="shared" si="94"/>
        <v>42866.208333333328</v>
      </c>
      <c r="W989" t="b">
        <v>0</v>
      </c>
      <c r="X989" t="b">
        <v>0</v>
      </c>
      <c r="Y989" t="s">
        <v>42</v>
      </c>
    </row>
    <row r="990" spans="1:2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E990/D990*100</f>
        <v>52.117021276595743</v>
      </c>
      <c r="G990" t="s">
        <v>14</v>
      </c>
      <c r="H990" s="8">
        <f>E990/I990</f>
        <v>76.546875</v>
      </c>
      <c r="I990">
        <v>64</v>
      </c>
      <c r="J990" t="str">
        <f t="shared" si="90"/>
        <v>publishing</v>
      </c>
      <c r="K990" t="str">
        <f t="shared" si="91"/>
        <v>radio &amp; podcasts</v>
      </c>
      <c r="L990" t="s">
        <v>21</v>
      </c>
      <c r="M990" t="s">
        <v>22</v>
      </c>
      <c r="N990">
        <v>1478930400</v>
      </c>
      <c r="O990" s="14">
        <f t="shared" si="92"/>
        <v>42686.25</v>
      </c>
      <c r="P990" s="14">
        <v>42686.25</v>
      </c>
      <c r="Q990">
        <f t="shared" si="95"/>
        <v>2016</v>
      </c>
      <c r="R990">
        <v>2016</v>
      </c>
      <c r="S990" s="16" t="str">
        <f t="shared" si="93"/>
        <v>Nov</v>
      </c>
      <c r="T990" t="s">
        <v>2079</v>
      </c>
      <c r="U990">
        <v>1480744800</v>
      </c>
      <c r="V990" s="12">
        <f t="shared" si="94"/>
        <v>42707.25</v>
      </c>
      <c r="W990" t="b">
        <v>0</v>
      </c>
      <c r="X990" t="b">
        <v>0</v>
      </c>
      <c r="Y990" t="s">
        <v>133</v>
      </c>
    </row>
    <row r="991" spans="1:2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E991/D991*100</f>
        <v>499.58333333333337</v>
      </c>
      <c r="G991" t="s">
        <v>20</v>
      </c>
      <c r="H991" s="8">
        <f>E991/I991</f>
        <v>53.053097345132741</v>
      </c>
      <c r="I991">
        <v>226</v>
      </c>
      <c r="J991" t="str">
        <f t="shared" si="90"/>
        <v>publishing</v>
      </c>
      <c r="K991" t="str">
        <f t="shared" si="91"/>
        <v>translations</v>
      </c>
      <c r="L991" t="s">
        <v>21</v>
      </c>
      <c r="M991" t="s">
        <v>22</v>
      </c>
      <c r="N991">
        <v>1555390800</v>
      </c>
      <c r="O991" s="14">
        <f t="shared" si="92"/>
        <v>43571.208333333328</v>
      </c>
      <c r="P991" s="14">
        <v>43571.208333333328</v>
      </c>
      <c r="Q991">
        <f t="shared" si="95"/>
        <v>2019</v>
      </c>
      <c r="R991">
        <v>2019</v>
      </c>
      <c r="S991" s="16" t="str">
        <f t="shared" si="93"/>
        <v>Apr</v>
      </c>
      <c r="T991" t="s">
        <v>2088</v>
      </c>
      <c r="U991">
        <v>1555822800</v>
      </c>
      <c r="V991" s="12">
        <f t="shared" si="94"/>
        <v>43576.208333333328</v>
      </c>
      <c r="W991" t="b">
        <v>0</v>
      </c>
      <c r="X991" t="b">
        <v>0</v>
      </c>
      <c r="Y991" t="s">
        <v>206</v>
      </c>
    </row>
    <row r="992" spans="1:2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E992/D992*100</f>
        <v>87.679487179487182</v>
      </c>
      <c r="G992" t="s">
        <v>14</v>
      </c>
      <c r="H992" s="8">
        <f>E992/I992</f>
        <v>106.859375</v>
      </c>
      <c r="I992">
        <v>64</v>
      </c>
      <c r="J992" t="str">
        <f t="shared" si="90"/>
        <v>film &amp; video</v>
      </c>
      <c r="K992" t="str">
        <f t="shared" si="91"/>
        <v>drama</v>
      </c>
      <c r="L992" t="s">
        <v>21</v>
      </c>
      <c r="M992" t="s">
        <v>22</v>
      </c>
      <c r="N992">
        <v>1456984800</v>
      </c>
      <c r="O992" s="14">
        <f t="shared" si="92"/>
        <v>42432.25</v>
      </c>
      <c r="P992" s="14">
        <v>42432.25</v>
      </c>
      <c r="Q992">
        <f t="shared" si="95"/>
        <v>2016</v>
      </c>
      <c r="R992">
        <v>2016</v>
      </c>
      <c r="S992" s="16" t="str">
        <f t="shared" si="93"/>
        <v>Mar</v>
      </c>
      <c r="T992" t="s">
        <v>2085</v>
      </c>
      <c r="U992">
        <v>1458882000</v>
      </c>
      <c r="V992" s="12">
        <f t="shared" si="94"/>
        <v>42454.208333333328</v>
      </c>
      <c r="W992" t="b">
        <v>0</v>
      </c>
      <c r="X992" t="b">
        <v>1</v>
      </c>
      <c r="Y992" t="s">
        <v>53</v>
      </c>
    </row>
    <row r="993" spans="1:2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E993/D993*100</f>
        <v>113.17346938775511</v>
      </c>
      <c r="G993" t="s">
        <v>20</v>
      </c>
      <c r="H993" s="8">
        <f>E993/I993</f>
        <v>46.020746887966808</v>
      </c>
      <c r="I993">
        <v>241</v>
      </c>
      <c r="J993" t="str">
        <f t="shared" si="90"/>
        <v>music</v>
      </c>
      <c r="K993" t="str">
        <f t="shared" si="91"/>
        <v>rock</v>
      </c>
      <c r="L993" t="s">
        <v>21</v>
      </c>
      <c r="M993" t="s">
        <v>22</v>
      </c>
      <c r="N993">
        <v>1411621200</v>
      </c>
      <c r="O993" s="14">
        <f t="shared" si="92"/>
        <v>41907.208333333336</v>
      </c>
      <c r="P993" s="14">
        <v>41907.208333333336</v>
      </c>
      <c r="Q993">
        <f t="shared" si="95"/>
        <v>2014</v>
      </c>
      <c r="R993">
        <v>2014</v>
      </c>
      <c r="S993" s="16" t="str">
        <f t="shared" si="93"/>
        <v>Sep</v>
      </c>
      <c r="T993" t="s">
        <v>2082</v>
      </c>
      <c r="U993">
        <v>1411966800</v>
      </c>
      <c r="V993" s="12">
        <f t="shared" si="94"/>
        <v>41911.208333333336</v>
      </c>
      <c r="W993" t="b">
        <v>0</v>
      </c>
      <c r="X993" t="b">
        <v>1</v>
      </c>
      <c r="Y993" t="s">
        <v>23</v>
      </c>
    </row>
    <row r="994" spans="1:2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E994/D994*100</f>
        <v>426.54838709677421</v>
      </c>
      <c r="G994" t="s">
        <v>20</v>
      </c>
      <c r="H994" s="8">
        <f>E994/I994</f>
        <v>100.17424242424242</v>
      </c>
      <c r="I994">
        <v>132</v>
      </c>
      <c r="J994" t="str">
        <f t="shared" si="90"/>
        <v>film &amp; video</v>
      </c>
      <c r="K994" t="str">
        <f t="shared" si="91"/>
        <v>drama</v>
      </c>
      <c r="L994" t="s">
        <v>21</v>
      </c>
      <c r="M994" t="s">
        <v>22</v>
      </c>
      <c r="N994">
        <v>1525669200</v>
      </c>
      <c r="O994" s="14">
        <f t="shared" si="92"/>
        <v>43227.208333333328</v>
      </c>
      <c r="P994" s="14">
        <v>43227.208333333328</v>
      </c>
      <c r="Q994">
        <f t="shared" si="95"/>
        <v>2018</v>
      </c>
      <c r="R994">
        <v>2018</v>
      </c>
      <c r="S994" s="16" t="str">
        <f t="shared" si="93"/>
        <v>May</v>
      </c>
      <c r="T994" t="s">
        <v>2090</v>
      </c>
      <c r="U994">
        <v>1526878800</v>
      </c>
      <c r="V994" s="12">
        <f t="shared" si="94"/>
        <v>43241.208333333328</v>
      </c>
      <c r="W994" t="b">
        <v>0</v>
      </c>
      <c r="X994" t="b">
        <v>1</v>
      </c>
      <c r="Y994" t="s">
        <v>53</v>
      </c>
    </row>
    <row r="995" spans="1:2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E995/D995*100</f>
        <v>77.632653061224488</v>
      </c>
      <c r="G995" t="s">
        <v>74</v>
      </c>
      <c r="H995" s="8">
        <f>E995/I995</f>
        <v>101.44</v>
      </c>
      <c r="I995">
        <v>75</v>
      </c>
      <c r="J995" t="str">
        <f t="shared" si="90"/>
        <v>photography</v>
      </c>
      <c r="K995" t="str">
        <f t="shared" si="91"/>
        <v>photography books</v>
      </c>
      <c r="L995" t="s">
        <v>107</v>
      </c>
      <c r="M995" t="s">
        <v>108</v>
      </c>
      <c r="N995">
        <v>1450936800</v>
      </c>
      <c r="O995" s="14">
        <f t="shared" si="92"/>
        <v>42362.25</v>
      </c>
      <c r="P995" s="14">
        <v>42362.25</v>
      </c>
      <c r="Q995">
        <f t="shared" si="95"/>
        <v>2015</v>
      </c>
      <c r="R995">
        <v>2015</v>
      </c>
      <c r="S995" s="16" t="str">
        <f t="shared" si="93"/>
        <v>Dec</v>
      </c>
      <c r="T995" t="s">
        <v>2086</v>
      </c>
      <c r="U995">
        <v>1452405600</v>
      </c>
      <c r="V995" s="12">
        <f t="shared" si="94"/>
        <v>42379.25</v>
      </c>
      <c r="W995" t="b">
        <v>0</v>
      </c>
      <c r="X995" t="b">
        <v>1</v>
      </c>
      <c r="Y995" t="s">
        <v>122</v>
      </c>
    </row>
    <row r="996" spans="1:2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E996/D996*100</f>
        <v>52.496810772501767</v>
      </c>
      <c r="G996" t="s">
        <v>14</v>
      </c>
      <c r="H996" s="8">
        <f>E996/I996</f>
        <v>87.972684085510693</v>
      </c>
      <c r="I996">
        <v>842</v>
      </c>
      <c r="J996" t="str">
        <f t="shared" si="90"/>
        <v>publishing</v>
      </c>
      <c r="K996" t="str">
        <f t="shared" si="91"/>
        <v>translations</v>
      </c>
      <c r="L996" t="s">
        <v>21</v>
      </c>
      <c r="M996" t="s">
        <v>22</v>
      </c>
      <c r="N996">
        <v>1413522000</v>
      </c>
      <c r="O996" s="14">
        <f t="shared" si="92"/>
        <v>41929.208333333336</v>
      </c>
      <c r="P996" s="14">
        <v>41929.208333333336</v>
      </c>
      <c r="Q996">
        <f t="shared" si="95"/>
        <v>2014</v>
      </c>
      <c r="R996">
        <v>2014</v>
      </c>
      <c r="S996" s="16" t="str">
        <f t="shared" si="93"/>
        <v>Oct</v>
      </c>
      <c r="T996" t="s">
        <v>2083</v>
      </c>
      <c r="U996">
        <v>1414040400</v>
      </c>
      <c r="V996" s="12">
        <f t="shared" si="94"/>
        <v>41935.208333333336</v>
      </c>
      <c r="W996" t="b">
        <v>0</v>
      </c>
      <c r="X996" t="b">
        <v>1</v>
      </c>
      <c r="Y996" t="s">
        <v>206</v>
      </c>
    </row>
    <row r="997" spans="1:2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E997/D997*100</f>
        <v>157.46762589928059</v>
      </c>
      <c r="G997" t="s">
        <v>20</v>
      </c>
      <c r="H997" s="8">
        <f>E997/I997</f>
        <v>74.995594713656388</v>
      </c>
      <c r="I997">
        <v>2043</v>
      </c>
      <c r="J997" t="str">
        <f t="shared" si="90"/>
        <v>food</v>
      </c>
      <c r="K997" t="str">
        <f t="shared" si="91"/>
        <v>food trucks</v>
      </c>
      <c r="L997" t="s">
        <v>21</v>
      </c>
      <c r="M997" t="s">
        <v>22</v>
      </c>
      <c r="N997">
        <v>1541307600</v>
      </c>
      <c r="O997" s="14">
        <f t="shared" si="92"/>
        <v>43408.208333333328</v>
      </c>
      <c r="P997" s="14">
        <v>43408.208333333328</v>
      </c>
      <c r="Q997">
        <f t="shared" si="95"/>
        <v>2018</v>
      </c>
      <c r="R997">
        <v>2018</v>
      </c>
      <c r="S997" s="16" t="str">
        <f t="shared" si="93"/>
        <v>Nov</v>
      </c>
      <c r="T997" t="s">
        <v>2079</v>
      </c>
      <c r="U997">
        <v>1543816800</v>
      </c>
      <c r="V997" s="12">
        <f t="shared" si="94"/>
        <v>43437.25</v>
      </c>
      <c r="W997" t="b">
        <v>0</v>
      </c>
      <c r="X997" t="b">
        <v>1</v>
      </c>
      <c r="Y997" t="s">
        <v>17</v>
      </c>
    </row>
    <row r="998" spans="1:2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E998/D998*100</f>
        <v>72.939393939393938</v>
      </c>
      <c r="G998" t="s">
        <v>14</v>
      </c>
      <c r="H998" s="8">
        <f>E998/I998</f>
        <v>42.982142857142854</v>
      </c>
      <c r="I998">
        <v>112</v>
      </c>
      <c r="J998" t="str">
        <f t="shared" si="90"/>
        <v>theater</v>
      </c>
      <c r="K998" t="str">
        <f t="shared" si="91"/>
        <v>plays</v>
      </c>
      <c r="L998" t="s">
        <v>21</v>
      </c>
      <c r="M998" t="s">
        <v>22</v>
      </c>
      <c r="N998">
        <v>1357106400</v>
      </c>
      <c r="O998" s="14">
        <f t="shared" si="92"/>
        <v>41276.25</v>
      </c>
      <c r="P998" s="14">
        <v>41276.25</v>
      </c>
      <c r="Q998">
        <f t="shared" si="95"/>
        <v>2013</v>
      </c>
      <c r="R998">
        <v>2013</v>
      </c>
      <c r="S998" s="16" t="str">
        <f t="shared" si="93"/>
        <v>Jan</v>
      </c>
      <c r="T998" t="s">
        <v>2081</v>
      </c>
      <c r="U998">
        <v>1359698400</v>
      </c>
      <c r="V998" s="12">
        <f t="shared" si="94"/>
        <v>41306.25</v>
      </c>
      <c r="W998" t="b">
        <v>0</v>
      </c>
      <c r="X998" t="b">
        <v>0</v>
      </c>
      <c r="Y998" t="s">
        <v>33</v>
      </c>
    </row>
    <row r="999" spans="1:2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E999/D999*100</f>
        <v>60.565789473684205</v>
      </c>
      <c r="G999" t="s">
        <v>74</v>
      </c>
      <c r="H999" s="8">
        <f>E999/I999</f>
        <v>33.115107913669064</v>
      </c>
      <c r="I999">
        <v>139</v>
      </c>
      <c r="J999" t="str">
        <f t="shared" si="90"/>
        <v>theater</v>
      </c>
      <c r="K999" t="str">
        <f t="shared" si="91"/>
        <v>plays</v>
      </c>
      <c r="L999" t="s">
        <v>107</v>
      </c>
      <c r="M999" t="s">
        <v>108</v>
      </c>
      <c r="N999">
        <v>1390197600</v>
      </c>
      <c r="O999" s="14">
        <f t="shared" si="92"/>
        <v>41659.25</v>
      </c>
      <c r="P999" s="14">
        <v>41659.25</v>
      </c>
      <c r="Q999">
        <f t="shared" si="95"/>
        <v>2014</v>
      </c>
      <c r="R999">
        <v>2014</v>
      </c>
      <c r="S999" s="16" t="str">
        <f t="shared" si="93"/>
        <v>Jan</v>
      </c>
      <c r="T999" t="s">
        <v>2081</v>
      </c>
      <c r="U999">
        <v>1390629600</v>
      </c>
      <c r="V999" s="12">
        <f t="shared" si="94"/>
        <v>41664.25</v>
      </c>
      <c r="W999" t="b">
        <v>0</v>
      </c>
      <c r="X999" t="b">
        <v>0</v>
      </c>
      <c r="Y999" t="s">
        <v>33</v>
      </c>
    </row>
    <row r="1000" spans="1:2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E1000/D1000*100</f>
        <v>56.791291291291287</v>
      </c>
      <c r="G1000" t="s">
        <v>14</v>
      </c>
      <c r="H1000" s="8">
        <f>E1000/I1000</f>
        <v>101.13101604278074</v>
      </c>
      <c r="I1000">
        <v>374</v>
      </c>
      <c r="J1000" t="str">
        <f t="shared" si="90"/>
        <v>music</v>
      </c>
      <c r="K1000" t="str">
        <f t="shared" si="91"/>
        <v>indie rock</v>
      </c>
      <c r="L1000" t="s">
        <v>21</v>
      </c>
      <c r="M1000" t="s">
        <v>22</v>
      </c>
      <c r="N1000">
        <v>1265868000</v>
      </c>
      <c r="O1000" s="14">
        <f t="shared" si="92"/>
        <v>40220.25</v>
      </c>
      <c r="P1000" s="14">
        <v>40220.25</v>
      </c>
      <c r="Q1000">
        <f t="shared" si="95"/>
        <v>2010</v>
      </c>
      <c r="R1000">
        <v>2010</v>
      </c>
      <c r="S1000" s="16" t="str">
        <f t="shared" si="93"/>
        <v>Feb</v>
      </c>
      <c r="T1000" t="s">
        <v>2089</v>
      </c>
      <c r="U1000">
        <v>1267077600</v>
      </c>
      <c r="V1000" s="12">
        <f t="shared" si="94"/>
        <v>40234.25</v>
      </c>
      <c r="W1000" t="b">
        <v>0</v>
      </c>
      <c r="X1000" t="b">
        <v>1</v>
      </c>
      <c r="Y1000" t="s">
        <v>60</v>
      </c>
    </row>
    <row r="1001" spans="1:2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E1001/D1001*100</f>
        <v>56.542754275427541</v>
      </c>
      <c r="G1001" t="s">
        <v>74</v>
      </c>
      <c r="H1001" s="8">
        <f>E1001/I1001</f>
        <v>55.98841354723708</v>
      </c>
      <c r="I1001">
        <v>1122</v>
      </c>
      <c r="J1001" t="str">
        <f t="shared" si="90"/>
        <v>food</v>
      </c>
      <c r="K1001" t="str">
        <f t="shared" si="91"/>
        <v>food trucks</v>
      </c>
      <c r="L1001" t="s">
        <v>21</v>
      </c>
      <c r="M1001" t="s">
        <v>22</v>
      </c>
      <c r="N1001">
        <v>1467176400</v>
      </c>
      <c r="O1001" s="14">
        <f t="shared" si="92"/>
        <v>42550.208333333328</v>
      </c>
      <c r="P1001" s="14">
        <v>42550.208333333328</v>
      </c>
      <c r="Q1001">
        <f t="shared" si="95"/>
        <v>2016</v>
      </c>
      <c r="R1001">
        <v>2016</v>
      </c>
      <c r="S1001" s="16" t="str">
        <f t="shared" si="93"/>
        <v>Jun</v>
      </c>
      <c r="T1001" t="s">
        <v>2084</v>
      </c>
      <c r="U1001">
        <v>1467781200</v>
      </c>
      <c r="V1001" s="12">
        <f t="shared" si="94"/>
        <v>42557.208333333328</v>
      </c>
      <c r="W1001" t="b">
        <v>0</v>
      </c>
      <c r="X1001" t="b">
        <v>0</v>
      </c>
      <c r="Y1001" t="s">
        <v>17</v>
      </c>
    </row>
  </sheetData>
  <autoFilter ref="A1:Y1001" xr:uid="{C11A24A6-482D-F543-B2B3-4A9D1BB77EDC}"/>
  <conditionalFormatting sqref="G2:H1001">
    <cfRule type="containsText" dxfId="19" priority="8" operator="containsText" text="canceled">
      <formula>NOT(ISERROR(SEARCH("canceled",G2)))</formula>
    </cfRule>
    <cfRule type="containsText" dxfId="18" priority="9" operator="containsText" text="live">
      <formula>NOT(ISERROR(SEARCH("live",G2)))</formula>
    </cfRule>
    <cfRule type="containsText" dxfId="17" priority="10" operator="containsText" text="successful">
      <formula>NOT(ISERROR(SEARCH("successful",G2)))</formula>
    </cfRule>
    <cfRule type="containsText" dxfId="16" priority="11" operator="containsText" text="failed">
      <formula>NOT(ISERROR(SEARCH("failed",G2)))</formula>
    </cfRule>
  </conditionalFormatting>
  <conditionalFormatting sqref="F2:F1001">
    <cfRule type="colorScale" priority="12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13">
      <colorScale>
        <cfvo type="min"/>
        <cfvo type="percentile" val="50"/>
        <cfvo type="max"/>
        <color rgb="FFC00000"/>
        <color rgb="FF00B050"/>
        <color rgb="FF0070C0"/>
      </colorScale>
    </cfRule>
    <cfRule type="colorScale" priority="14">
      <colorScale>
        <cfvo type="min"/>
        <cfvo type="percentile" val="50"/>
        <cfvo type="max"/>
        <color rgb="FFC00000"/>
        <color rgb="FF92D050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2995-7CCB-CD48-A000-E186275EF71C}">
  <sheetPr codeName="Sheet4"/>
  <dimension ref="A1:F16"/>
  <sheetViews>
    <sheetView workbookViewId="0">
      <selection activeCell="F38" sqref="F3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0.1640625" bestFit="1" customWidth="1"/>
    <col min="9" max="9" width="7.1640625" bestFit="1" customWidth="1"/>
    <col min="10" max="10" width="13" bestFit="1" customWidth="1"/>
    <col min="11" max="11" width="11.33203125" bestFit="1" customWidth="1"/>
    <col min="12" max="12" width="4.83203125" bestFit="1" customWidth="1"/>
    <col min="13" max="13" width="6.6640625" bestFit="1" customWidth="1"/>
    <col min="14" max="14" width="6" bestFit="1" customWidth="1"/>
    <col min="15" max="15" width="11.5" bestFit="1" customWidth="1"/>
    <col min="16" max="16" width="9.5" bestFit="1" customWidth="1"/>
    <col min="17" max="17" width="10.1640625" bestFit="1" customWidth="1"/>
    <col min="18" max="18" width="7.1640625" bestFit="1" customWidth="1"/>
    <col min="19" max="19" width="10.5" bestFit="1" customWidth="1"/>
    <col min="20" max="20" width="11.33203125" bestFit="1" customWidth="1"/>
    <col min="21" max="21" width="6.6640625" bestFit="1" customWidth="1"/>
    <col min="22" max="22" width="11.5" bestFit="1" customWidth="1"/>
    <col min="23" max="23" width="9.5" bestFit="1" customWidth="1"/>
    <col min="24" max="24" width="10.1640625" bestFit="1" customWidth="1"/>
    <col min="25" max="25" width="7.1640625" bestFit="1" customWidth="1"/>
    <col min="26" max="26" width="8.83203125" bestFit="1" customWidth="1"/>
    <col min="27" max="27" width="11.6640625" bestFit="1" customWidth="1"/>
    <col min="28" max="28" width="4.83203125" bestFit="1" customWidth="1"/>
    <col min="29" max="29" width="6.6640625" bestFit="1" customWidth="1"/>
    <col min="30" max="30" width="9.83203125" bestFit="1" customWidth="1"/>
    <col min="31" max="31" width="6" bestFit="1" customWidth="1"/>
    <col min="32" max="32" width="11.5" bestFit="1" customWidth="1"/>
    <col min="33" max="33" width="9.5" bestFit="1" customWidth="1"/>
    <col min="34" max="34" width="10.1640625" bestFit="1" customWidth="1"/>
    <col min="35" max="35" width="7.1640625" bestFit="1" customWidth="1"/>
    <col min="36" max="36" width="14.1640625" bestFit="1" customWidth="1"/>
    <col min="37" max="37" width="9.1640625" bestFit="1" customWidth="1"/>
    <col min="38" max="38" width="11.6640625" bestFit="1" customWidth="1"/>
    <col min="39" max="39" width="10.83203125" bestFit="1" customWidth="1"/>
    <col min="40" max="40" width="11.83203125" bestFit="1" customWidth="1"/>
    <col min="41" max="41" width="9.1640625" bestFit="1" customWidth="1"/>
    <col min="42" max="42" width="11.6640625" bestFit="1" customWidth="1"/>
  </cols>
  <sheetData>
    <row r="1" spans="1:6" x14ac:dyDescent="0.2">
      <c r="A1" t="s">
        <v>2071</v>
      </c>
    </row>
    <row r="3" spans="1:6" x14ac:dyDescent="0.2">
      <c r="A3" s="9" t="s">
        <v>6</v>
      </c>
      <c r="B3" t="s">
        <v>2034</v>
      </c>
    </row>
    <row r="5" spans="1:6" x14ac:dyDescent="0.2">
      <c r="A5" s="9" t="s">
        <v>2033</v>
      </c>
      <c r="B5" s="9" t="s">
        <v>2035</v>
      </c>
    </row>
    <row r="6" spans="1:6" x14ac:dyDescent="0.2">
      <c r="A6" s="9" t="s">
        <v>2046</v>
      </c>
      <c r="B6" t="s">
        <v>74</v>
      </c>
      <c r="C6" t="s">
        <v>14</v>
      </c>
      <c r="D6" t="s">
        <v>47</v>
      </c>
      <c r="E6" t="s">
        <v>20</v>
      </c>
      <c r="F6" t="s">
        <v>2045</v>
      </c>
    </row>
    <row r="7" spans="1:6" x14ac:dyDescent="0.2">
      <c r="A7" s="10" t="s">
        <v>2036</v>
      </c>
      <c r="B7">
        <v>11</v>
      </c>
      <c r="C7">
        <v>60</v>
      </c>
      <c r="D7">
        <v>5</v>
      </c>
      <c r="E7">
        <v>102</v>
      </c>
      <c r="F7">
        <v>178</v>
      </c>
    </row>
    <row r="8" spans="1:6" x14ac:dyDescent="0.2">
      <c r="A8" s="10" t="s">
        <v>2037</v>
      </c>
      <c r="B8">
        <v>4</v>
      </c>
      <c r="C8">
        <v>20</v>
      </c>
      <c r="E8">
        <v>22</v>
      </c>
      <c r="F8">
        <v>46</v>
      </c>
    </row>
    <row r="9" spans="1:6" x14ac:dyDescent="0.2">
      <c r="A9" s="10" t="s">
        <v>2038</v>
      </c>
      <c r="B9">
        <v>1</v>
      </c>
      <c r="C9">
        <v>23</v>
      </c>
      <c r="D9">
        <v>3</v>
      </c>
      <c r="E9">
        <v>21</v>
      </c>
      <c r="F9">
        <v>48</v>
      </c>
    </row>
    <row r="10" spans="1:6" x14ac:dyDescent="0.2">
      <c r="A10" s="10" t="s">
        <v>2039</v>
      </c>
      <c r="E10">
        <v>4</v>
      </c>
      <c r="F10">
        <v>4</v>
      </c>
    </row>
    <row r="11" spans="1:6" x14ac:dyDescent="0.2">
      <c r="A11" s="10" t="s">
        <v>2040</v>
      </c>
      <c r="B11">
        <v>10</v>
      </c>
      <c r="C11">
        <v>66</v>
      </c>
      <c r="E11">
        <v>99</v>
      </c>
      <c r="F11">
        <v>175</v>
      </c>
    </row>
    <row r="12" spans="1:6" x14ac:dyDescent="0.2">
      <c r="A12" s="10" t="s">
        <v>2041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2">
      <c r="A13" s="10" t="s">
        <v>2042</v>
      </c>
      <c r="B13">
        <v>2</v>
      </c>
      <c r="C13">
        <v>24</v>
      </c>
      <c r="D13">
        <v>1</v>
      </c>
      <c r="E13">
        <v>40</v>
      </c>
      <c r="F13">
        <v>67</v>
      </c>
    </row>
    <row r="14" spans="1:6" x14ac:dyDescent="0.2">
      <c r="A14" s="10" t="s">
        <v>2043</v>
      </c>
      <c r="B14">
        <v>2</v>
      </c>
      <c r="C14">
        <v>28</v>
      </c>
      <c r="D14">
        <v>2</v>
      </c>
      <c r="E14">
        <v>64</v>
      </c>
      <c r="F14">
        <v>96</v>
      </c>
    </row>
    <row r="15" spans="1:6" x14ac:dyDescent="0.2">
      <c r="A15" s="10" t="s">
        <v>2044</v>
      </c>
      <c r="B15">
        <v>23</v>
      </c>
      <c r="C15">
        <v>132</v>
      </c>
      <c r="D15">
        <v>2</v>
      </c>
      <c r="E15">
        <v>187</v>
      </c>
      <c r="F15">
        <v>344</v>
      </c>
    </row>
    <row r="16" spans="1:6" x14ac:dyDescent="0.2">
      <c r="A16" s="10" t="s">
        <v>2045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D468-F8EA-5145-9857-277BDB00DC37}">
  <sheetPr codeName="Sheet2"/>
  <dimension ref="A1:F32"/>
  <sheetViews>
    <sheetView workbookViewId="0">
      <selection activeCell="I35" sqref="I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20" bestFit="1" customWidth="1"/>
    <col min="11" max="11" width="24.83203125" bestFit="1" customWidth="1"/>
    <col min="12" max="12" width="20.5" bestFit="1" customWidth="1"/>
  </cols>
  <sheetData>
    <row r="1" spans="1:6" x14ac:dyDescent="0.2">
      <c r="A1" t="s">
        <v>2121</v>
      </c>
    </row>
    <row r="3" spans="1:6" x14ac:dyDescent="0.2">
      <c r="A3" s="9" t="s">
        <v>6</v>
      </c>
      <c r="B3" t="s">
        <v>2034</v>
      </c>
    </row>
    <row r="4" spans="1:6" x14ac:dyDescent="0.2">
      <c r="A4" s="9" t="s">
        <v>2031</v>
      </c>
      <c r="B4" t="s">
        <v>2034</v>
      </c>
    </row>
    <row r="6" spans="1:6" x14ac:dyDescent="0.2">
      <c r="A6" s="9" t="s">
        <v>2033</v>
      </c>
      <c r="B6" s="9" t="s">
        <v>2035</v>
      </c>
    </row>
    <row r="7" spans="1:6" x14ac:dyDescent="0.2">
      <c r="A7" s="9" t="s">
        <v>2046</v>
      </c>
      <c r="B7" t="s">
        <v>74</v>
      </c>
      <c r="C7" t="s">
        <v>14</v>
      </c>
      <c r="D7" t="s">
        <v>47</v>
      </c>
      <c r="E7" t="s">
        <v>20</v>
      </c>
      <c r="F7" t="s">
        <v>2045</v>
      </c>
    </row>
    <row r="8" spans="1:6" x14ac:dyDescent="0.2">
      <c r="A8" s="10" t="s">
        <v>2047</v>
      </c>
      <c r="B8">
        <v>1</v>
      </c>
      <c r="C8">
        <v>10</v>
      </c>
      <c r="D8">
        <v>2</v>
      </c>
      <c r="E8">
        <v>21</v>
      </c>
      <c r="F8">
        <v>34</v>
      </c>
    </row>
    <row r="9" spans="1:6" x14ac:dyDescent="0.2">
      <c r="A9" s="10" t="s">
        <v>2048</v>
      </c>
      <c r="E9">
        <v>4</v>
      </c>
      <c r="F9">
        <v>4</v>
      </c>
    </row>
    <row r="10" spans="1:6" x14ac:dyDescent="0.2">
      <c r="A10" s="10" t="s">
        <v>2049</v>
      </c>
      <c r="B10">
        <v>4</v>
      </c>
      <c r="C10">
        <v>21</v>
      </c>
      <c r="D10">
        <v>1</v>
      </c>
      <c r="E10">
        <v>34</v>
      </c>
      <c r="F10">
        <v>60</v>
      </c>
    </row>
    <row r="11" spans="1:6" x14ac:dyDescent="0.2">
      <c r="A11" s="10" t="s">
        <v>2050</v>
      </c>
      <c r="B11">
        <v>2</v>
      </c>
      <c r="C11">
        <v>12</v>
      </c>
      <c r="D11">
        <v>1</v>
      </c>
      <c r="E11">
        <v>22</v>
      </c>
      <c r="F11">
        <v>37</v>
      </c>
    </row>
    <row r="12" spans="1:6" x14ac:dyDescent="0.2">
      <c r="A12" s="10" t="s">
        <v>2051</v>
      </c>
      <c r="C12">
        <v>8</v>
      </c>
      <c r="E12">
        <v>10</v>
      </c>
      <c r="F12">
        <v>18</v>
      </c>
    </row>
    <row r="13" spans="1:6" x14ac:dyDescent="0.2">
      <c r="A13" s="10" t="s">
        <v>2052</v>
      </c>
      <c r="B13">
        <v>1</v>
      </c>
      <c r="C13">
        <v>7</v>
      </c>
      <c r="E13">
        <v>9</v>
      </c>
      <c r="F13">
        <v>17</v>
      </c>
    </row>
    <row r="14" spans="1:6" x14ac:dyDescent="0.2">
      <c r="A14" s="10" t="s">
        <v>2053</v>
      </c>
      <c r="B14">
        <v>4</v>
      </c>
      <c r="C14">
        <v>20</v>
      </c>
      <c r="E14">
        <v>22</v>
      </c>
      <c r="F14">
        <v>46</v>
      </c>
    </row>
    <row r="15" spans="1:6" x14ac:dyDescent="0.2">
      <c r="A15" s="10" t="s">
        <v>2054</v>
      </c>
      <c r="B15">
        <v>3</v>
      </c>
      <c r="C15">
        <v>19</v>
      </c>
      <c r="E15">
        <v>23</v>
      </c>
      <c r="F15">
        <v>45</v>
      </c>
    </row>
    <row r="16" spans="1:6" x14ac:dyDescent="0.2">
      <c r="A16" s="10" t="s">
        <v>2055</v>
      </c>
      <c r="B16">
        <v>1</v>
      </c>
      <c r="C16">
        <v>6</v>
      </c>
      <c r="E16">
        <v>10</v>
      </c>
      <c r="F16">
        <v>17</v>
      </c>
    </row>
    <row r="17" spans="1:6" x14ac:dyDescent="0.2">
      <c r="A17" s="10" t="s">
        <v>2056</v>
      </c>
      <c r="C17">
        <v>3</v>
      </c>
      <c r="E17">
        <v>4</v>
      </c>
      <c r="F17">
        <v>7</v>
      </c>
    </row>
    <row r="18" spans="1:6" x14ac:dyDescent="0.2">
      <c r="A18" s="10" t="s">
        <v>2057</v>
      </c>
      <c r="C18">
        <v>8</v>
      </c>
      <c r="D18">
        <v>1</v>
      </c>
      <c r="E18">
        <v>4</v>
      </c>
      <c r="F18">
        <v>13</v>
      </c>
    </row>
    <row r="19" spans="1:6" x14ac:dyDescent="0.2">
      <c r="A19" s="10" t="s">
        <v>2058</v>
      </c>
      <c r="B19">
        <v>1</v>
      </c>
      <c r="C19">
        <v>6</v>
      </c>
      <c r="D19">
        <v>1</v>
      </c>
      <c r="E19">
        <v>13</v>
      </c>
      <c r="F19">
        <v>21</v>
      </c>
    </row>
    <row r="20" spans="1:6" x14ac:dyDescent="0.2">
      <c r="A20" s="10" t="s">
        <v>2059</v>
      </c>
      <c r="B20">
        <v>4</v>
      </c>
      <c r="C20">
        <v>11</v>
      </c>
      <c r="D20">
        <v>1</v>
      </c>
      <c r="E20">
        <v>26</v>
      </c>
      <c r="F20">
        <v>42</v>
      </c>
    </row>
    <row r="21" spans="1:6" x14ac:dyDescent="0.2">
      <c r="A21" s="10" t="s">
        <v>2060</v>
      </c>
      <c r="B21">
        <v>23</v>
      </c>
      <c r="C21">
        <v>132</v>
      </c>
      <c r="D21">
        <v>2</v>
      </c>
      <c r="E21">
        <v>187</v>
      </c>
      <c r="F21">
        <v>344</v>
      </c>
    </row>
    <row r="22" spans="1:6" x14ac:dyDescent="0.2">
      <c r="A22" s="10" t="s">
        <v>2061</v>
      </c>
      <c r="C22">
        <v>4</v>
      </c>
      <c r="E22">
        <v>4</v>
      </c>
      <c r="F22">
        <v>8</v>
      </c>
    </row>
    <row r="23" spans="1:6" x14ac:dyDescent="0.2">
      <c r="A23" s="10" t="s">
        <v>2062</v>
      </c>
      <c r="B23">
        <v>6</v>
      </c>
      <c r="C23">
        <v>30</v>
      </c>
      <c r="E23">
        <v>49</v>
      </c>
      <c r="F23">
        <v>85</v>
      </c>
    </row>
    <row r="24" spans="1:6" x14ac:dyDescent="0.2">
      <c r="A24" s="10" t="s">
        <v>2063</v>
      </c>
      <c r="C24">
        <v>9</v>
      </c>
      <c r="E24">
        <v>5</v>
      </c>
      <c r="F24">
        <v>14</v>
      </c>
    </row>
    <row r="25" spans="1:6" x14ac:dyDescent="0.2">
      <c r="A25" s="10" t="s">
        <v>2064</v>
      </c>
      <c r="B25">
        <v>1</v>
      </c>
      <c r="C25">
        <v>5</v>
      </c>
      <c r="D25">
        <v>1</v>
      </c>
      <c r="E25">
        <v>9</v>
      </c>
      <c r="F25">
        <v>16</v>
      </c>
    </row>
    <row r="26" spans="1:6" x14ac:dyDescent="0.2">
      <c r="A26" s="10" t="s">
        <v>2065</v>
      </c>
      <c r="B26">
        <v>3</v>
      </c>
      <c r="C26">
        <v>3</v>
      </c>
      <c r="E26">
        <v>11</v>
      </c>
      <c r="F26">
        <v>17</v>
      </c>
    </row>
    <row r="27" spans="1:6" x14ac:dyDescent="0.2">
      <c r="A27" s="10" t="s">
        <v>2066</v>
      </c>
      <c r="C27">
        <v>7</v>
      </c>
      <c r="E27">
        <v>14</v>
      </c>
      <c r="F27">
        <v>21</v>
      </c>
    </row>
    <row r="28" spans="1:6" x14ac:dyDescent="0.2">
      <c r="A28" s="10" t="s">
        <v>2067</v>
      </c>
      <c r="B28">
        <v>1</v>
      </c>
      <c r="C28">
        <v>15</v>
      </c>
      <c r="D28">
        <v>2</v>
      </c>
      <c r="E28">
        <v>17</v>
      </c>
      <c r="F28">
        <v>35</v>
      </c>
    </row>
    <row r="29" spans="1:6" x14ac:dyDescent="0.2">
      <c r="A29" s="10" t="s">
        <v>2068</v>
      </c>
      <c r="C29">
        <v>16</v>
      </c>
      <c r="D29">
        <v>1</v>
      </c>
      <c r="E29">
        <v>28</v>
      </c>
      <c r="F29">
        <v>45</v>
      </c>
    </row>
    <row r="30" spans="1:6" x14ac:dyDescent="0.2">
      <c r="A30" s="10" t="s">
        <v>2069</v>
      </c>
      <c r="B30">
        <v>2</v>
      </c>
      <c r="C30">
        <v>12</v>
      </c>
      <c r="D30">
        <v>1</v>
      </c>
      <c r="E30">
        <v>36</v>
      </c>
      <c r="F30">
        <v>51</v>
      </c>
    </row>
    <row r="31" spans="1:6" x14ac:dyDescent="0.2">
      <c r="A31" s="10" t="s">
        <v>2070</v>
      </c>
      <c r="E31">
        <v>3</v>
      </c>
      <c r="F31">
        <v>3</v>
      </c>
    </row>
    <row r="32" spans="1:6" x14ac:dyDescent="0.2">
      <c r="A32" s="10" t="s">
        <v>2045</v>
      </c>
      <c r="B32">
        <v>57</v>
      </c>
      <c r="C32">
        <v>364</v>
      </c>
      <c r="D32">
        <v>14</v>
      </c>
      <c r="E32">
        <v>565</v>
      </c>
      <c r="F3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DC96-7AAE-7445-99FC-3F0B4A6BD526}">
  <sheetPr codeName="Sheet11"/>
  <dimension ref="A1:E20"/>
  <sheetViews>
    <sheetView workbookViewId="0">
      <selection activeCell="M36" sqref="M36"/>
    </sheetView>
  </sheetViews>
  <sheetFormatPr baseColWidth="10" defaultRowHeight="16" x14ac:dyDescent="0.2"/>
  <cols>
    <col min="1" max="1" width="30.332031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t="s">
        <v>2122</v>
      </c>
    </row>
    <row r="3" spans="1:5" x14ac:dyDescent="0.2">
      <c r="A3" s="9" t="s">
        <v>2031</v>
      </c>
      <c r="B3" t="s">
        <v>2034</v>
      </c>
    </row>
    <row r="4" spans="1:5" x14ac:dyDescent="0.2">
      <c r="A4" s="9" t="s">
        <v>2074</v>
      </c>
      <c r="B4" t="s">
        <v>2034</v>
      </c>
    </row>
    <row r="6" spans="1:5" x14ac:dyDescent="0.2">
      <c r="A6" s="9" t="s">
        <v>2091</v>
      </c>
      <c r="B6" s="9" t="s">
        <v>2035</v>
      </c>
    </row>
    <row r="7" spans="1:5" x14ac:dyDescent="0.2">
      <c r="A7" s="9" t="s">
        <v>2046</v>
      </c>
      <c r="B7" t="s">
        <v>74</v>
      </c>
      <c r="C7" t="s">
        <v>14</v>
      </c>
      <c r="D7" t="s">
        <v>20</v>
      </c>
      <c r="E7" t="s">
        <v>2045</v>
      </c>
    </row>
    <row r="8" spans="1:5" x14ac:dyDescent="0.2">
      <c r="A8" s="10" t="s">
        <v>2081</v>
      </c>
      <c r="B8">
        <v>6</v>
      </c>
      <c r="C8">
        <v>36</v>
      </c>
      <c r="D8">
        <v>49</v>
      </c>
      <c r="E8">
        <v>91</v>
      </c>
    </row>
    <row r="9" spans="1:5" x14ac:dyDescent="0.2">
      <c r="A9" s="10" t="s">
        <v>2089</v>
      </c>
      <c r="B9">
        <v>7</v>
      </c>
      <c r="C9">
        <v>28</v>
      </c>
      <c r="D9">
        <v>44</v>
      </c>
      <c r="E9">
        <v>79</v>
      </c>
    </row>
    <row r="10" spans="1:5" x14ac:dyDescent="0.2">
      <c r="A10" s="10" t="s">
        <v>2085</v>
      </c>
      <c r="B10">
        <v>4</v>
      </c>
      <c r="C10">
        <v>33</v>
      </c>
      <c r="D10">
        <v>49</v>
      </c>
      <c r="E10">
        <v>86</v>
      </c>
    </row>
    <row r="11" spans="1:5" x14ac:dyDescent="0.2">
      <c r="A11" s="10" t="s">
        <v>2088</v>
      </c>
      <c r="B11">
        <v>1</v>
      </c>
      <c r="C11">
        <v>30</v>
      </c>
      <c r="D11">
        <v>46</v>
      </c>
      <c r="E11">
        <v>77</v>
      </c>
    </row>
    <row r="12" spans="1:5" x14ac:dyDescent="0.2">
      <c r="A12" s="10" t="s">
        <v>2090</v>
      </c>
      <c r="B12">
        <v>3</v>
      </c>
      <c r="C12">
        <v>35</v>
      </c>
      <c r="D12">
        <v>46</v>
      </c>
      <c r="E12">
        <v>84</v>
      </c>
    </row>
    <row r="13" spans="1:5" x14ac:dyDescent="0.2">
      <c r="A13" s="10" t="s">
        <v>2084</v>
      </c>
      <c r="B13">
        <v>3</v>
      </c>
      <c r="C13">
        <v>28</v>
      </c>
      <c r="D13">
        <v>55</v>
      </c>
      <c r="E13">
        <v>86</v>
      </c>
    </row>
    <row r="14" spans="1:5" x14ac:dyDescent="0.2">
      <c r="A14" s="10" t="s">
        <v>2087</v>
      </c>
      <c r="B14">
        <v>4</v>
      </c>
      <c r="C14">
        <v>31</v>
      </c>
      <c r="D14">
        <v>58</v>
      </c>
      <c r="E14">
        <v>93</v>
      </c>
    </row>
    <row r="15" spans="1:5" x14ac:dyDescent="0.2">
      <c r="A15" s="10" t="s">
        <v>2080</v>
      </c>
      <c r="B15">
        <v>8</v>
      </c>
      <c r="C15">
        <v>35</v>
      </c>
      <c r="D15">
        <v>41</v>
      </c>
      <c r="E15">
        <v>84</v>
      </c>
    </row>
    <row r="16" spans="1:5" x14ac:dyDescent="0.2">
      <c r="A16" s="10" t="s">
        <v>2082</v>
      </c>
      <c r="B16">
        <v>5</v>
      </c>
      <c r="C16">
        <v>23</v>
      </c>
      <c r="D16">
        <v>45</v>
      </c>
      <c r="E16">
        <v>73</v>
      </c>
    </row>
    <row r="17" spans="1:5" x14ac:dyDescent="0.2">
      <c r="A17" s="10" t="s">
        <v>2083</v>
      </c>
      <c r="B17">
        <v>6</v>
      </c>
      <c r="C17">
        <v>26</v>
      </c>
      <c r="D17">
        <v>45</v>
      </c>
      <c r="E17">
        <v>77</v>
      </c>
    </row>
    <row r="18" spans="1:5" x14ac:dyDescent="0.2">
      <c r="A18" s="10" t="s">
        <v>2079</v>
      </c>
      <c r="B18">
        <v>3</v>
      </c>
      <c r="C18">
        <v>27</v>
      </c>
      <c r="D18">
        <v>45</v>
      </c>
      <c r="E18">
        <v>75</v>
      </c>
    </row>
    <row r="19" spans="1:5" x14ac:dyDescent="0.2">
      <c r="A19" s="10" t="s">
        <v>2086</v>
      </c>
      <c r="B19">
        <v>7</v>
      </c>
      <c r="C19">
        <v>32</v>
      </c>
      <c r="D19">
        <v>42</v>
      </c>
      <c r="E19">
        <v>81</v>
      </c>
    </row>
    <row r="20" spans="1:5" x14ac:dyDescent="0.2">
      <c r="A20" s="10" t="s">
        <v>2045</v>
      </c>
      <c r="B20">
        <v>57</v>
      </c>
      <c r="C20">
        <v>364</v>
      </c>
      <c r="D20">
        <v>565</v>
      </c>
      <c r="E20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5D55-8E1B-D242-992B-7BF0723E5908}">
  <dimension ref="A3:E34"/>
  <sheetViews>
    <sheetView workbookViewId="0">
      <selection activeCell="G38" sqref="G38"/>
    </sheetView>
  </sheetViews>
  <sheetFormatPr baseColWidth="10" defaultRowHeight="16" x14ac:dyDescent="0.2"/>
  <cols>
    <col min="1" max="1" width="13" bestFit="1" customWidth="1"/>
    <col min="2" max="2" width="12.33203125" bestFit="1" customWidth="1"/>
    <col min="3" max="3" width="23.5" bestFit="1" customWidth="1"/>
    <col min="4" max="4" width="19.83203125" bestFit="1" customWidth="1"/>
    <col min="5" max="5" width="22.33203125" bestFit="1" customWidth="1"/>
    <col min="6" max="7" width="24.83203125" bestFit="1" customWidth="1"/>
  </cols>
  <sheetData>
    <row r="3" spans="1:5" x14ac:dyDescent="0.2">
      <c r="A3" s="9" t="s">
        <v>2046</v>
      </c>
      <c r="B3" t="s">
        <v>2124</v>
      </c>
      <c r="C3" t="s">
        <v>2125</v>
      </c>
      <c r="D3" t="s">
        <v>2126</v>
      </c>
      <c r="E3" t="s">
        <v>2127</v>
      </c>
    </row>
    <row r="4" spans="1:5" x14ac:dyDescent="0.2">
      <c r="A4" s="22">
        <v>0.36421725239616615</v>
      </c>
      <c r="B4" s="21">
        <v>1</v>
      </c>
      <c r="C4" s="21">
        <v>114</v>
      </c>
      <c r="D4" s="21">
        <v>163</v>
      </c>
      <c r="E4" s="21">
        <v>28</v>
      </c>
    </row>
    <row r="5" spans="1:5" x14ac:dyDescent="0.2">
      <c r="A5" s="23">
        <v>0.52076677316293929</v>
      </c>
      <c r="B5" s="21">
        <v>1</v>
      </c>
      <c r="C5" s="21">
        <v>114</v>
      </c>
      <c r="D5" s="21">
        <v>163</v>
      </c>
      <c r="E5" s="21">
        <v>28</v>
      </c>
    </row>
    <row r="6" spans="1:5" x14ac:dyDescent="0.2">
      <c r="A6" s="24">
        <v>8.9456869009584661E-2</v>
      </c>
      <c r="B6" s="21">
        <v>1</v>
      </c>
      <c r="C6" s="21">
        <v>114</v>
      </c>
      <c r="D6" s="21">
        <v>163</v>
      </c>
      <c r="E6" s="21">
        <v>28</v>
      </c>
    </row>
    <row r="7" spans="1:5" x14ac:dyDescent="0.2">
      <c r="A7" s="22">
        <v>0.44444444444444442</v>
      </c>
      <c r="B7" s="21">
        <v>1</v>
      </c>
      <c r="C7" s="21">
        <v>4</v>
      </c>
      <c r="D7" s="21">
        <v>5</v>
      </c>
      <c r="E7" s="21">
        <v>0</v>
      </c>
    </row>
    <row r="8" spans="1:5" x14ac:dyDescent="0.2">
      <c r="A8" s="23">
        <v>0.55555555555555558</v>
      </c>
      <c r="B8" s="21">
        <v>1</v>
      </c>
      <c r="C8" s="21">
        <v>4</v>
      </c>
      <c r="D8" s="21">
        <v>5</v>
      </c>
      <c r="E8" s="21">
        <v>0</v>
      </c>
    </row>
    <row r="9" spans="1:5" x14ac:dyDescent="0.2">
      <c r="A9" s="24">
        <v>0</v>
      </c>
      <c r="B9" s="21">
        <v>1</v>
      </c>
      <c r="C9" s="21">
        <v>4</v>
      </c>
      <c r="D9" s="21">
        <v>5</v>
      </c>
      <c r="E9" s="21">
        <v>0</v>
      </c>
    </row>
    <row r="10" spans="1:5" x14ac:dyDescent="0.2">
      <c r="A10" s="22">
        <v>0.51735015772870663</v>
      </c>
      <c r="B10" s="21">
        <v>1</v>
      </c>
      <c r="C10" s="21">
        <v>164</v>
      </c>
      <c r="D10" s="21">
        <v>126</v>
      </c>
      <c r="E10" s="21">
        <v>25</v>
      </c>
    </row>
    <row r="11" spans="1:5" x14ac:dyDescent="0.2">
      <c r="A11" s="23">
        <v>0.39747634069400634</v>
      </c>
      <c r="B11" s="21">
        <v>1</v>
      </c>
      <c r="C11" s="21">
        <v>164</v>
      </c>
      <c r="D11" s="21">
        <v>126</v>
      </c>
      <c r="E11" s="21">
        <v>25</v>
      </c>
    </row>
    <row r="12" spans="1:5" x14ac:dyDescent="0.2">
      <c r="A12" s="24">
        <v>7.8864353312302835E-2</v>
      </c>
      <c r="B12" s="21">
        <v>1</v>
      </c>
      <c r="C12" s="21">
        <v>164</v>
      </c>
      <c r="D12" s="21">
        <v>126</v>
      </c>
      <c r="E12" s="21">
        <v>25</v>
      </c>
    </row>
    <row r="13" spans="1:5" x14ac:dyDescent="0.2">
      <c r="A13" s="22">
        <v>0.58823529411764708</v>
      </c>
      <c r="B13" s="21">
        <v>1</v>
      </c>
      <c r="C13" s="21">
        <v>30</v>
      </c>
      <c r="D13" s="21">
        <v>20</v>
      </c>
      <c r="E13" s="21">
        <v>1</v>
      </c>
    </row>
    <row r="14" spans="1:5" x14ac:dyDescent="0.2">
      <c r="A14" s="23">
        <v>0.39215686274509803</v>
      </c>
      <c r="B14" s="21">
        <v>1</v>
      </c>
      <c r="C14" s="21">
        <v>30</v>
      </c>
      <c r="D14" s="21">
        <v>20</v>
      </c>
      <c r="E14" s="21">
        <v>1</v>
      </c>
    </row>
    <row r="15" spans="1:5" x14ac:dyDescent="0.2">
      <c r="A15" s="24">
        <v>1.9607843137254902E-2</v>
      </c>
      <c r="B15" s="21">
        <v>1</v>
      </c>
      <c r="C15" s="21">
        <v>30</v>
      </c>
      <c r="D15" s="21">
        <v>20</v>
      </c>
      <c r="E15" s="21">
        <v>1</v>
      </c>
    </row>
    <row r="16" spans="1:5" x14ac:dyDescent="0.2">
      <c r="A16" s="22">
        <v>0.66666666666666663</v>
      </c>
      <c r="B16" s="21">
        <v>1</v>
      </c>
      <c r="C16" s="21">
        <v>8</v>
      </c>
      <c r="D16" s="21">
        <v>3</v>
      </c>
      <c r="E16" s="21">
        <v>1</v>
      </c>
    </row>
    <row r="17" spans="1:5" x14ac:dyDescent="0.2">
      <c r="A17" s="23">
        <v>0.25</v>
      </c>
      <c r="B17" s="21">
        <v>1</v>
      </c>
      <c r="C17" s="21">
        <v>8</v>
      </c>
      <c r="D17" s="21">
        <v>3</v>
      </c>
      <c r="E17" s="21">
        <v>1</v>
      </c>
    </row>
    <row r="18" spans="1:5" x14ac:dyDescent="0.2">
      <c r="A18" s="24">
        <v>8.3333333333333329E-2</v>
      </c>
      <c r="B18" s="21">
        <v>1</v>
      </c>
      <c r="C18" s="21">
        <v>8</v>
      </c>
      <c r="D18" s="21">
        <v>3</v>
      </c>
      <c r="E18" s="21">
        <v>1</v>
      </c>
    </row>
    <row r="19" spans="1:5" x14ac:dyDescent="0.2">
      <c r="A19" s="22">
        <v>0.72727272727272729</v>
      </c>
      <c r="B19" s="21">
        <v>1</v>
      </c>
      <c r="C19" s="21">
        <v>8</v>
      </c>
      <c r="D19" s="21">
        <v>3</v>
      </c>
      <c r="E19" s="21">
        <v>0</v>
      </c>
    </row>
    <row r="20" spans="1:5" x14ac:dyDescent="0.2">
      <c r="A20" s="23">
        <v>0.27272727272727271</v>
      </c>
      <c r="B20" s="21">
        <v>1</v>
      </c>
      <c r="C20" s="21">
        <v>8</v>
      </c>
      <c r="D20" s="21">
        <v>3</v>
      </c>
      <c r="E20" s="21">
        <v>0</v>
      </c>
    </row>
    <row r="21" spans="1:5" x14ac:dyDescent="0.2">
      <c r="A21" s="24">
        <v>0</v>
      </c>
      <c r="B21" s="21">
        <v>1</v>
      </c>
      <c r="C21" s="21">
        <v>8</v>
      </c>
      <c r="D21" s="21">
        <v>3</v>
      </c>
      <c r="E21" s="21">
        <v>0</v>
      </c>
    </row>
    <row r="22" spans="1:5" x14ac:dyDescent="0.2">
      <c r="A22" s="22">
        <v>0.73333333333333328</v>
      </c>
      <c r="B22" s="21">
        <v>1</v>
      </c>
      <c r="C22" s="21">
        <v>11</v>
      </c>
      <c r="D22" s="21">
        <v>3</v>
      </c>
      <c r="E22" s="21">
        <v>0</v>
      </c>
    </row>
    <row r="23" spans="1:5" x14ac:dyDescent="0.2">
      <c r="A23" s="23">
        <v>0.2</v>
      </c>
      <c r="B23" s="21">
        <v>1</v>
      </c>
      <c r="C23" s="21">
        <v>11</v>
      </c>
      <c r="D23" s="21">
        <v>3</v>
      </c>
      <c r="E23" s="21">
        <v>0</v>
      </c>
    </row>
    <row r="24" spans="1:5" x14ac:dyDescent="0.2">
      <c r="A24" s="24">
        <v>0</v>
      </c>
      <c r="B24" s="21">
        <v>1</v>
      </c>
      <c r="C24" s="21">
        <v>11</v>
      </c>
      <c r="D24" s="21">
        <v>3</v>
      </c>
      <c r="E24" s="21">
        <v>0</v>
      </c>
    </row>
    <row r="25" spans="1:5" x14ac:dyDescent="0.2">
      <c r="A25" s="22">
        <v>0.7857142857142857</v>
      </c>
      <c r="B25" s="21">
        <v>1</v>
      </c>
      <c r="C25" s="21">
        <v>11</v>
      </c>
      <c r="D25" s="21">
        <v>3</v>
      </c>
      <c r="E25" s="21">
        <v>0</v>
      </c>
    </row>
    <row r="26" spans="1:5" x14ac:dyDescent="0.2">
      <c r="A26" s="23">
        <v>0.21428571428571427</v>
      </c>
      <c r="B26" s="21">
        <v>1</v>
      </c>
      <c r="C26" s="21">
        <v>11</v>
      </c>
      <c r="D26" s="21">
        <v>3</v>
      </c>
      <c r="E26" s="21">
        <v>0</v>
      </c>
    </row>
    <row r="27" spans="1:5" x14ac:dyDescent="0.2">
      <c r="A27" s="24">
        <v>0</v>
      </c>
      <c r="B27" s="21">
        <v>1</v>
      </c>
      <c r="C27" s="21">
        <v>11</v>
      </c>
      <c r="D27" s="21">
        <v>3</v>
      </c>
      <c r="E27" s="21">
        <v>0</v>
      </c>
    </row>
    <row r="28" spans="1:5" x14ac:dyDescent="0.2">
      <c r="A28" s="22">
        <v>0.81623931623931623</v>
      </c>
      <c r="B28" s="21">
        <v>1</v>
      </c>
      <c r="C28" s="21">
        <v>191</v>
      </c>
      <c r="D28" s="21">
        <v>38</v>
      </c>
      <c r="E28" s="21">
        <v>2</v>
      </c>
    </row>
    <row r="29" spans="1:5" x14ac:dyDescent="0.2">
      <c r="A29" s="23">
        <v>0.1623931623931624</v>
      </c>
      <c r="B29" s="21">
        <v>1</v>
      </c>
      <c r="C29" s="21">
        <v>191</v>
      </c>
      <c r="D29" s="21">
        <v>38</v>
      </c>
      <c r="E29" s="21">
        <v>2</v>
      </c>
    </row>
    <row r="30" spans="1:5" x14ac:dyDescent="0.2">
      <c r="A30" s="24">
        <v>8.5470085470085479E-3</v>
      </c>
      <c r="B30" s="21">
        <v>1</v>
      </c>
      <c r="C30" s="21">
        <v>191</v>
      </c>
      <c r="D30" s="21">
        <v>38</v>
      </c>
      <c r="E30" s="21">
        <v>2</v>
      </c>
    </row>
    <row r="31" spans="1:5" x14ac:dyDescent="0.2">
      <c r="A31" s="22">
        <v>1</v>
      </c>
      <c r="B31" s="21">
        <v>3</v>
      </c>
      <c r="C31" s="21">
        <v>24</v>
      </c>
      <c r="D31" s="21">
        <v>0</v>
      </c>
      <c r="E31" s="21">
        <v>0</v>
      </c>
    </row>
    <row r="32" spans="1:5" x14ac:dyDescent="0.2">
      <c r="A32" s="23">
        <v>0</v>
      </c>
      <c r="B32" s="21">
        <v>3</v>
      </c>
      <c r="C32" s="21">
        <v>24</v>
      </c>
      <c r="D32" s="21">
        <v>0</v>
      </c>
      <c r="E32" s="21">
        <v>0</v>
      </c>
    </row>
    <row r="33" spans="1:5" x14ac:dyDescent="0.2">
      <c r="A33" s="24">
        <v>0</v>
      </c>
      <c r="B33" s="21">
        <v>3</v>
      </c>
      <c r="C33" s="21">
        <v>24</v>
      </c>
      <c r="D33" s="21">
        <v>0</v>
      </c>
      <c r="E33" s="21">
        <v>0</v>
      </c>
    </row>
    <row r="34" spans="1:5" x14ac:dyDescent="0.2">
      <c r="A34" s="22" t="s">
        <v>2045</v>
      </c>
      <c r="B34" s="21">
        <v>12</v>
      </c>
      <c r="C34" s="21">
        <v>565</v>
      </c>
      <c r="D34" s="21">
        <v>364</v>
      </c>
      <c r="E34" s="21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816E-8E03-C340-B5CE-DA54B3049652}">
  <sheetPr codeName="Sheet13"/>
  <dimension ref="A1:H13"/>
  <sheetViews>
    <sheetView topLeftCell="A5" zoomScaleNormal="100" workbookViewId="0">
      <selection activeCell="F25" sqref="F25"/>
    </sheetView>
  </sheetViews>
  <sheetFormatPr baseColWidth="10" defaultRowHeight="16" x14ac:dyDescent="0.2"/>
  <cols>
    <col min="1" max="1" width="20.33203125" customWidth="1"/>
    <col min="2" max="3" width="35.5" customWidth="1"/>
    <col min="4" max="4" width="21.5" customWidth="1"/>
    <col min="5" max="5" width="21" customWidth="1"/>
    <col min="6" max="6" width="20" customWidth="1"/>
    <col min="7" max="8" width="22" customWidth="1"/>
  </cols>
  <sheetData>
    <row r="1" spans="1:8" x14ac:dyDescent="0.2">
      <c r="A1" t="s">
        <v>2092</v>
      </c>
      <c r="B1" t="s">
        <v>2095</v>
      </c>
      <c r="C1" t="s">
        <v>2093</v>
      </c>
      <c r="D1" t="s">
        <v>2094</v>
      </c>
      <c r="E1" t="s">
        <v>2123</v>
      </c>
      <c r="F1" t="s">
        <v>2096</v>
      </c>
      <c r="G1" t="s">
        <v>2097</v>
      </c>
      <c r="H1" t="s">
        <v>2098</v>
      </c>
    </row>
    <row r="2" spans="1:8" x14ac:dyDescent="0.2">
      <c r="A2" t="s">
        <v>2099</v>
      </c>
      <c r="B2">
        <f>COUNTIFS(Work!D2:D1001, "&lt;1000")</f>
        <v>51</v>
      </c>
      <c r="C2">
        <f>COUNTIFS(Work!D2:D1001, "&lt;1000", Work!G2:G1001, "successful")</f>
        <v>30</v>
      </c>
      <c r="D2">
        <f>COUNTIFS(Work!D2:D1001, "&lt;1000", Work!G2:G1001, "failed")</f>
        <v>20</v>
      </c>
      <c r="E2">
        <f>COUNTIFS(Work!D2:D1001, "&lt;1000", Work!G2:G1001, "canceled")</f>
        <v>1</v>
      </c>
      <c r="F2" s="20">
        <f>C2/B2</f>
        <v>0.58823529411764708</v>
      </c>
      <c r="G2" s="20">
        <f>D2/B2</f>
        <v>0.39215686274509803</v>
      </c>
      <c r="H2" s="20">
        <f>E2/B2</f>
        <v>1.9607843137254902E-2</v>
      </c>
    </row>
    <row r="3" spans="1:8" x14ac:dyDescent="0.2">
      <c r="A3" t="s">
        <v>2128</v>
      </c>
      <c r="B3">
        <f>COUNTIFS(Work!D2:D1001, "&gt;=1000", Work!D2:D1001, "&lt;=4999")</f>
        <v>234</v>
      </c>
      <c r="C3">
        <f>COUNTIFS(Work!D2:D1001, "&gt;=1000", Work!D2:D1001, "&lt;=4999", Work!G2:G1001, "successful")</f>
        <v>191</v>
      </c>
      <c r="D3">
        <f>COUNTIFS(Work!D2:D1001, "&gt;=1000", Work!D2:D1001, "&lt;=4999", Work!G2:G1001, "failed")</f>
        <v>38</v>
      </c>
      <c r="E3">
        <f>COUNTIFS(Work!D2:D1001, "&gt;=1000", Work!D2:D1001, "&lt;=4999", Work!G2:G1001, "canceled")</f>
        <v>2</v>
      </c>
      <c r="F3" s="20">
        <f t="shared" ref="F3:F13" si="0">C3/B3</f>
        <v>0.81623931623931623</v>
      </c>
      <c r="G3" s="20">
        <f t="shared" ref="G3:G13" si="1">D3/B3</f>
        <v>0.1623931623931624</v>
      </c>
      <c r="H3" s="20">
        <f t="shared" ref="H3:H13" si="2">E3/B3</f>
        <v>8.5470085470085479E-3</v>
      </c>
    </row>
    <row r="4" spans="1:8" x14ac:dyDescent="0.2">
      <c r="A4" t="s">
        <v>2100</v>
      </c>
      <c r="B4">
        <f>COUNTIFS(Work!D2:D1001, "&gt;=5000", Work!D2:D1001, "&lt;=9999")</f>
        <v>317</v>
      </c>
      <c r="C4">
        <f>COUNTIFS(Work!D2:D1001, "&gt;=5000", Work!D2:D1001, "&lt;=9999", Work!G2:G1001, "successful")</f>
        <v>164</v>
      </c>
      <c r="D4">
        <f>COUNTIFS(Work!D2:D1001, "&gt;=5000", Work!D2:D1001, "&lt;=9999", Work!G2:G1001, "failed")</f>
        <v>126</v>
      </c>
      <c r="E4">
        <f>COUNTIFS(Work!D2:D1001, "&gt;=5000", Work!D2:D1001, "&lt;=9999", Work!G2:G1001, "canceled")</f>
        <v>25</v>
      </c>
      <c r="F4" s="20">
        <f t="shared" si="0"/>
        <v>0.51735015772870663</v>
      </c>
      <c r="G4" s="20">
        <f t="shared" si="1"/>
        <v>0.39747634069400634</v>
      </c>
      <c r="H4" s="20">
        <f t="shared" si="2"/>
        <v>7.8864353312302835E-2</v>
      </c>
    </row>
    <row r="5" spans="1:8" x14ac:dyDescent="0.2">
      <c r="A5" t="s">
        <v>2101</v>
      </c>
      <c r="B5">
        <f>COUNTIFS(Work!D2:D1001, "&gt;=10000", Work!D2:D1001, "&lt;=14999")</f>
        <v>9</v>
      </c>
      <c r="C5">
        <f>COUNTIFS(Work!D2:D1001, "&gt;=10000", Work!D2:D1001, "&lt;=14999", Work!G2:G1001, "successful")</f>
        <v>4</v>
      </c>
      <c r="D5">
        <f>COUNTIFS(Work!D2:D1001, "&gt;=10000", Work!D2:D1001, "&lt;=14999", Work!G2:G1001, "failed")</f>
        <v>5</v>
      </c>
      <c r="E5">
        <f>COUNTIFS(Work!D2:D1001, "&gt;=10000", Work!D2:D1001, "&lt;=14999", Work!G2:G1001, "canceled")</f>
        <v>0</v>
      </c>
      <c r="F5" s="20">
        <f t="shared" si="0"/>
        <v>0.44444444444444442</v>
      </c>
      <c r="G5" s="20">
        <f t="shared" si="1"/>
        <v>0.55555555555555558</v>
      </c>
      <c r="H5" s="20">
        <f t="shared" si="2"/>
        <v>0</v>
      </c>
    </row>
    <row r="6" spans="1:8" x14ac:dyDescent="0.2">
      <c r="A6" t="s">
        <v>2102</v>
      </c>
      <c r="B6">
        <f>COUNTIFS(Work!D2:D1001, "&gt;=15000", Work!D2:D1001, "&lt;=19999")</f>
        <v>10</v>
      </c>
      <c r="C6">
        <f>COUNTIFS(Work!D2:D1001, "&gt;=15000", Work!D2:D1001, "&lt;=19999", Work!G2:G1001, "successful")</f>
        <v>10</v>
      </c>
      <c r="D6">
        <f>COUNTIFS(Work!D2:D1001, "&gt;=15000", Work!D2:D1001, "&lt;=19999", Work!G2:G1001, "failed")</f>
        <v>0</v>
      </c>
      <c r="E6">
        <f>COUNTIFS(Work!D2:D1001, "&gt;=15000", Work!D2:D1001, "&lt;=19999", Work!G2:G1001, "canceled")</f>
        <v>0</v>
      </c>
      <c r="F6" s="20">
        <f t="shared" si="0"/>
        <v>1</v>
      </c>
      <c r="G6" s="20">
        <f t="shared" si="1"/>
        <v>0</v>
      </c>
      <c r="H6" s="20">
        <f t="shared" si="2"/>
        <v>0</v>
      </c>
    </row>
    <row r="7" spans="1:8" x14ac:dyDescent="0.2">
      <c r="A7" t="s">
        <v>2103</v>
      </c>
      <c r="B7">
        <f>COUNTIFS(Work!D2:D1001, "&gt;=20000", Work!D2:D1001, "&lt;=24999")</f>
        <v>7</v>
      </c>
      <c r="C7">
        <f>COUNTIFS(Work!D2:D1001, "&gt;=20000", Work!D2:D1001, "&lt;=24999", Work!G2:G1001, "successful")</f>
        <v>7</v>
      </c>
      <c r="D7">
        <f>COUNTIFS(Work!D2:D1001, "&gt;=20000", Work!D2:D1001, "&lt;=24999", Work!G2:G1001, "failed")</f>
        <v>0</v>
      </c>
      <c r="E7">
        <f>COUNTIFS(Work!D2:D1001, "&gt;=20000", Work!D2:D1001, "&lt;=24999", Work!G2:G1001, "canceled")</f>
        <v>0</v>
      </c>
      <c r="F7" s="20">
        <f t="shared" si="0"/>
        <v>1</v>
      </c>
      <c r="G7" s="20">
        <f t="shared" si="1"/>
        <v>0</v>
      </c>
      <c r="H7" s="20">
        <f t="shared" si="2"/>
        <v>0</v>
      </c>
    </row>
    <row r="8" spans="1:8" x14ac:dyDescent="0.2">
      <c r="A8" t="s">
        <v>2104</v>
      </c>
      <c r="B8">
        <f>COUNTIFS(Work!D2:D1001, "&gt;=25000", Work!D2:D1001, "&lt;=29999")</f>
        <v>14</v>
      </c>
      <c r="C8">
        <f>COUNTIFS(Work!D2:D1001, "&gt;=25000", Work!D2:D1001, "&lt;=29999", Work!G2:G1001, "successful")</f>
        <v>11</v>
      </c>
      <c r="D8">
        <f>COUNTIFS(Work!D2:D1001, "&gt;=25000", Work!D2:D1001, "&lt;=29999", Work!G2:G1001, "failed")</f>
        <v>3</v>
      </c>
      <c r="E8">
        <f>COUNTIFS(Work!D2:D1001, "&gt;=25000", Work!D2:D1001, "&lt;=29999", Work!G2:G1001, "canceled")</f>
        <v>0</v>
      </c>
      <c r="F8" s="20">
        <f t="shared" si="0"/>
        <v>0.7857142857142857</v>
      </c>
      <c r="G8" s="20">
        <f t="shared" si="1"/>
        <v>0.21428571428571427</v>
      </c>
      <c r="H8" s="20">
        <f t="shared" si="2"/>
        <v>0</v>
      </c>
    </row>
    <row r="9" spans="1:8" x14ac:dyDescent="0.2">
      <c r="A9" t="s">
        <v>2105</v>
      </c>
      <c r="B9">
        <f>COUNTIFS(Work!D2:D1001, "&gt;=30000", Work!D2:D1001, "&lt;=34999")</f>
        <v>7</v>
      </c>
      <c r="C9">
        <f>COUNTIFS(Work!D2:D1001, "&gt;=30000", Work!D2:D1001, "&lt;=34999", Work!G2:G1001, "successful")</f>
        <v>7</v>
      </c>
      <c r="D9">
        <f>COUNTIFS(Work!D2:D1001, "&gt;=30000", Work!D2:D1001, "&lt;=34999", Work!G2:G1001, "failed")</f>
        <v>0</v>
      </c>
      <c r="E9">
        <f>COUNTIFS(Work!D2:D1001, "&gt;=30000", Work!D2:D1001, "&lt;=34999", Work!G2:G1001, "canceled")</f>
        <v>0</v>
      </c>
      <c r="F9" s="20">
        <f t="shared" si="0"/>
        <v>1</v>
      </c>
      <c r="G9" s="20">
        <f t="shared" si="1"/>
        <v>0</v>
      </c>
      <c r="H9" s="20">
        <f t="shared" si="2"/>
        <v>0</v>
      </c>
    </row>
    <row r="10" spans="1:8" x14ac:dyDescent="0.2">
      <c r="A10" t="s">
        <v>2106</v>
      </c>
      <c r="B10">
        <f>COUNTIFS(Work!D2:D1001, "&gt;=35000", Work!D2:D1001, "&lt;=39999")</f>
        <v>12</v>
      </c>
      <c r="C10">
        <f>COUNTIFS(Work!D2:D1001, "&gt;=35000", Work!D2:D1001, "&lt;=39999", Work!G2:G1001, "successful")</f>
        <v>8</v>
      </c>
      <c r="D10">
        <f>COUNTIFS(Work!D2:D1001, "&gt;=35000", Work!D2:D1001, "&lt;=39999", Work!G2:G1001, "failed")</f>
        <v>3</v>
      </c>
      <c r="E10">
        <f>COUNTIFS(Work!D2:D1001, "&gt;=35000", Work!D2:D1001, "&lt;=39999", Work!G2:G1001, "canceled")</f>
        <v>1</v>
      </c>
      <c r="F10" s="20">
        <f t="shared" si="0"/>
        <v>0.66666666666666663</v>
      </c>
      <c r="G10" s="20">
        <f t="shared" si="1"/>
        <v>0.25</v>
      </c>
      <c r="H10" s="20">
        <f t="shared" si="2"/>
        <v>8.3333333333333329E-2</v>
      </c>
    </row>
    <row r="11" spans="1:8" x14ac:dyDescent="0.2">
      <c r="A11" t="s">
        <v>2107</v>
      </c>
      <c r="B11">
        <f>COUNTIFS(Work!D2:D1001, "&gt;=40000", Work!D2:D1001, "&lt;=44999")</f>
        <v>15</v>
      </c>
      <c r="C11">
        <f>COUNTIFS(Work!D2:D1001, "&gt;=40000", Work!D2:D1001, "&lt;=44999", Work!G2:G1001, "successful")</f>
        <v>11</v>
      </c>
      <c r="D11">
        <f>COUNTIFS(Work!D2:D1001, "&gt;=40000", Work!D2:D1001, "&lt;=44999", Work!G2:G1001, "failed")</f>
        <v>3</v>
      </c>
      <c r="E11">
        <f>COUNTIFS(Work!D2:D1001, "&gt;=40000", Work!D2:D1001, "&lt;=44999", Work!G2:G1001, "canceled")</f>
        <v>0</v>
      </c>
      <c r="F11" s="20">
        <f t="shared" si="0"/>
        <v>0.73333333333333328</v>
      </c>
      <c r="G11" s="20">
        <f t="shared" si="1"/>
        <v>0.2</v>
      </c>
      <c r="H11" s="20">
        <f t="shared" si="2"/>
        <v>0</v>
      </c>
    </row>
    <row r="12" spans="1:8" x14ac:dyDescent="0.2">
      <c r="A12" t="s">
        <v>2108</v>
      </c>
      <c r="B12">
        <f>COUNTIFS(Work!D2:D1001, "&gt;=45000", Work!D2:D1001, "&lt;=49999")</f>
        <v>11</v>
      </c>
      <c r="C12">
        <f>COUNTIFS(Work!D2:D1001, "&gt;=45000", Work!D2:D1001, "&lt;=49999", Work!G2:G1001, "successful")</f>
        <v>8</v>
      </c>
      <c r="D12">
        <f>COUNTIFS(Work!D2:D1001, "&gt;=45000", Work!D2:D1001, "&lt;=49999", Work!G2:G1001, "failed")</f>
        <v>3</v>
      </c>
      <c r="E12">
        <f>COUNTIFS(Work!D2:D1001, "&gt;=45000", Work!D2:D1001, "&lt;=49999", Work!G2:G1001, "canceled")</f>
        <v>0</v>
      </c>
      <c r="F12" s="20">
        <f t="shared" si="0"/>
        <v>0.72727272727272729</v>
      </c>
      <c r="G12" s="20">
        <f t="shared" si="1"/>
        <v>0.27272727272727271</v>
      </c>
      <c r="H12" s="20">
        <f t="shared" si="2"/>
        <v>0</v>
      </c>
    </row>
    <row r="13" spans="1:8" x14ac:dyDescent="0.2">
      <c r="A13" t="s">
        <v>2109</v>
      </c>
      <c r="B13">
        <f>COUNTIFS(Work!D2:D1001, "&gt;=50000")</f>
        <v>313</v>
      </c>
      <c r="C13">
        <f>COUNTIFS(Work!D2:D1001, "&gt;=50000", Work!G2:G1001, "successful")</f>
        <v>114</v>
      </c>
      <c r="D13">
        <f>COUNTIFS(Work!D2:D1001, "&gt;=50000", Work!G2:G1001, "failed")</f>
        <v>163</v>
      </c>
      <c r="E13">
        <f>COUNTIFS(Work!D2:D1001, "&gt;=50000", Work!G2:G1001, "canceled")</f>
        <v>28</v>
      </c>
      <c r="F13" s="20">
        <f t="shared" si="0"/>
        <v>0.36421725239616615</v>
      </c>
      <c r="G13" s="20">
        <f t="shared" si="1"/>
        <v>0.52076677316293929</v>
      </c>
      <c r="H13" s="20">
        <f t="shared" si="2"/>
        <v>8.9456869009584661E-2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4457B-227F-3149-9B6E-E55023F8744D}">
  <sheetPr codeName="Sheet14"/>
  <dimension ref="A1:J566"/>
  <sheetViews>
    <sheetView workbookViewId="0">
      <selection activeCell="D20" sqref="D20"/>
    </sheetView>
  </sheetViews>
  <sheetFormatPr baseColWidth="10" defaultRowHeight="16" x14ac:dyDescent="0.2"/>
  <cols>
    <col min="1" max="1" width="20.1640625" customWidth="1"/>
    <col min="2" max="2" width="32.6640625" style="10" customWidth="1"/>
    <col min="4" max="4" width="16.5" style="10" customWidth="1"/>
    <col min="7" max="7" width="21.5" customWidth="1"/>
    <col min="8" max="8" width="32.83203125" style="10" customWidth="1"/>
    <col min="10" max="10" width="20.83203125" style="10" customWidth="1"/>
  </cols>
  <sheetData>
    <row r="1" spans="1:10" x14ac:dyDescent="0.2">
      <c r="A1" s="17" t="s">
        <v>2119</v>
      </c>
      <c r="B1" s="18" t="s">
        <v>2120</v>
      </c>
      <c r="C1" s="17" t="s">
        <v>2116</v>
      </c>
      <c r="D1" s="18" t="s">
        <v>2117</v>
      </c>
      <c r="E1" s="17"/>
      <c r="F1" s="17"/>
      <c r="G1" s="17" t="s">
        <v>2119</v>
      </c>
      <c r="H1" s="18" t="s">
        <v>2120</v>
      </c>
      <c r="I1" s="17" t="s">
        <v>2116</v>
      </c>
      <c r="J1" s="18" t="s">
        <v>2118</v>
      </c>
    </row>
    <row r="2" spans="1:10" x14ac:dyDescent="0.2">
      <c r="A2" t="s">
        <v>14</v>
      </c>
      <c r="B2" s="10">
        <v>0</v>
      </c>
      <c r="C2" t="s">
        <v>2110</v>
      </c>
      <c r="D2" s="19">
        <f>AVERAGE(B2:B365)</f>
        <v>585.61538461538464</v>
      </c>
      <c r="G2" t="s">
        <v>20</v>
      </c>
      <c r="H2" s="10">
        <v>158</v>
      </c>
      <c r="I2" t="s">
        <v>2110</v>
      </c>
      <c r="J2" s="19">
        <f>AVERAGE(H2:H566)</f>
        <v>851.14690265486729</v>
      </c>
    </row>
    <row r="3" spans="1:10" x14ac:dyDescent="0.2">
      <c r="A3" t="s">
        <v>14</v>
      </c>
      <c r="B3" s="10">
        <v>24</v>
      </c>
      <c r="C3" t="s">
        <v>2111</v>
      </c>
      <c r="D3" s="19">
        <f>MEDIAN(B2:B365)</f>
        <v>114.5</v>
      </c>
      <c r="G3" t="s">
        <v>20</v>
      </c>
      <c r="H3" s="10">
        <v>1425</v>
      </c>
      <c r="I3" t="s">
        <v>2111</v>
      </c>
      <c r="J3" s="19">
        <f>MEDIAN(H2:H566)</f>
        <v>201</v>
      </c>
    </row>
    <row r="4" spans="1:10" x14ac:dyDescent="0.2">
      <c r="A4" t="s">
        <v>14</v>
      </c>
      <c r="B4" s="10">
        <v>53</v>
      </c>
      <c r="C4" t="s">
        <v>2112</v>
      </c>
      <c r="D4" s="19">
        <f>MIN(B2:B365)</f>
        <v>0</v>
      </c>
      <c r="G4" t="s">
        <v>20</v>
      </c>
      <c r="H4" s="10">
        <v>174</v>
      </c>
      <c r="I4" t="s">
        <v>2112</v>
      </c>
      <c r="J4" s="19">
        <f>MIN(H2:H566)</f>
        <v>16</v>
      </c>
    </row>
    <row r="5" spans="1:10" x14ac:dyDescent="0.2">
      <c r="A5" t="s">
        <v>14</v>
      </c>
      <c r="B5" s="10">
        <v>18</v>
      </c>
      <c r="C5" t="s">
        <v>2113</v>
      </c>
      <c r="D5" s="19">
        <f>MAX(B2:B365)</f>
        <v>6080</v>
      </c>
      <c r="G5" t="s">
        <v>20</v>
      </c>
      <c r="H5" s="10">
        <v>227</v>
      </c>
      <c r="I5" t="s">
        <v>2113</v>
      </c>
      <c r="J5" s="19">
        <f>MAX(H2:H365)</f>
        <v>6465</v>
      </c>
    </row>
    <row r="6" spans="1:10" x14ac:dyDescent="0.2">
      <c r="A6" t="s">
        <v>14</v>
      </c>
      <c r="B6" s="10">
        <v>44</v>
      </c>
      <c r="C6" t="s">
        <v>2114</v>
      </c>
      <c r="D6" s="19">
        <f>_xlfn.VAR.S(B2:B365)</f>
        <v>924113.45496927318</v>
      </c>
      <c r="G6" t="s">
        <v>20</v>
      </c>
      <c r="H6" s="10">
        <v>220</v>
      </c>
      <c r="I6" t="s">
        <v>2114</v>
      </c>
      <c r="J6" s="19">
        <f>_xlfn.VAR.S(H2:H566)</f>
        <v>1606216.5936295739</v>
      </c>
    </row>
    <row r="7" spans="1:10" x14ac:dyDescent="0.2">
      <c r="A7" t="s">
        <v>14</v>
      </c>
      <c r="B7" s="10">
        <v>27</v>
      </c>
      <c r="C7" t="s">
        <v>2115</v>
      </c>
      <c r="D7" s="19">
        <f>STDEV(B2:B365)</f>
        <v>961.30819978260524</v>
      </c>
      <c r="G7" t="s">
        <v>20</v>
      </c>
      <c r="H7" s="10">
        <v>98</v>
      </c>
      <c r="I7" t="s">
        <v>2115</v>
      </c>
      <c r="J7" s="19">
        <f>STDEV(H2:H566)</f>
        <v>1267.366006183523</v>
      </c>
    </row>
    <row r="8" spans="1:10" x14ac:dyDescent="0.2">
      <c r="A8" t="s">
        <v>14</v>
      </c>
      <c r="B8" s="10">
        <v>55</v>
      </c>
      <c r="G8" t="s">
        <v>20</v>
      </c>
      <c r="H8" s="10">
        <v>100</v>
      </c>
    </row>
    <row r="9" spans="1:10" x14ac:dyDescent="0.2">
      <c r="A9" t="s">
        <v>14</v>
      </c>
      <c r="B9" s="10">
        <v>200</v>
      </c>
      <c r="G9" t="s">
        <v>20</v>
      </c>
      <c r="H9" s="10">
        <v>1249</v>
      </c>
    </row>
    <row r="10" spans="1:10" x14ac:dyDescent="0.2">
      <c r="A10" t="s">
        <v>14</v>
      </c>
      <c r="B10" s="10">
        <v>452</v>
      </c>
      <c r="G10" t="s">
        <v>20</v>
      </c>
      <c r="H10" s="10">
        <v>1396</v>
      </c>
    </row>
    <row r="11" spans="1:10" x14ac:dyDescent="0.2">
      <c r="A11" t="s">
        <v>14</v>
      </c>
      <c r="B11" s="10">
        <v>674</v>
      </c>
      <c r="G11" t="s">
        <v>20</v>
      </c>
      <c r="H11" s="10">
        <v>890</v>
      </c>
    </row>
    <row r="12" spans="1:10" x14ac:dyDescent="0.2">
      <c r="A12" t="s">
        <v>14</v>
      </c>
      <c r="B12" s="10">
        <v>558</v>
      </c>
      <c r="G12" t="s">
        <v>20</v>
      </c>
      <c r="H12" s="10">
        <v>142</v>
      </c>
    </row>
    <row r="13" spans="1:10" x14ac:dyDescent="0.2">
      <c r="A13" t="s">
        <v>14</v>
      </c>
      <c r="B13" s="10">
        <v>15</v>
      </c>
      <c r="G13" t="s">
        <v>20</v>
      </c>
      <c r="H13" s="10">
        <v>2673</v>
      </c>
    </row>
    <row r="14" spans="1:10" x14ac:dyDescent="0.2">
      <c r="A14" t="s">
        <v>14</v>
      </c>
      <c r="B14" s="10">
        <v>2307</v>
      </c>
      <c r="G14" t="s">
        <v>20</v>
      </c>
      <c r="H14" s="10">
        <v>163</v>
      </c>
    </row>
    <row r="15" spans="1:10" x14ac:dyDescent="0.2">
      <c r="A15" t="s">
        <v>14</v>
      </c>
      <c r="B15" s="10">
        <v>88</v>
      </c>
      <c r="G15" t="s">
        <v>20</v>
      </c>
      <c r="H15" s="10">
        <v>2220</v>
      </c>
    </row>
    <row r="16" spans="1:10" x14ac:dyDescent="0.2">
      <c r="A16" t="s">
        <v>14</v>
      </c>
      <c r="B16" s="10">
        <v>48</v>
      </c>
      <c r="G16" t="s">
        <v>20</v>
      </c>
      <c r="H16" s="10">
        <v>1606</v>
      </c>
    </row>
    <row r="17" spans="1:8" x14ac:dyDescent="0.2">
      <c r="A17" t="s">
        <v>14</v>
      </c>
      <c r="B17" s="10">
        <v>1</v>
      </c>
      <c r="G17" t="s">
        <v>20</v>
      </c>
      <c r="H17" s="10">
        <v>129</v>
      </c>
    </row>
    <row r="18" spans="1:8" x14ac:dyDescent="0.2">
      <c r="A18" t="s">
        <v>14</v>
      </c>
      <c r="B18" s="10">
        <v>1467</v>
      </c>
      <c r="G18" t="s">
        <v>20</v>
      </c>
      <c r="H18" s="10">
        <v>226</v>
      </c>
    </row>
    <row r="19" spans="1:8" x14ac:dyDescent="0.2">
      <c r="A19" t="s">
        <v>14</v>
      </c>
      <c r="B19" s="10">
        <v>75</v>
      </c>
      <c r="G19" t="s">
        <v>20</v>
      </c>
      <c r="H19" s="10">
        <v>5419</v>
      </c>
    </row>
    <row r="20" spans="1:8" x14ac:dyDescent="0.2">
      <c r="A20" t="s">
        <v>14</v>
      </c>
      <c r="B20" s="10">
        <v>120</v>
      </c>
      <c r="G20" t="s">
        <v>20</v>
      </c>
      <c r="H20" s="10">
        <v>165</v>
      </c>
    </row>
    <row r="21" spans="1:8" x14ac:dyDescent="0.2">
      <c r="A21" t="s">
        <v>14</v>
      </c>
      <c r="B21" s="10">
        <v>2253</v>
      </c>
      <c r="G21" t="s">
        <v>20</v>
      </c>
      <c r="H21" s="10">
        <v>1965</v>
      </c>
    </row>
    <row r="22" spans="1:8" x14ac:dyDescent="0.2">
      <c r="A22" t="s">
        <v>14</v>
      </c>
      <c r="B22" s="10">
        <v>5</v>
      </c>
      <c r="G22" t="s">
        <v>20</v>
      </c>
      <c r="H22" s="10">
        <v>16</v>
      </c>
    </row>
    <row r="23" spans="1:8" x14ac:dyDescent="0.2">
      <c r="A23" t="s">
        <v>14</v>
      </c>
      <c r="B23" s="10">
        <v>38</v>
      </c>
      <c r="G23" t="s">
        <v>20</v>
      </c>
      <c r="H23" s="10">
        <v>107</v>
      </c>
    </row>
    <row r="24" spans="1:8" x14ac:dyDescent="0.2">
      <c r="A24" t="s">
        <v>14</v>
      </c>
      <c r="B24" s="10">
        <v>12</v>
      </c>
      <c r="G24" t="s">
        <v>20</v>
      </c>
      <c r="H24" s="10">
        <v>134</v>
      </c>
    </row>
    <row r="25" spans="1:8" x14ac:dyDescent="0.2">
      <c r="A25" t="s">
        <v>14</v>
      </c>
      <c r="B25" s="10">
        <v>1684</v>
      </c>
      <c r="G25" t="s">
        <v>20</v>
      </c>
      <c r="H25" s="10">
        <v>198</v>
      </c>
    </row>
    <row r="26" spans="1:8" x14ac:dyDescent="0.2">
      <c r="A26" t="s">
        <v>14</v>
      </c>
      <c r="B26" s="10">
        <v>56</v>
      </c>
      <c r="G26" t="s">
        <v>20</v>
      </c>
      <c r="H26" s="10">
        <v>111</v>
      </c>
    </row>
    <row r="27" spans="1:8" x14ac:dyDescent="0.2">
      <c r="A27" t="s">
        <v>14</v>
      </c>
      <c r="B27" s="10">
        <v>838</v>
      </c>
      <c r="G27" t="s">
        <v>20</v>
      </c>
      <c r="H27" s="10">
        <v>222</v>
      </c>
    </row>
    <row r="28" spans="1:8" x14ac:dyDescent="0.2">
      <c r="A28" t="s">
        <v>14</v>
      </c>
      <c r="B28" s="10">
        <v>1000</v>
      </c>
      <c r="G28" t="s">
        <v>20</v>
      </c>
      <c r="H28" s="10">
        <v>6212</v>
      </c>
    </row>
    <row r="29" spans="1:8" x14ac:dyDescent="0.2">
      <c r="A29" t="s">
        <v>14</v>
      </c>
      <c r="B29" s="10">
        <v>1482</v>
      </c>
      <c r="G29" t="s">
        <v>20</v>
      </c>
      <c r="H29" s="10">
        <v>98</v>
      </c>
    </row>
    <row r="30" spans="1:8" x14ac:dyDescent="0.2">
      <c r="A30" t="s">
        <v>14</v>
      </c>
      <c r="B30" s="10">
        <v>106</v>
      </c>
      <c r="G30" t="s">
        <v>20</v>
      </c>
      <c r="H30" s="10">
        <v>92</v>
      </c>
    </row>
    <row r="31" spans="1:8" x14ac:dyDescent="0.2">
      <c r="A31" t="s">
        <v>14</v>
      </c>
      <c r="B31" s="10">
        <v>679</v>
      </c>
      <c r="G31" t="s">
        <v>20</v>
      </c>
      <c r="H31" s="10">
        <v>149</v>
      </c>
    </row>
    <row r="32" spans="1:8" x14ac:dyDescent="0.2">
      <c r="A32" t="s">
        <v>14</v>
      </c>
      <c r="B32" s="10">
        <v>1220</v>
      </c>
      <c r="G32" t="s">
        <v>20</v>
      </c>
      <c r="H32" s="10">
        <v>2431</v>
      </c>
    </row>
    <row r="33" spans="1:8" x14ac:dyDescent="0.2">
      <c r="A33" t="s">
        <v>14</v>
      </c>
      <c r="B33" s="10">
        <v>1</v>
      </c>
      <c r="G33" t="s">
        <v>20</v>
      </c>
      <c r="H33" s="10">
        <v>303</v>
      </c>
    </row>
    <row r="34" spans="1:8" x14ac:dyDescent="0.2">
      <c r="A34" t="s">
        <v>14</v>
      </c>
      <c r="B34" s="10">
        <v>37</v>
      </c>
      <c r="G34" t="s">
        <v>20</v>
      </c>
      <c r="H34" s="10">
        <v>209</v>
      </c>
    </row>
    <row r="35" spans="1:8" x14ac:dyDescent="0.2">
      <c r="A35" t="s">
        <v>14</v>
      </c>
      <c r="B35" s="10">
        <v>60</v>
      </c>
      <c r="G35" t="s">
        <v>20</v>
      </c>
      <c r="H35" s="10">
        <v>131</v>
      </c>
    </row>
    <row r="36" spans="1:8" x14ac:dyDescent="0.2">
      <c r="A36" t="s">
        <v>14</v>
      </c>
      <c r="B36" s="10">
        <v>296</v>
      </c>
      <c r="G36" t="s">
        <v>20</v>
      </c>
      <c r="H36" s="10">
        <v>164</v>
      </c>
    </row>
    <row r="37" spans="1:8" x14ac:dyDescent="0.2">
      <c r="A37" t="s">
        <v>14</v>
      </c>
      <c r="B37" s="10">
        <v>3304</v>
      </c>
      <c r="G37" t="s">
        <v>20</v>
      </c>
      <c r="H37" s="10">
        <v>201</v>
      </c>
    </row>
    <row r="38" spans="1:8" x14ac:dyDescent="0.2">
      <c r="A38" t="s">
        <v>14</v>
      </c>
      <c r="B38" s="10">
        <v>73</v>
      </c>
      <c r="G38" t="s">
        <v>20</v>
      </c>
      <c r="H38" s="10">
        <v>211</v>
      </c>
    </row>
    <row r="39" spans="1:8" x14ac:dyDescent="0.2">
      <c r="A39" t="s">
        <v>14</v>
      </c>
      <c r="B39" s="10">
        <v>3387</v>
      </c>
      <c r="G39" t="s">
        <v>20</v>
      </c>
      <c r="H39" s="10">
        <v>128</v>
      </c>
    </row>
    <row r="40" spans="1:8" x14ac:dyDescent="0.2">
      <c r="A40" t="s">
        <v>14</v>
      </c>
      <c r="B40" s="10">
        <v>662</v>
      </c>
      <c r="G40" t="s">
        <v>20</v>
      </c>
      <c r="H40" s="10">
        <v>1600</v>
      </c>
    </row>
    <row r="41" spans="1:8" x14ac:dyDescent="0.2">
      <c r="A41" t="s">
        <v>14</v>
      </c>
      <c r="B41" s="10">
        <v>774</v>
      </c>
      <c r="G41" t="s">
        <v>20</v>
      </c>
      <c r="H41" s="10">
        <v>249</v>
      </c>
    </row>
    <row r="42" spans="1:8" x14ac:dyDescent="0.2">
      <c r="A42" t="s">
        <v>14</v>
      </c>
      <c r="B42" s="10">
        <v>672</v>
      </c>
      <c r="G42" t="s">
        <v>20</v>
      </c>
      <c r="H42" s="10">
        <v>236</v>
      </c>
    </row>
    <row r="43" spans="1:8" x14ac:dyDescent="0.2">
      <c r="A43" t="s">
        <v>14</v>
      </c>
      <c r="B43" s="10">
        <v>940</v>
      </c>
      <c r="G43" t="s">
        <v>20</v>
      </c>
      <c r="H43" s="10">
        <v>4065</v>
      </c>
    </row>
    <row r="44" spans="1:8" x14ac:dyDescent="0.2">
      <c r="A44" t="s">
        <v>14</v>
      </c>
      <c r="B44" s="10">
        <v>117</v>
      </c>
      <c r="G44" t="s">
        <v>20</v>
      </c>
      <c r="H44" s="10">
        <v>246</v>
      </c>
    </row>
    <row r="45" spans="1:8" x14ac:dyDescent="0.2">
      <c r="A45" t="s">
        <v>14</v>
      </c>
      <c r="B45" s="10">
        <v>115</v>
      </c>
      <c r="G45" t="s">
        <v>20</v>
      </c>
      <c r="H45" s="10">
        <v>2475</v>
      </c>
    </row>
    <row r="46" spans="1:8" x14ac:dyDescent="0.2">
      <c r="A46" t="s">
        <v>14</v>
      </c>
      <c r="B46" s="10">
        <v>326</v>
      </c>
      <c r="G46" t="s">
        <v>20</v>
      </c>
      <c r="H46" s="10">
        <v>76</v>
      </c>
    </row>
    <row r="47" spans="1:8" x14ac:dyDescent="0.2">
      <c r="A47" t="s">
        <v>14</v>
      </c>
      <c r="B47" s="10">
        <v>1</v>
      </c>
      <c r="G47" t="s">
        <v>20</v>
      </c>
      <c r="H47" s="10">
        <v>54</v>
      </c>
    </row>
    <row r="48" spans="1:8" x14ac:dyDescent="0.2">
      <c r="A48" t="s">
        <v>14</v>
      </c>
      <c r="B48" s="10">
        <v>1467</v>
      </c>
      <c r="G48" t="s">
        <v>20</v>
      </c>
      <c r="H48" s="10">
        <v>88</v>
      </c>
    </row>
    <row r="49" spans="1:8" x14ac:dyDescent="0.2">
      <c r="A49" t="s">
        <v>14</v>
      </c>
      <c r="B49" s="10">
        <v>5681</v>
      </c>
      <c r="G49" t="s">
        <v>20</v>
      </c>
      <c r="H49" s="10">
        <v>85</v>
      </c>
    </row>
    <row r="50" spans="1:8" x14ac:dyDescent="0.2">
      <c r="A50" t="s">
        <v>14</v>
      </c>
      <c r="B50" s="10">
        <v>1059</v>
      </c>
      <c r="G50" t="s">
        <v>20</v>
      </c>
      <c r="H50" s="10">
        <v>170</v>
      </c>
    </row>
    <row r="51" spans="1:8" x14ac:dyDescent="0.2">
      <c r="A51" t="s">
        <v>14</v>
      </c>
      <c r="B51" s="10">
        <v>1194</v>
      </c>
      <c r="G51" t="s">
        <v>20</v>
      </c>
      <c r="H51" s="10">
        <v>330</v>
      </c>
    </row>
    <row r="52" spans="1:8" x14ac:dyDescent="0.2">
      <c r="A52" t="s">
        <v>14</v>
      </c>
      <c r="B52" s="10">
        <v>30</v>
      </c>
      <c r="G52" t="s">
        <v>20</v>
      </c>
      <c r="H52" s="10">
        <v>127</v>
      </c>
    </row>
    <row r="53" spans="1:8" x14ac:dyDescent="0.2">
      <c r="A53" t="s">
        <v>14</v>
      </c>
      <c r="B53" s="10">
        <v>75</v>
      </c>
      <c r="G53" t="s">
        <v>20</v>
      </c>
      <c r="H53" s="10">
        <v>411</v>
      </c>
    </row>
    <row r="54" spans="1:8" x14ac:dyDescent="0.2">
      <c r="A54" t="s">
        <v>14</v>
      </c>
      <c r="B54" s="10">
        <v>955</v>
      </c>
      <c r="G54" t="s">
        <v>20</v>
      </c>
      <c r="H54" s="10">
        <v>180</v>
      </c>
    </row>
    <row r="55" spans="1:8" x14ac:dyDescent="0.2">
      <c r="A55" t="s">
        <v>14</v>
      </c>
      <c r="B55" s="10">
        <v>67</v>
      </c>
      <c r="G55" t="s">
        <v>20</v>
      </c>
      <c r="H55" s="10">
        <v>374</v>
      </c>
    </row>
    <row r="56" spans="1:8" x14ac:dyDescent="0.2">
      <c r="A56" t="s">
        <v>14</v>
      </c>
      <c r="B56" s="10">
        <v>5</v>
      </c>
      <c r="G56" t="s">
        <v>20</v>
      </c>
      <c r="H56" s="10">
        <v>71</v>
      </c>
    </row>
    <row r="57" spans="1:8" x14ac:dyDescent="0.2">
      <c r="A57" t="s">
        <v>14</v>
      </c>
      <c r="B57" s="10">
        <v>26</v>
      </c>
      <c r="G57" t="s">
        <v>20</v>
      </c>
      <c r="H57" s="10">
        <v>203</v>
      </c>
    </row>
    <row r="58" spans="1:8" x14ac:dyDescent="0.2">
      <c r="A58" t="s">
        <v>14</v>
      </c>
      <c r="B58" s="10">
        <v>1130</v>
      </c>
      <c r="G58" t="s">
        <v>20</v>
      </c>
      <c r="H58" s="10">
        <v>113</v>
      </c>
    </row>
    <row r="59" spans="1:8" x14ac:dyDescent="0.2">
      <c r="A59" t="s">
        <v>14</v>
      </c>
      <c r="B59" s="10">
        <v>782</v>
      </c>
      <c r="G59" t="s">
        <v>20</v>
      </c>
      <c r="H59" s="10">
        <v>96</v>
      </c>
    </row>
    <row r="60" spans="1:8" x14ac:dyDescent="0.2">
      <c r="A60" t="s">
        <v>14</v>
      </c>
      <c r="B60" s="10">
        <v>210</v>
      </c>
      <c r="G60" t="s">
        <v>20</v>
      </c>
      <c r="H60" s="10">
        <v>498</v>
      </c>
    </row>
    <row r="61" spans="1:8" x14ac:dyDescent="0.2">
      <c r="A61" t="s">
        <v>14</v>
      </c>
      <c r="B61" s="10">
        <v>136</v>
      </c>
      <c r="G61" t="s">
        <v>20</v>
      </c>
      <c r="H61" s="10">
        <v>180</v>
      </c>
    </row>
    <row r="62" spans="1:8" x14ac:dyDescent="0.2">
      <c r="A62" t="s">
        <v>14</v>
      </c>
      <c r="B62" s="10">
        <v>86</v>
      </c>
      <c r="G62" t="s">
        <v>20</v>
      </c>
      <c r="H62" s="10">
        <v>27</v>
      </c>
    </row>
    <row r="63" spans="1:8" x14ac:dyDescent="0.2">
      <c r="A63" t="s">
        <v>14</v>
      </c>
      <c r="B63" s="10">
        <v>19</v>
      </c>
      <c r="G63" t="s">
        <v>20</v>
      </c>
      <c r="H63" s="10">
        <v>2331</v>
      </c>
    </row>
    <row r="64" spans="1:8" x14ac:dyDescent="0.2">
      <c r="A64" t="s">
        <v>14</v>
      </c>
      <c r="B64" s="10">
        <v>886</v>
      </c>
      <c r="G64" t="s">
        <v>20</v>
      </c>
      <c r="H64" s="10">
        <v>113</v>
      </c>
    </row>
    <row r="65" spans="1:8" x14ac:dyDescent="0.2">
      <c r="A65" t="s">
        <v>14</v>
      </c>
      <c r="B65" s="10">
        <v>35</v>
      </c>
      <c r="G65" t="s">
        <v>20</v>
      </c>
      <c r="H65" s="10">
        <v>164</v>
      </c>
    </row>
    <row r="66" spans="1:8" x14ac:dyDescent="0.2">
      <c r="A66" t="s">
        <v>14</v>
      </c>
      <c r="B66" s="10">
        <v>24</v>
      </c>
      <c r="G66" t="s">
        <v>20</v>
      </c>
      <c r="H66" s="10">
        <v>164</v>
      </c>
    </row>
    <row r="67" spans="1:8" x14ac:dyDescent="0.2">
      <c r="A67" t="s">
        <v>14</v>
      </c>
      <c r="B67" s="10">
        <v>86</v>
      </c>
      <c r="G67" t="s">
        <v>20</v>
      </c>
      <c r="H67" s="10">
        <v>336</v>
      </c>
    </row>
    <row r="68" spans="1:8" x14ac:dyDescent="0.2">
      <c r="A68" t="s">
        <v>14</v>
      </c>
      <c r="B68" s="10">
        <v>243</v>
      </c>
      <c r="G68" t="s">
        <v>20</v>
      </c>
      <c r="H68" s="10">
        <v>1917</v>
      </c>
    </row>
    <row r="69" spans="1:8" x14ac:dyDescent="0.2">
      <c r="A69" t="s">
        <v>14</v>
      </c>
      <c r="B69" s="10">
        <v>65</v>
      </c>
      <c r="G69" t="s">
        <v>20</v>
      </c>
      <c r="H69" s="10">
        <v>95</v>
      </c>
    </row>
    <row r="70" spans="1:8" x14ac:dyDescent="0.2">
      <c r="A70" t="s">
        <v>14</v>
      </c>
      <c r="B70" s="10">
        <v>100</v>
      </c>
      <c r="G70" t="s">
        <v>20</v>
      </c>
      <c r="H70" s="10">
        <v>147</v>
      </c>
    </row>
    <row r="71" spans="1:8" x14ac:dyDescent="0.2">
      <c r="A71" t="s">
        <v>14</v>
      </c>
      <c r="B71" s="10">
        <v>168</v>
      </c>
      <c r="G71" t="s">
        <v>20</v>
      </c>
      <c r="H71" s="10">
        <v>86</v>
      </c>
    </row>
    <row r="72" spans="1:8" x14ac:dyDescent="0.2">
      <c r="A72" t="s">
        <v>14</v>
      </c>
      <c r="B72" s="10">
        <v>13</v>
      </c>
      <c r="G72" t="s">
        <v>20</v>
      </c>
      <c r="H72" s="10">
        <v>83</v>
      </c>
    </row>
    <row r="73" spans="1:8" x14ac:dyDescent="0.2">
      <c r="A73" t="s">
        <v>14</v>
      </c>
      <c r="B73" s="10">
        <v>1</v>
      </c>
      <c r="G73" t="s">
        <v>20</v>
      </c>
      <c r="H73" s="10">
        <v>676</v>
      </c>
    </row>
    <row r="74" spans="1:8" x14ac:dyDescent="0.2">
      <c r="A74" t="s">
        <v>14</v>
      </c>
      <c r="B74" s="10">
        <v>40</v>
      </c>
      <c r="G74" t="s">
        <v>20</v>
      </c>
      <c r="H74" s="10">
        <v>361</v>
      </c>
    </row>
    <row r="75" spans="1:8" x14ac:dyDescent="0.2">
      <c r="A75" t="s">
        <v>14</v>
      </c>
      <c r="B75" s="10">
        <v>226</v>
      </c>
      <c r="G75" t="s">
        <v>20</v>
      </c>
      <c r="H75" s="10">
        <v>131</v>
      </c>
    </row>
    <row r="76" spans="1:8" x14ac:dyDescent="0.2">
      <c r="A76" t="s">
        <v>14</v>
      </c>
      <c r="B76" s="10">
        <v>1625</v>
      </c>
      <c r="G76" t="s">
        <v>20</v>
      </c>
      <c r="H76" s="10">
        <v>126</v>
      </c>
    </row>
    <row r="77" spans="1:8" x14ac:dyDescent="0.2">
      <c r="A77" t="s">
        <v>14</v>
      </c>
      <c r="B77" s="10">
        <v>143</v>
      </c>
      <c r="G77" t="s">
        <v>20</v>
      </c>
      <c r="H77" s="10">
        <v>275</v>
      </c>
    </row>
    <row r="78" spans="1:8" x14ac:dyDescent="0.2">
      <c r="A78" t="s">
        <v>14</v>
      </c>
      <c r="B78" s="10">
        <v>934</v>
      </c>
      <c r="G78" t="s">
        <v>20</v>
      </c>
      <c r="H78" s="10">
        <v>67</v>
      </c>
    </row>
    <row r="79" spans="1:8" x14ac:dyDescent="0.2">
      <c r="A79" t="s">
        <v>14</v>
      </c>
      <c r="B79" s="10">
        <v>17</v>
      </c>
      <c r="G79" t="s">
        <v>20</v>
      </c>
      <c r="H79" s="10">
        <v>154</v>
      </c>
    </row>
    <row r="80" spans="1:8" x14ac:dyDescent="0.2">
      <c r="A80" t="s">
        <v>14</v>
      </c>
      <c r="B80" s="10">
        <v>2179</v>
      </c>
      <c r="G80" t="s">
        <v>20</v>
      </c>
      <c r="H80" s="10">
        <v>1782</v>
      </c>
    </row>
    <row r="81" spans="1:8" x14ac:dyDescent="0.2">
      <c r="A81" t="s">
        <v>14</v>
      </c>
      <c r="B81" s="10">
        <v>931</v>
      </c>
      <c r="G81" t="s">
        <v>20</v>
      </c>
      <c r="H81" s="10">
        <v>903</v>
      </c>
    </row>
    <row r="82" spans="1:8" x14ac:dyDescent="0.2">
      <c r="A82" t="s">
        <v>14</v>
      </c>
      <c r="B82" s="10">
        <v>92</v>
      </c>
      <c r="G82" t="s">
        <v>20</v>
      </c>
      <c r="H82" s="10">
        <v>94</v>
      </c>
    </row>
    <row r="83" spans="1:8" x14ac:dyDescent="0.2">
      <c r="A83" t="s">
        <v>14</v>
      </c>
      <c r="B83" s="10">
        <v>57</v>
      </c>
      <c r="G83" t="s">
        <v>20</v>
      </c>
      <c r="H83" s="10">
        <v>180</v>
      </c>
    </row>
    <row r="84" spans="1:8" x14ac:dyDescent="0.2">
      <c r="A84" t="s">
        <v>14</v>
      </c>
      <c r="B84" s="10">
        <v>41</v>
      </c>
      <c r="G84" t="s">
        <v>20</v>
      </c>
      <c r="H84" s="10">
        <v>533</v>
      </c>
    </row>
    <row r="85" spans="1:8" x14ac:dyDescent="0.2">
      <c r="A85" t="s">
        <v>14</v>
      </c>
      <c r="B85" s="10">
        <v>1</v>
      </c>
      <c r="G85" t="s">
        <v>20</v>
      </c>
      <c r="H85" s="10">
        <v>2443</v>
      </c>
    </row>
    <row r="86" spans="1:8" x14ac:dyDescent="0.2">
      <c r="A86" t="s">
        <v>14</v>
      </c>
      <c r="B86" s="10">
        <v>101</v>
      </c>
      <c r="G86" t="s">
        <v>20</v>
      </c>
      <c r="H86" s="10">
        <v>89</v>
      </c>
    </row>
    <row r="87" spans="1:8" x14ac:dyDescent="0.2">
      <c r="A87" t="s">
        <v>14</v>
      </c>
      <c r="B87" s="10">
        <v>1335</v>
      </c>
      <c r="G87" t="s">
        <v>20</v>
      </c>
      <c r="H87" s="10">
        <v>159</v>
      </c>
    </row>
    <row r="88" spans="1:8" x14ac:dyDescent="0.2">
      <c r="A88" t="s">
        <v>14</v>
      </c>
      <c r="B88" s="10">
        <v>15</v>
      </c>
      <c r="G88" t="s">
        <v>20</v>
      </c>
      <c r="H88" s="10">
        <v>50</v>
      </c>
    </row>
    <row r="89" spans="1:8" x14ac:dyDescent="0.2">
      <c r="A89" t="s">
        <v>14</v>
      </c>
      <c r="B89" s="10">
        <v>454</v>
      </c>
      <c r="G89" t="s">
        <v>20</v>
      </c>
      <c r="H89" s="10">
        <v>186</v>
      </c>
    </row>
    <row r="90" spans="1:8" x14ac:dyDescent="0.2">
      <c r="A90" t="s">
        <v>14</v>
      </c>
      <c r="B90" s="10">
        <v>3182</v>
      </c>
      <c r="G90" t="s">
        <v>20</v>
      </c>
      <c r="H90" s="10">
        <v>1071</v>
      </c>
    </row>
    <row r="91" spans="1:8" x14ac:dyDescent="0.2">
      <c r="A91" t="s">
        <v>14</v>
      </c>
      <c r="B91" s="10">
        <v>15</v>
      </c>
      <c r="G91" t="s">
        <v>20</v>
      </c>
      <c r="H91" s="10">
        <v>117</v>
      </c>
    </row>
    <row r="92" spans="1:8" x14ac:dyDescent="0.2">
      <c r="A92" t="s">
        <v>14</v>
      </c>
      <c r="B92" s="10">
        <v>133</v>
      </c>
      <c r="G92" t="s">
        <v>20</v>
      </c>
      <c r="H92" s="10">
        <v>70</v>
      </c>
    </row>
    <row r="93" spans="1:8" x14ac:dyDescent="0.2">
      <c r="A93" t="s">
        <v>14</v>
      </c>
      <c r="B93" s="10">
        <v>2062</v>
      </c>
      <c r="G93" t="s">
        <v>20</v>
      </c>
      <c r="H93" s="10">
        <v>135</v>
      </c>
    </row>
    <row r="94" spans="1:8" x14ac:dyDescent="0.2">
      <c r="A94" t="s">
        <v>14</v>
      </c>
      <c r="B94" s="10">
        <v>29</v>
      </c>
      <c r="G94" t="s">
        <v>20</v>
      </c>
      <c r="H94" s="10">
        <v>768</v>
      </c>
    </row>
    <row r="95" spans="1:8" x14ac:dyDescent="0.2">
      <c r="A95" t="s">
        <v>14</v>
      </c>
      <c r="B95" s="10">
        <v>132</v>
      </c>
      <c r="G95" t="s">
        <v>20</v>
      </c>
      <c r="H95" s="10">
        <v>199</v>
      </c>
    </row>
    <row r="96" spans="1:8" x14ac:dyDescent="0.2">
      <c r="A96" t="s">
        <v>14</v>
      </c>
      <c r="B96" s="10">
        <v>137</v>
      </c>
      <c r="G96" t="s">
        <v>20</v>
      </c>
      <c r="H96" s="10">
        <v>107</v>
      </c>
    </row>
    <row r="97" spans="1:8" x14ac:dyDescent="0.2">
      <c r="A97" t="s">
        <v>14</v>
      </c>
      <c r="B97" s="10">
        <v>908</v>
      </c>
      <c r="G97" t="s">
        <v>20</v>
      </c>
      <c r="H97" s="10">
        <v>195</v>
      </c>
    </row>
    <row r="98" spans="1:8" x14ac:dyDescent="0.2">
      <c r="A98" t="s">
        <v>14</v>
      </c>
      <c r="B98" s="10">
        <v>10</v>
      </c>
      <c r="G98" t="s">
        <v>20</v>
      </c>
      <c r="H98" s="10">
        <v>3376</v>
      </c>
    </row>
    <row r="99" spans="1:8" x14ac:dyDescent="0.2">
      <c r="A99" t="s">
        <v>14</v>
      </c>
      <c r="B99" s="10">
        <v>1910</v>
      </c>
      <c r="G99" t="s">
        <v>20</v>
      </c>
      <c r="H99" s="10">
        <v>41</v>
      </c>
    </row>
    <row r="100" spans="1:8" x14ac:dyDescent="0.2">
      <c r="A100" t="s">
        <v>14</v>
      </c>
      <c r="B100" s="10">
        <v>38</v>
      </c>
      <c r="G100" t="s">
        <v>20</v>
      </c>
      <c r="H100" s="10">
        <v>1821</v>
      </c>
    </row>
    <row r="101" spans="1:8" x14ac:dyDescent="0.2">
      <c r="A101" t="s">
        <v>14</v>
      </c>
      <c r="B101" s="10">
        <v>104</v>
      </c>
      <c r="G101" t="s">
        <v>20</v>
      </c>
      <c r="H101" s="10">
        <v>164</v>
      </c>
    </row>
    <row r="102" spans="1:8" x14ac:dyDescent="0.2">
      <c r="A102" t="s">
        <v>14</v>
      </c>
      <c r="B102" s="10">
        <v>49</v>
      </c>
      <c r="G102" t="s">
        <v>20</v>
      </c>
      <c r="H102" s="10">
        <v>157</v>
      </c>
    </row>
    <row r="103" spans="1:8" x14ac:dyDescent="0.2">
      <c r="A103" t="s">
        <v>14</v>
      </c>
      <c r="B103" s="10">
        <v>1</v>
      </c>
      <c r="G103" t="s">
        <v>20</v>
      </c>
      <c r="H103" s="10">
        <v>246</v>
      </c>
    </row>
    <row r="104" spans="1:8" x14ac:dyDescent="0.2">
      <c r="A104" t="s">
        <v>14</v>
      </c>
      <c r="B104" s="10">
        <v>245</v>
      </c>
      <c r="G104" t="s">
        <v>20</v>
      </c>
      <c r="H104" s="10">
        <v>1396</v>
      </c>
    </row>
    <row r="105" spans="1:8" x14ac:dyDescent="0.2">
      <c r="A105" t="s">
        <v>14</v>
      </c>
      <c r="B105" s="10">
        <v>32</v>
      </c>
      <c r="G105" t="s">
        <v>20</v>
      </c>
      <c r="H105" s="10">
        <v>2506</v>
      </c>
    </row>
    <row r="106" spans="1:8" x14ac:dyDescent="0.2">
      <c r="A106" t="s">
        <v>14</v>
      </c>
      <c r="B106" s="10">
        <v>7</v>
      </c>
      <c r="G106" t="s">
        <v>20</v>
      </c>
      <c r="H106" s="10">
        <v>244</v>
      </c>
    </row>
    <row r="107" spans="1:8" x14ac:dyDescent="0.2">
      <c r="A107" t="s">
        <v>14</v>
      </c>
      <c r="B107" s="10">
        <v>803</v>
      </c>
      <c r="G107" t="s">
        <v>20</v>
      </c>
      <c r="H107" s="10">
        <v>146</v>
      </c>
    </row>
    <row r="108" spans="1:8" x14ac:dyDescent="0.2">
      <c r="A108" t="s">
        <v>14</v>
      </c>
      <c r="B108" s="10">
        <v>16</v>
      </c>
      <c r="G108" t="s">
        <v>20</v>
      </c>
      <c r="H108" s="10">
        <v>1267</v>
      </c>
    </row>
    <row r="109" spans="1:8" x14ac:dyDescent="0.2">
      <c r="A109" t="s">
        <v>14</v>
      </c>
      <c r="B109" s="10">
        <v>31</v>
      </c>
      <c r="G109" t="s">
        <v>20</v>
      </c>
      <c r="H109" s="10">
        <v>1561</v>
      </c>
    </row>
    <row r="110" spans="1:8" x14ac:dyDescent="0.2">
      <c r="A110" t="s">
        <v>14</v>
      </c>
      <c r="B110" s="10">
        <v>108</v>
      </c>
      <c r="G110" t="s">
        <v>20</v>
      </c>
      <c r="H110" s="10">
        <v>48</v>
      </c>
    </row>
    <row r="111" spans="1:8" x14ac:dyDescent="0.2">
      <c r="A111" t="s">
        <v>14</v>
      </c>
      <c r="B111" s="10">
        <v>30</v>
      </c>
      <c r="G111" t="s">
        <v>20</v>
      </c>
      <c r="H111" s="10">
        <v>2739</v>
      </c>
    </row>
    <row r="112" spans="1:8" x14ac:dyDescent="0.2">
      <c r="A112" t="s">
        <v>14</v>
      </c>
      <c r="B112" s="10">
        <v>17</v>
      </c>
      <c r="G112" t="s">
        <v>20</v>
      </c>
      <c r="H112" s="10">
        <v>3537</v>
      </c>
    </row>
    <row r="113" spans="1:8" x14ac:dyDescent="0.2">
      <c r="A113" t="s">
        <v>14</v>
      </c>
      <c r="B113" s="10">
        <v>80</v>
      </c>
      <c r="G113" t="s">
        <v>20</v>
      </c>
      <c r="H113" s="10">
        <v>2107</v>
      </c>
    </row>
    <row r="114" spans="1:8" x14ac:dyDescent="0.2">
      <c r="A114" t="s">
        <v>14</v>
      </c>
      <c r="B114" s="10">
        <v>2468</v>
      </c>
      <c r="G114" t="s">
        <v>20</v>
      </c>
      <c r="H114" s="10">
        <v>3318</v>
      </c>
    </row>
    <row r="115" spans="1:8" x14ac:dyDescent="0.2">
      <c r="A115" t="s">
        <v>14</v>
      </c>
      <c r="B115" s="10">
        <v>26</v>
      </c>
      <c r="G115" t="s">
        <v>20</v>
      </c>
      <c r="H115" s="10">
        <v>340</v>
      </c>
    </row>
    <row r="116" spans="1:8" x14ac:dyDescent="0.2">
      <c r="A116" t="s">
        <v>14</v>
      </c>
      <c r="B116" s="10">
        <v>73</v>
      </c>
      <c r="G116" t="s">
        <v>20</v>
      </c>
      <c r="H116" s="10">
        <v>1442</v>
      </c>
    </row>
    <row r="117" spans="1:8" x14ac:dyDescent="0.2">
      <c r="A117" t="s">
        <v>14</v>
      </c>
      <c r="B117" s="10">
        <v>128</v>
      </c>
      <c r="G117" t="s">
        <v>20</v>
      </c>
      <c r="H117" s="10">
        <v>126</v>
      </c>
    </row>
    <row r="118" spans="1:8" x14ac:dyDescent="0.2">
      <c r="A118" t="s">
        <v>14</v>
      </c>
      <c r="B118" s="10">
        <v>33</v>
      </c>
      <c r="G118" t="s">
        <v>20</v>
      </c>
      <c r="H118" s="10">
        <v>524</v>
      </c>
    </row>
    <row r="119" spans="1:8" x14ac:dyDescent="0.2">
      <c r="A119" t="s">
        <v>14</v>
      </c>
      <c r="B119" s="10">
        <v>1072</v>
      </c>
      <c r="G119" t="s">
        <v>20</v>
      </c>
      <c r="H119" s="10">
        <v>1989</v>
      </c>
    </row>
    <row r="120" spans="1:8" x14ac:dyDescent="0.2">
      <c r="A120" t="s">
        <v>14</v>
      </c>
      <c r="B120" s="10">
        <v>393</v>
      </c>
      <c r="G120" t="s">
        <v>20</v>
      </c>
      <c r="H120" s="10">
        <v>157</v>
      </c>
    </row>
    <row r="121" spans="1:8" x14ac:dyDescent="0.2">
      <c r="A121" t="s">
        <v>14</v>
      </c>
      <c r="B121" s="10">
        <v>1257</v>
      </c>
      <c r="G121" t="s">
        <v>20</v>
      </c>
      <c r="H121" s="10">
        <v>4498</v>
      </c>
    </row>
    <row r="122" spans="1:8" x14ac:dyDescent="0.2">
      <c r="A122" t="s">
        <v>14</v>
      </c>
      <c r="B122" s="10">
        <v>328</v>
      </c>
      <c r="G122" t="s">
        <v>20</v>
      </c>
      <c r="H122" s="10">
        <v>80</v>
      </c>
    </row>
    <row r="123" spans="1:8" x14ac:dyDescent="0.2">
      <c r="A123" t="s">
        <v>14</v>
      </c>
      <c r="B123" s="10">
        <v>147</v>
      </c>
      <c r="G123" t="s">
        <v>20</v>
      </c>
      <c r="H123" s="10">
        <v>43</v>
      </c>
    </row>
    <row r="124" spans="1:8" x14ac:dyDescent="0.2">
      <c r="A124" t="s">
        <v>14</v>
      </c>
      <c r="B124" s="10">
        <v>830</v>
      </c>
      <c r="G124" t="s">
        <v>20</v>
      </c>
      <c r="H124" s="10">
        <v>2053</v>
      </c>
    </row>
    <row r="125" spans="1:8" x14ac:dyDescent="0.2">
      <c r="A125" t="s">
        <v>14</v>
      </c>
      <c r="B125" s="10">
        <v>331</v>
      </c>
      <c r="G125" t="s">
        <v>20</v>
      </c>
      <c r="H125" s="10">
        <v>168</v>
      </c>
    </row>
    <row r="126" spans="1:8" x14ac:dyDescent="0.2">
      <c r="A126" t="s">
        <v>14</v>
      </c>
      <c r="B126" s="10">
        <v>25</v>
      </c>
      <c r="G126" t="s">
        <v>20</v>
      </c>
      <c r="H126" s="10">
        <v>4289</v>
      </c>
    </row>
    <row r="127" spans="1:8" x14ac:dyDescent="0.2">
      <c r="A127" t="s">
        <v>14</v>
      </c>
      <c r="B127" s="10">
        <v>3483</v>
      </c>
      <c r="G127" t="s">
        <v>20</v>
      </c>
      <c r="H127" s="10">
        <v>165</v>
      </c>
    </row>
    <row r="128" spans="1:8" x14ac:dyDescent="0.2">
      <c r="A128" t="s">
        <v>14</v>
      </c>
      <c r="B128" s="10">
        <v>923</v>
      </c>
      <c r="G128" t="s">
        <v>20</v>
      </c>
      <c r="H128" s="10">
        <v>1815</v>
      </c>
    </row>
    <row r="129" spans="1:8" x14ac:dyDescent="0.2">
      <c r="A129" t="s">
        <v>14</v>
      </c>
      <c r="B129" s="10">
        <v>1</v>
      </c>
      <c r="G129" t="s">
        <v>20</v>
      </c>
      <c r="H129" s="10">
        <v>397</v>
      </c>
    </row>
    <row r="130" spans="1:8" x14ac:dyDescent="0.2">
      <c r="A130" t="s">
        <v>14</v>
      </c>
      <c r="B130" s="10">
        <v>33</v>
      </c>
      <c r="G130" t="s">
        <v>20</v>
      </c>
      <c r="H130" s="10">
        <v>1539</v>
      </c>
    </row>
    <row r="131" spans="1:8" x14ac:dyDescent="0.2">
      <c r="A131" t="s">
        <v>14</v>
      </c>
      <c r="B131" s="10">
        <v>40</v>
      </c>
      <c r="G131" t="s">
        <v>20</v>
      </c>
      <c r="H131" s="10">
        <v>138</v>
      </c>
    </row>
    <row r="132" spans="1:8" x14ac:dyDescent="0.2">
      <c r="A132" t="s">
        <v>14</v>
      </c>
      <c r="B132" s="10">
        <v>23</v>
      </c>
      <c r="G132" t="s">
        <v>20</v>
      </c>
      <c r="H132" s="10">
        <v>3594</v>
      </c>
    </row>
    <row r="133" spans="1:8" x14ac:dyDescent="0.2">
      <c r="A133" t="s">
        <v>14</v>
      </c>
      <c r="B133" s="10">
        <v>75</v>
      </c>
      <c r="G133" t="s">
        <v>20</v>
      </c>
      <c r="H133" s="10">
        <v>5880</v>
      </c>
    </row>
    <row r="134" spans="1:8" x14ac:dyDescent="0.2">
      <c r="A134" t="s">
        <v>14</v>
      </c>
      <c r="B134" s="10">
        <v>2176</v>
      </c>
      <c r="G134" t="s">
        <v>20</v>
      </c>
      <c r="H134" s="10">
        <v>112</v>
      </c>
    </row>
    <row r="135" spans="1:8" x14ac:dyDescent="0.2">
      <c r="A135" t="s">
        <v>14</v>
      </c>
      <c r="B135" s="10">
        <v>441</v>
      </c>
      <c r="G135" t="s">
        <v>20</v>
      </c>
      <c r="H135" s="10">
        <v>943</v>
      </c>
    </row>
    <row r="136" spans="1:8" x14ac:dyDescent="0.2">
      <c r="A136" t="s">
        <v>14</v>
      </c>
      <c r="B136" s="10">
        <v>25</v>
      </c>
      <c r="G136" t="s">
        <v>20</v>
      </c>
      <c r="H136" s="10">
        <v>2468</v>
      </c>
    </row>
    <row r="137" spans="1:8" x14ac:dyDescent="0.2">
      <c r="A137" t="s">
        <v>14</v>
      </c>
      <c r="B137" s="10">
        <v>127</v>
      </c>
      <c r="G137" t="s">
        <v>20</v>
      </c>
      <c r="H137" s="10">
        <v>2551</v>
      </c>
    </row>
    <row r="138" spans="1:8" x14ac:dyDescent="0.2">
      <c r="A138" t="s">
        <v>14</v>
      </c>
      <c r="B138" s="10">
        <v>355</v>
      </c>
      <c r="G138" t="s">
        <v>20</v>
      </c>
      <c r="H138" s="10">
        <v>101</v>
      </c>
    </row>
    <row r="139" spans="1:8" x14ac:dyDescent="0.2">
      <c r="A139" t="s">
        <v>14</v>
      </c>
      <c r="B139" s="10">
        <v>44</v>
      </c>
      <c r="G139" t="s">
        <v>20</v>
      </c>
      <c r="H139" s="10">
        <v>92</v>
      </c>
    </row>
    <row r="140" spans="1:8" x14ac:dyDescent="0.2">
      <c r="A140" t="s">
        <v>14</v>
      </c>
      <c r="B140" s="10">
        <v>67</v>
      </c>
      <c r="G140" t="s">
        <v>20</v>
      </c>
      <c r="H140" s="10">
        <v>62</v>
      </c>
    </row>
    <row r="141" spans="1:8" x14ac:dyDescent="0.2">
      <c r="A141" t="s">
        <v>14</v>
      </c>
      <c r="B141" s="10">
        <v>1068</v>
      </c>
      <c r="G141" t="s">
        <v>20</v>
      </c>
      <c r="H141" s="10">
        <v>149</v>
      </c>
    </row>
    <row r="142" spans="1:8" x14ac:dyDescent="0.2">
      <c r="A142" t="s">
        <v>14</v>
      </c>
      <c r="B142" s="10">
        <v>424</v>
      </c>
      <c r="G142" t="s">
        <v>20</v>
      </c>
      <c r="H142" s="10">
        <v>329</v>
      </c>
    </row>
    <row r="143" spans="1:8" x14ac:dyDescent="0.2">
      <c r="A143" t="s">
        <v>14</v>
      </c>
      <c r="B143" s="10">
        <v>151</v>
      </c>
      <c r="G143" t="s">
        <v>20</v>
      </c>
      <c r="H143" s="10">
        <v>97</v>
      </c>
    </row>
    <row r="144" spans="1:8" x14ac:dyDescent="0.2">
      <c r="A144" t="s">
        <v>14</v>
      </c>
      <c r="B144" s="10">
        <v>1608</v>
      </c>
      <c r="G144" t="s">
        <v>20</v>
      </c>
      <c r="H144" s="10">
        <v>1784</v>
      </c>
    </row>
    <row r="145" spans="1:8" x14ac:dyDescent="0.2">
      <c r="A145" t="s">
        <v>14</v>
      </c>
      <c r="B145" s="10">
        <v>941</v>
      </c>
      <c r="G145" t="s">
        <v>20</v>
      </c>
      <c r="H145" s="10">
        <v>1684</v>
      </c>
    </row>
    <row r="146" spans="1:8" x14ac:dyDescent="0.2">
      <c r="A146" t="s">
        <v>14</v>
      </c>
      <c r="B146" s="10">
        <v>1</v>
      </c>
      <c r="G146" t="s">
        <v>20</v>
      </c>
      <c r="H146" s="10">
        <v>250</v>
      </c>
    </row>
    <row r="147" spans="1:8" x14ac:dyDescent="0.2">
      <c r="A147" t="s">
        <v>14</v>
      </c>
      <c r="B147" s="10">
        <v>40</v>
      </c>
      <c r="G147" t="s">
        <v>20</v>
      </c>
      <c r="H147" s="10">
        <v>238</v>
      </c>
    </row>
    <row r="148" spans="1:8" x14ac:dyDescent="0.2">
      <c r="A148" t="s">
        <v>14</v>
      </c>
      <c r="B148" s="10">
        <v>3015</v>
      </c>
      <c r="G148" t="s">
        <v>20</v>
      </c>
      <c r="H148" s="10">
        <v>53</v>
      </c>
    </row>
    <row r="149" spans="1:8" x14ac:dyDescent="0.2">
      <c r="A149" t="s">
        <v>14</v>
      </c>
      <c r="B149" s="10">
        <v>435</v>
      </c>
      <c r="G149" t="s">
        <v>20</v>
      </c>
      <c r="H149" s="10">
        <v>214</v>
      </c>
    </row>
    <row r="150" spans="1:8" x14ac:dyDescent="0.2">
      <c r="A150" t="s">
        <v>14</v>
      </c>
      <c r="B150" s="10">
        <v>714</v>
      </c>
      <c r="G150" t="s">
        <v>20</v>
      </c>
      <c r="H150" s="10">
        <v>222</v>
      </c>
    </row>
    <row r="151" spans="1:8" x14ac:dyDescent="0.2">
      <c r="A151" t="s">
        <v>14</v>
      </c>
      <c r="B151" s="10">
        <v>5497</v>
      </c>
      <c r="G151" t="s">
        <v>20</v>
      </c>
      <c r="H151" s="10">
        <v>1884</v>
      </c>
    </row>
    <row r="152" spans="1:8" x14ac:dyDescent="0.2">
      <c r="A152" t="s">
        <v>14</v>
      </c>
      <c r="B152" s="10">
        <v>418</v>
      </c>
      <c r="G152" t="s">
        <v>20</v>
      </c>
      <c r="H152" s="10">
        <v>218</v>
      </c>
    </row>
    <row r="153" spans="1:8" x14ac:dyDescent="0.2">
      <c r="A153" t="s">
        <v>14</v>
      </c>
      <c r="B153" s="10">
        <v>1439</v>
      </c>
      <c r="G153" t="s">
        <v>20</v>
      </c>
      <c r="H153" s="10">
        <v>6465</v>
      </c>
    </row>
    <row r="154" spans="1:8" x14ac:dyDescent="0.2">
      <c r="A154" t="s">
        <v>14</v>
      </c>
      <c r="B154" s="10">
        <v>15</v>
      </c>
      <c r="G154" t="s">
        <v>20</v>
      </c>
      <c r="H154" s="10">
        <v>59</v>
      </c>
    </row>
    <row r="155" spans="1:8" x14ac:dyDescent="0.2">
      <c r="A155" t="s">
        <v>14</v>
      </c>
      <c r="B155" s="10">
        <v>1999</v>
      </c>
      <c r="G155" t="s">
        <v>20</v>
      </c>
      <c r="H155" s="10">
        <v>88</v>
      </c>
    </row>
    <row r="156" spans="1:8" x14ac:dyDescent="0.2">
      <c r="A156" t="s">
        <v>14</v>
      </c>
      <c r="B156" s="10">
        <v>118</v>
      </c>
      <c r="G156" t="s">
        <v>20</v>
      </c>
      <c r="H156" s="10">
        <v>1697</v>
      </c>
    </row>
    <row r="157" spans="1:8" x14ac:dyDescent="0.2">
      <c r="A157" t="s">
        <v>14</v>
      </c>
      <c r="B157" s="10">
        <v>162</v>
      </c>
      <c r="G157" t="s">
        <v>20</v>
      </c>
      <c r="H157" s="10">
        <v>92</v>
      </c>
    </row>
    <row r="158" spans="1:8" x14ac:dyDescent="0.2">
      <c r="A158" t="s">
        <v>14</v>
      </c>
      <c r="B158" s="10">
        <v>83</v>
      </c>
      <c r="G158" t="s">
        <v>20</v>
      </c>
      <c r="H158" s="10">
        <v>186</v>
      </c>
    </row>
    <row r="159" spans="1:8" x14ac:dyDescent="0.2">
      <c r="A159" t="s">
        <v>14</v>
      </c>
      <c r="B159" s="10">
        <v>747</v>
      </c>
      <c r="G159" t="s">
        <v>20</v>
      </c>
      <c r="H159" s="10">
        <v>138</v>
      </c>
    </row>
    <row r="160" spans="1:8" x14ac:dyDescent="0.2">
      <c r="A160" t="s">
        <v>14</v>
      </c>
      <c r="B160" s="10">
        <v>84</v>
      </c>
      <c r="G160" t="s">
        <v>20</v>
      </c>
      <c r="H160" s="10">
        <v>261</v>
      </c>
    </row>
    <row r="161" spans="1:8" x14ac:dyDescent="0.2">
      <c r="A161" t="s">
        <v>14</v>
      </c>
      <c r="B161" s="10">
        <v>91</v>
      </c>
      <c r="G161" t="s">
        <v>20</v>
      </c>
      <c r="H161" s="10">
        <v>107</v>
      </c>
    </row>
    <row r="162" spans="1:8" x14ac:dyDescent="0.2">
      <c r="A162" t="s">
        <v>14</v>
      </c>
      <c r="B162" s="10">
        <v>792</v>
      </c>
      <c r="G162" t="s">
        <v>20</v>
      </c>
      <c r="H162" s="10">
        <v>199</v>
      </c>
    </row>
    <row r="163" spans="1:8" x14ac:dyDescent="0.2">
      <c r="A163" t="s">
        <v>14</v>
      </c>
      <c r="B163" s="10">
        <v>32</v>
      </c>
      <c r="G163" t="s">
        <v>20</v>
      </c>
      <c r="H163" s="10">
        <v>5512</v>
      </c>
    </row>
    <row r="164" spans="1:8" x14ac:dyDescent="0.2">
      <c r="A164" t="s">
        <v>14</v>
      </c>
      <c r="B164" s="10">
        <v>186</v>
      </c>
      <c r="G164" t="s">
        <v>20</v>
      </c>
      <c r="H164" s="10">
        <v>86</v>
      </c>
    </row>
    <row r="165" spans="1:8" x14ac:dyDescent="0.2">
      <c r="A165" t="s">
        <v>14</v>
      </c>
      <c r="B165" s="10">
        <v>605</v>
      </c>
      <c r="G165" t="s">
        <v>20</v>
      </c>
      <c r="H165" s="10">
        <v>2768</v>
      </c>
    </row>
    <row r="166" spans="1:8" x14ac:dyDescent="0.2">
      <c r="A166" t="s">
        <v>14</v>
      </c>
      <c r="B166" s="10">
        <v>1</v>
      </c>
      <c r="G166" t="s">
        <v>20</v>
      </c>
      <c r="H166" s="10">
        <v>48</v>
      </c>
    </row>
    <row r="167" spans="1:8" x14ac:dyDescent="0.2">
      <c r="A167" t="s">
        <v>14</v>
      </c>
      <c r="B167" s="10">
        <v>31</v>
      </c>
      <c r="G167" t="s">
        <v>20</v>
      </c>
      <c r="H167" s="10">
        <v>87</v>
      </c>
    </row>
    <row r="168" spans="1:8" x14ac:dyDescent="0.2">
      <c r="A168" t="s">
        <v>14</v>
      </c>
      <c r="B168" s="10">
        <v>1181</v>
      </c>
      <c r="G168" t="s">
        <v>20</v>
      </c>
      <c r="H168" s="10">
        <v>1894</v>
      </c>
    </row>
    <row r="169" spans="1:8" x14ac:dyDescent="0.2">
      <c r="A169" t="s">
        <v>14</v>
      </c>
      <c r="B169" s="10">
        <v>39</v>
      </c>
      <c r="G169" t="s">
        <v>20</v>
      </c>
      <c r="H169" s="10">
        <v>282</v>
      </c>
    </row>
    <row r="170" spans="1:8" x14ac:dyDescent="0.2">
      <c r="A170" t="s">
        <v>14</v>
      </c>
      <c r="B170" s="10">
        <v>46</v>
      </c>
      <c r="G170" t="s">
        <v>20</v>
      </c>
      <c r="H170" s="10">
        <v>116</v>
      </c>
    </row>
    <row r="171" spans="1:8" x14ac:dyDescent="0.2">
      <c r="A171" t="s">
        <v>14</v>
      </c>
      <c r="B171" s="10">
        <v>105</v>
      </c>
      <c r="G171" t="s">
        <v>20</v>
      </c>
      <c r="H171" s="10">
        <v>83</v>
      </c>
    </row>
    <row r="172" spans="1:8" x14ac:dyDescent="0.2">
      <c r="A172" t="s">
        <v>14</v>
      </c>
      <c r="B172" s="10">
        <v>535</v>
      </c>
      <c r="G172" t="s">
        <v>20</v>
      </c>
      <c r="H172" s="10">
        <v>91</v>
      </c>
    </row>
    <row r="173" spans="1:8" x14ac:dyDescent="0.2">
      <c r="A173" t="s">
        <v>14</v>
      </c>
      <c r="B173" s="10">
        <v>16</v>
      </c>
      <c r="G173" t="s">
        <v>20</v>
      </c>
      <c r="H173" s="10">
        <v>546</v>
      </c>
    </row>
    <row r="174" spans="1:8" x14ac:dyDescent="0.2">
      <c r="A174" t="s">
        <v>14</v>
      </c>
      <c r="B174" s="10">
        <v>575</v>
      </c>
      <c r="G174" t="s">
        <v>20</v>
      </c>
      <c r="H174" s="10">
        <v>393</v>
      </c>
    </row>
    <row r="175" spans="1:8" x14ac:dyDescent="0.2">
      <c r="A175" t="s">
        <v>14</v>
      </c>
      <c r="B175" s="10">
        <v>1120</v>
      </c>
      <c r="G175" t="s">
        <v>20</v>
      </c>
      <c r="H175" s="10">
        <v>133</v>
      </c>
    </row>
    <row r="176" spans="1:8" x14ac:dyDescent="0.2">
      <c r="A176" t="s">
        <v>14</v>
      </c>
      <c r="B176" s="10">
        <v>113</v>
      </c>
      <c r="G176" t="s">
        <v>20</v>
      </c>
      <c r="H176" s="10">
        <v>254</v>
      </c>
    </row>
    <row r="177" spans="1:8" x14ac:dyDescent="0.2">
      <c r="A177" t="s">
        <v>14</v>
      </c>
      <c r="B177" s="10">
        <v>1538</v>
      </c>
      <c r="G177" t="s">
        <v>20</v>
      </c>
      <c r="H177" s="10">
        <v>176</v>
      </c>
    </row>
    <row r="178" spans="1:8" x14ac:dyDescent="0.2">
      <c r="A178" t="s">
        <v>14</v>
      </c>
      <c r="B178" s="10">
        <v>9</v>
      </c>
      <c r="G178" t="s">
        <v>20</v>
      </c>
      <c r="H178" s="10">
        <v>337</v>
      </c>
    </row>
    <row r="179" spans="1:8" x14ac:dyDescent="0.2">
      <c r="A179" t="s">
        <v>14</v>
      </c>
      <c r="B179" s="10">
        <v>554</v>
      </c>
      <c r="G179" t="s">
        <v>20</v>
      </c>
      <c r="H179" s="10">
        <v>107</v>
      </c>
    </row>
    <row r="180" spans="1:8" x14ac:dyDescent="0.2">
      <c r="A180" t="s">
        <v>14</v>
      </c>
      <c r="B180" s="10">
        <v>648</v>
      </c>
      <c r="G180" t="s">
        <v>20</v>
      </c>
      <c r="H180" s="10">
        <v>183</v>
      </c>
    </row>
    <row r="181" spans="1:8" x14ac:dyDescent="0.2">
      <c r="A181" t="s">
        <v>14</v>
      </c>
      <c r="B181" s="10">
        <v>21</v>
      </c>
      <c r="G181" t="s">
        <v>20</v>
      </c>
      <c r="H181" s="10">
        <v>72</v>
      </c>
    </row>
    <row r="182" spans="1:8" x14ac:dyDescent="0.2">
      <c r="A182" t="s">
        <v>14</v>
      </c>
      <c r="B182" s="10">
        <v>54</v>
      </c>
      <c r="G182" t="s">
        <v>20</v>
      </c>
      <c r="H182" s="10">
        <v>295</v>
      </c>
    </row>
    <row r="183" spans="1:8" x14ac:dyDescent="0.2">
      <c r="A183" t="s">
        <v>14</v>
      </c>
      <c r="B183" s="10">
        <v>120</v>
      </c>
      <c r="G183" t="s">
        <v>20</v>
      </c>
      <c r="H183" s="10">
        <v>142</v>
      </c>
    </row>
    <row r="184" spans="1:8" x14ac:dyDescent="0.2">
      <c r="A184" t="s">
        <v>14</v>
      </c>
      <c r="B184" s="10">
        <v>579</v>
      </c>
      <c r="G184" t="s">
        <v>20</v>
      </c>
      <c r="H184" s="10">
        <v>85</v>
      </c>
    </row>
    <row r="185" spans="1:8" x14ac:dyDescent="0.2">
      <c r="A185" t="s">
        <v>14</v>
      </c>
      <c r="B185" s="10">
        <v>2072</v>
      </c>
      <c r="G185" t="s">
        <v>20</v>
      </c>
      <c r="H185" s="10">
        <v>659</v>
      </c>
    </row>
    <row r="186" spans="1:8" x14ac:dyDescent="0.2">
      <c r="A186" t="s">
        <v>14</v>
      </c>
      <c r="B186" s="10">
        <v>0</v>
      </c>
      <c r="G186" t="s">
        <v>20</v>
      </c>
      <c r="H186" s="10">
        <v>121</v>
      </c>
    </row>
    <row r="187" spans="1:8" x14ac:dyDescent="0.2">
      <c r="A187" t="s">
        <v>14</v>
      </c>
      <c r="B187" s="10">
        <v>1796</v>
      </c>
      <c r="G187" t="s">
        <v>20</v>
      </c>
      <c r="H187" s="10">
        <v>3742</v>
      </c>
    </row>
    <row r="188" spans="1:8" x14ac:dyDescent="0.2">
      <c r="A188" t="s">
        <v>14</v>
      </c>
      <c r="B188" s="10">
        <v>62</v>
      </c>
      <c r="G188" t="s">
        <v>20</v>
      </c>
      <c r="H188" s="10">
        <v>223</v>
      </c>
    </row>
    <row r="189" spans="1:8" x14ac:dyDescent="0.2">
      <c r="A189" t="s">
        <v>14</v>
      </c>
      <c r="B189" s="10">
        <v>347</v>
      </c>
      <c r="G189" t="s">
        <v>20</v>
      </c>
      <c r="H189" s="10">
        <v>133</v>
      </c>
    </row>
    <row r="190" spans="1:8" x14ac:dyDescent="0.2">
      <c r="A190" t="s">
        <v>14</v>
      </c>
      <c r="B190" s="10">
        <v>19</v>
      </c>
      <c r="G190" t="s">
        <v>20</v>
      </c>
      <c r="H190" s="10">
        <v>5168</v>
      </c>
    </row>
    <row r="191" spans="1:8" x14ac:dyDescent="0.2">
      <c r="A191" t="s">
        <v>14</v>
      </c>
      <c r="B191" s="10">
        <v>1258</v>
      </c>
      <c r="G191" t="s">
        <v>20</v>
      </c>
      <c r="H191" s="10">
        <v>307</v>
      </c>
    </row>
    <row r="192" spans="1:8" x14ac:dyDescent="0.2">
      <c r="A192" t="s">
        <v>14</v>
      </c>
      <c r="B192" s="10">
        <v>362</v>
      </c>
      <c r="G192" t="s">
        <v>20</v>
      </c>
      <c r="H192" s="10">
        <v>2441</v>
      </c>
    </row>
    <row r="193" spans="1:8" x14ac:dyDescent="0.2">
      <c r="A193" t="s">
        <v>14</v>
      </c>
      <c r="B193" s="10">
        <v>133</v>
      </c>
      <c r="G193" t="s">
        <v>20</v>
      </c>
      <c r="H193" s="10">
        <v>1385</v>
      </c>
    </row>
    <row r="194" spans="1:8" x14ac:dyDescent="0.2">
      <c r="A194" t="s">
        <v>14</v>
      </c>
      <c r="B194" s="10">
        <v>846</v>
      </c>
      <c r="G194" t="s">
        <v>20</v>
      </c>
      <c r="H194" s="10">
        <v>190</v>
      </c>
    </row>
    <row r="195" spans="1:8" x14ac:dyDescent="0.2">
      <c r="A195" t="s">
        <v>14</v>
      </c>
      <c r="B195" s="10">
        <v>10</v>
      </c>
      <c r="G195" t="s">
        <v>20</v>
      </c>
      <c r="H195" s="10">
        <v>470</v>
      </c>
    </row>
    <row r="196" spans="1:8" x14ac:dyDescent="0.2">
      <c r="A196" t="s">
        <v>14</v>
      </c>
      <c r="B196" s="10">
        <v>191</v>
      </c>
      <c r="G196" t="s">
        <v>20</v>
      </c>
      <c r="H196" s="10">
        <v>253</v>
      </c>
    </row>
    <row r="197" spans="1:8" x14ac:dyDescent="0.2">
      <c r="A197" t="s">
        <v>14</v>
      </c>
      <c r="B197" s="10">
        <v>1979</v>
      </c>
      <c r="G197" t="s">
        <v>20</v>
      </c>
      <c r="H197" s="10">
        <v>1113</v>
      </c>
    </row>
    <row r="198" spans="1:8" x14ac:dyDescent="0.2">
      <c r="A198" t="s">
        <v>14</v>
      </c>
      <c r="B198" s="10">
        <v>63</v>
      </c>
      <c r="G198" t="s">
        <v>20</v>
      </c>
      <c r="H198" s="10">
        <v>2283</v>
      </c>
    </row>
    <row r="199" spans="1:8" x14ac:dyDescent="0.2">
      <c r="A199" t="s">
        <v>14</v>
      </c>
      <c r="B199" s="10">
        <v>6080</v>
      </c>
      <c r="G199" t="s">
        <v>20</v>
      </c>
      <c r="H199" s="10">
        <v>1095</v>
      </c>
    </row>
    <row r="200" spans="1:8" x14ac:dyDescent="0.2">
      <c r="A200" t="s">
        <v>14</v>
      </c>
      <c r="B200" s="10">
        <v>80</v>
      </c>
      <c r="G200" t="s">
        <v>20</v>
      </c>
      <c r="H200" s="10">
        <v>1690</v>
      </c>
    </row>
    <row r="201" spans="1:8" x14ac:dyDescent="0.2">
      <c r="A201" t="s">
        <v>14</v>
      </c>
      <c r="B201" s="10">
        <v>9</v>
      </c>
      <c r="G201" t="s">
        <v>20</v>
      </c>
      <c r="H201" s="10">
        <v>191</v>
      </c>
    </row>
    <row r="202" spans="1:8" x14ac:dyDescent="0.2">
      <c r="A202" t="s">
        <v>14</v>
      </c>
      <c r="B202" s="10">
        <v>1784</v>
      </c>
      <c r="G202" t="s">
        <v>20</v>
      </c>
      <c r="H202" s="10">
        <v>2013</v>
      </c>
    </row>
    <row r="203" spans="1:8" x14ac:dyDescent="0.2">
      <c r="A203" t="s">
        <v>14</v>
      </c>
      <c r="B203" s="10">
        <v>243</v>
      </c>
      <c r="G203" t="s">
        <v>20</v>
      </c>
      <c r="H203" s="10">
        <v>1703</v>
      </c>
    </row>
    <row r="204" spans="1:8" x14ac:dyDescent="0.2">
      <c r="A204" t="s">
        <v>14</v>
      </c>
      <c r="B204" s="10">
        <v>1296</v>
      </c>
      <c r="G204" t="s">
        <v>20</v>
      </c>
      <c r="H204" s="10">
        <v>80</v>
      </c>
    </row>
    <row r="205" spans="1:8" x14ac:dyDescent="0.2">
      <c r="A205" t="s">
        <v>14</v>
      </c>
      <c r="B205" s="10">
        <v>77</v>
      </c>
      <c r="G205" t="s">
        <v>20</v>
      </c>
      <c r="H205" s="10">
        <v>41</v>
      </c>
    </row>
    <row r="206" spans="1:8" x14ac:dyDescent="0.2">
      <c r="A206" t="s">
        <v>14</v>
      </c>
      <c r="B206" s="10">
        <v>395</v>
      </c>
      <c r="G206" t="s">
        <v>20</v>
      </c>
      <c r="H206" s="10">
        <v>187</v>
      </c>
    </row>
    <row r="207" spans="1:8" x14ac:dyDescent="0.2">
      <c r="A207" t="s">
        <v>14</v>
      </c>
      <c r="B207" s="10">
        <v>49</v>
      </c>
      <c r="G207" t="s">
        <v>20</v>
      </c>
      <c r="H207" s="10">
        <v>2875</v>
      </c>
    </row>
    <row r="208" spans="1:8" x14ac:dyDescent="0.2">
      <c r="A208" t="s">
        <v>14</v>
      </c>
      <c r="B208" s="10">
        <v>180</v>
      </c>
      <c r="G208" t="s">
        <v>20</v>
      </c>
      <c r="H208" s="10">
        <v>88</v>
      </c>
    </row>
    <row r="209" spans="1:8" x14ac:dyDescent="0.2">
      <c r="A209" t="s">
        <v>14</v>
      </c>
      <c r="B209" s="10">
        <v>2690</v>
      </c>
      <c r="G209" t="s">
        <v>20</v>
      </c>
      <c r="H209" s="10">
        <v>191</v>
      </c>
    </row>
    <row r="210" spans="1:8" x14ac:dyDescent="0.2">
      <c r="A210" t="s">
        <v>14</v>
      </c>
      <c r="B210" s="10">
        <v>2779</v>
      </c>
      <c r="G210" t="s">
        <v>20</v>
      </c>
      <c r="H210" s="10">
        <v>139</v>
      </c>
    </row>
    <row r="211" spans="1:8" x14ac:dyDescent="0.2">
      <c r="A211" t="s">
        <v>14</v>
      </c>
      <c r="B211" s="10">
        <v>92</v>
      </c>
      <c r="G211" t="s">
        <v>20</v>
      </c>
      <c r="H211" s="10">
        <v>186</v>
      </c>
    </row>
    <row r="212" spans="1:8" x14ac:dyDescent="0.2">
      <c r="A212" t="s">
        <v>14</v>
      </c>
      <c r="B212" s="10">
        <v>1028</v>
      </c>
      <c r="G212" t="s">
        <v>20</v>
      </c>
      <c r="H212" s="10">
        <v>112</v>
      </c>
    </row>
    <row r="213" spans="1:8" x14ac:dyDescent="0.2">
      <c r="A213" t="s">
        <v>14</v>
      </c>
      <c r="B213" s="10">
        <v>26</v>
      </c>
      <c r="G213" t="s">
        <v>20</v>
      </c>
      <c r="H213" s="10">
        <v>101</v>
      </c>
    </row>
    <row r="214" spans="1:8" x14ac:dyDescent="0.2">
      <c r="A214" t="s">
        <v>14</v>
      </c>
      <c r="B214" s="10">
        <v>1790</v>
      </c>
      <c r="G214" t="s">
        <v>20</v>
      </c>
      <c r="H214" s="10">
        <v>206</v>
      </c>
    </row>
    <row r="215" spans="1:8" x14ac:dyDescent="0.2">
      <c r="A215" t="s">
        <v>14</v>
      </c>
      <c r="B215" s="10">
        <v>37</v>
      </c>
      <c r="G215" t="s">
        <v>20</v>
      </c>
      <c r="H215" s="10">
        <v>154</v>
      </c>
    </row>
    <row r="216" spans="1:8" x14ac:dyDescent="0.2">
      <c r="A216" t="s">
        <v>14</v>
      </c>
      <c r="B216" s="10">
        <v>35</v>
      </c>
      <c r="G216" t="s">
        <v>20</v>
      </c>
      <c r="H216" s="10">
        <v>5966</v>
      </c>
    </row>
    <row r="217" spans="1:8" x14ac:dyDescent="0.2">
      <c r="A217" t="s">
        <v>14</v>
      </c>
      <c r="B217" s="10">
        <v>558</v>
      </c>
      <c r="G217" t="s">
        <v>20</v>
      </c>
      <c r="H217" s="10">
        <v>169</v>
      </c>
    </row>
    <row r="218" spans="1:8" x14ac:dyDescent="0.2">
      <c r="A218" t="s">
        <v>14</v>
      </c>
      <c r="B218" s="10">
        <v>64</v>
      </c>
      <c r="G218" t="s">
        <v>20</v>
      </c>
      <c r="H218" s="10">
        <v>2106</v>
      </c>
    </row>
    <row r="219" spans="1:8" x14ac:dyDescent="0.2">
      <c r="A219" t="s">
        <v>14</v>
      </c>
      <c r="B219" s="10">
        <v>245</v>
      </c>
      <c r="G219" t="s">
        <v>20</v>
      </c>
      <c r="H219" s="10">
        <v>131</v>
      </c>
    </row>
    <row r="220" spans="1:8" x14ac:dyDescent="0.2">
      <c r="A220" t="s">
        <v>14</v>
      </c>
      <c r="B220" s="10">
        <v>71</v>
      </c>
      <c r="G220" t="s">
        <v>20</v>
      </c>
      <c r="H220" s="10">
        <v>84</v>
      </c>
    </row>
    <row r="221" spans="1:8" x14ac:dyDescent="0.2">
      <c r="A221" t="s">
        <v>14</v>
      </c>
      <c r="B221" s="10">
        <v>42</v>
      </c>
      <c r="G221" t="s">
        <v>20</v>
      </c>
      <c r="H221" s="10">
        <v>155</v>
      </c>
    </row>
    <row r="222" spans="1:8" x14ac:dyDescent="0.2">
      <c r="A222" t="s">
        <v>14</v>
      </c>
      <c r="B222" s="10">
        <v>156</v>
      </c>
      <c r="G222" t="s">
        <v>20</v>
      </c>
      <c r="H222" s="10">
        <v>189</v>
      </c>
    </row>
    <row r="223" spans="1:8" x14ac:dyDescent="0.2">
      <c r="A223" t="s">
        <v>14</v>
      </c>
      <c r="B223" s="10">
        <v>1368</v>
      </c>
      <c r="G223" t="s">
        <v>20</v>
      </c>
      <c r="H223" s="10">
        <v>4799</v>
      </c>
    </row>
    <row r="224" spans="1:8" x14ac:dyDescent="0.2">
      <c r="A224" t="s">
        <v>14</v>
      </c>
      <c r="B224" s="10">
        <v>102</v>
      </c>
      <c r="G224" t="s">
        <v>20</v>
      </c>
      <c r="H224" s="10">
        <v>1137</v>
      </c>
    </row>
    <row r="225" spans="1:8" x14ac:dyDescent="0.2">
      <c r="A225" t="s">
        <v>14</v>
      </c>
      <c r="B225" s="10">
        <v>86</v>
      </c>
      <c r="G225" t="s">
        <v>20</v>
      </c>
      <c r="H225" s="10">
        <v>1152</v>
      </c>
    </row>
    <row r="226" spans="1:8" x14ac:dyDescent="0.2">
      <c r="A226" t="s">
        <v>14</v>
      </c>
      <c r="B226" s="10">
        <v>253</v>
      </c>
      <c r="G226" t="s">
        <v>20</v>
      </c>
      <c r="H226" s="10">
        <v>50</v>
      </c>
    </row>
    <row r="227" spans="1:8" x14ac:dyDescent="0.2">
      <c r="A227" t="s">
        <v>14</v>
      </c>
      <c r="B227" s="10">
        <v>157</v>
      </c>
      <c r="G227" t="s">
        <v>20</v>
      </c>
      <c r="H227" s="10">
        <v>3059</v>
      </c>
    </row>
    <row r="228" spans="1:8" x14ac:dyDescent="0.2">
      <c r="A228" t="s">
        <v>14</v>
      </c>
      <c r="B228" s="10">
        <v>183</v>
      </c>
      <c r="G228" t="s">
        <v>20</v>
      </c>
      <c r="H228" s="10">
        <v>34</v>
      </c>
    </row>
    <row r="229" spans="1:8" x14ac:dyDescent="0.2">
      <c r="A229" t="s">
        <v>14</v>
      </c>
      <c r="B229" s="10">
        <v>82</v>
      </c>
      <c r="G229" t="s">
        <v>20</v>
      </c>
      <c r="H229" s="10">
        <v>220</v>
      </c>
    </row>
    <row r="230" spans="1:8" x14ac:dyDescent="0.2">
      <c r="A230" t="s">
        <v>14</v>
      </c>
      <c r="B230" s="10">
        <v>1</v>
      </c>
      <c r="G230" t="s">
        <v>20</v>
      </c>
      <c r="H230" s="10">
        <v>1604</v>
      </c>
    </row>
    <row r="231" spans="1:8" x14ac:dyDescent="0.2">
      <c r="A231" t="s">
        <v>14</v>
      </c>
      <c r="B231" s="10">
        <v>1198</v>
      </c>
      <c r="G231" t="s">
        <v>20</v>
      </c>
      <c r="H231" s="10">
        <v>454</v>
      </c>
    </row>
    <row r="232" spans="1:8" x14ac:dyDescent="0.2">
      <c r="A232" t="s">
        <v>14</v>
      </c>
      <c r="B232" s="10">
        <v>648</v>
      </c>
      <c r="G232" t="s">
        <v>20</v>
      </c>
      <c r="H232" s="10">
        <v>123</v>
      </c>
    </row>
    <row r="233" spans="1:8" x14ac:dyDescent="0.2">
      <c r="A233" t="s">
        <v>14</v>
      </c>
      <c r="B233" s="10">
        <v>64</v>
      </c>
      <c r="G233" t="s">
        <v>20</v>
      </c>
      <c r="H233" s="10">
        <v>299</v>
      </c>
    </row>
    <row r="234" spans="1:8" x14ac:dyDescent="0.2">
      <c r="A234" t="s">
        <v>14</v>
      </c>
      <c r="B234" s="10">
        <v>62</v>
      </c>
      <c r="G234" t="s">
        <v>20</v>
      </c>
      <c r="H234" s="10">
        <v>2237</v>
      </c>
    </row>
    <row r="235" spans="1:8" x14ac:dyDescent="0.2">
      <c r="A235" t="s">
        <v>14</v>
      </c>
      <c r="B235" s="10">
        <v>750</v>
      </c>
      <c r="G235" t="s">
        <v>20</v>
      </c>
      <c r="H235" s="10">
        <v>645</v>
      </c>
    </row>
    <row r="236" spans="1:8" x14ac:dyDescent="0.2">
      <c r="A236" t="s">
        <v>14</v>
      </c>
      <c r="B236" s="10">
        <v>105</v>
      </c>
      <c r="G236" t="s">
        <v>20</v>
      </c>
      <c r="H236" s="10">
        <v>484</v>
      </c>
    </row>
    <row r="237" spans="1:8" x14ac:dyDescent="0.2">
      <c r="A237" t="s">
        <v>14</v>
      </c>
      <c r="B237" s="10">
        <v>2604</v>
      </c>
      <c r="G237" t="s">
        <v>20</v>
      </c>
      <c r="H237" s="10">
        <v>154</v>
      </c>
    </row>
    <row r="238" spans="1:8" x14ac:dyDescent="0.2">
      <c r="A238" t="s">
        <v>14</v>
      </c>
      <c r="B238" s="10">
        <v>65</v>
      </c>
      <c r="G238" t="s">
        <v>20</v>
      </c>
      <c r="H238" s="10">
        <v>82</v>
      </c>
    </row>
    <row r="239" spans="1:8" x14ac:dyDescent="0.2">
      <c r="A239" t="s">
        <v>14</v>
      </c>
      <c r="B239" s="10">
        <v>94</v>
      </c>
      <c r="G239" t="s">
        <v>20</v>
      </c>
      <c r="H239" s="10">
        <v>134</v>
      </c>
    </row>
    <row r="240" spans="1:8" x14ac:dyDescent="0.2">
      <c r="A240" t="s">
        <v>14</v>
      </c>
      <c r="B240" s="10">
        <v>257</v>
      </c>
      <c r="G240" t="s">
        <v>20</v>
      </c>
      <c r="H240" s="10">
        <v>5203</v>
      </c>
    </row>
    <row r="241" spans="1:8" x14ac:dyDescent="0.2">
      <c r="A241" t="s">
        <v>14</v>
      </c>
      <c r="B241" s="10">
        <v>2928</v>
      </c>
      <c r="G241" t="s">
        <v>20</v>
      </c>
      <c r="H241" s="10">
        <v>94</v>
      </c>
    </row>
    <row r="242" spans="1:8" x14ac:dyDescent="0.2">
      <c r="A242" t="s">
        <v>14</v>
      </c>
      <c r="B242" s="10">
        <v>4697</v>
      </c>
      <c r="G242" t="s">
        <v>20</v>
      </c>
      <c r="H242" s="10">
        <v>205</v>
      </c>
    </row>
    <row r="243" spans="1:8" x14ac:dyDescent="0.2">
      <c r="A243" t="s">
        <v>14</v>
      </c>
      <c r="B243" s="10">
        <v>2915</v>
      </c>
      <c r="G243" t="s">
        <v>20</v>
      </c>
      <c r="H243" s="10">
        <v>92</v>
      </c>
    </row>
    <row r="244" spans="1:8" x14ac:dyDescent="0.2">
      <c r="A244" t="s">
        <v>14</v>
      </c>
      <c r="B244" s="10">
        <v>18</v>
      </c>
      <c r="G244" t="s">
        <v>20</v>
      </c>
      <c r="H244" s="10">
        <v>219</v>
      </c>
    </row>
    <row r="245" spans="1:8" x14ac:dyDescent="0.2">
      <c r="A245" t="s">
        <v>14</v>
      </c>
      <c r="B245" s="10">
        <v>602</v>
      </c>
      <c r="G245" t="s">
        <v>20</v>
      </c>
      <c r="H245" s="10">
        <v>2526</v>
      </c>
    </row>
    <row r="246" spans="1:8" x14ac:dyDescent="0.2">
      <c r="A246" t="s">
        <v>14</v>
      </c>
      <c r="B246" s="10">
        <v>1</v>
      </c>
      <c r="G246" t="s">
        <v>20</v>
      </c>
      <c r="H246" s="10">
        <v>94</v>
      </c>
    </row>
    <row r="247" spans="1:8" x14ac:dyDescent="0.2">
      <c r="A247" t="s">
        <v>14</v>
      </c>
      <c r="B247" s="10">
        <v>3868</v>
      </c>
      <c r="G247" t="s">
        <v>20</v>
      </c>
      <c r="H247" s="10">
        <v>1713</v>
      </c>
    </row>
    <row r="248" spans="1:8" x14ac:dyDescent="0.2">
      <c r="A248" t="s">
        <v>14</v>
      </c>
      <c r="B248" s="10">
        <v>504</v>
      </c>
      <c r="G248" t="s">
        <v>20</v>
      </c>
      <c r="H248" s="10">
        <v>249</v>
      </c>
    </row>
    <row r="249" spans="1:8" x14ac:dyDescent="0.2">
      <c r="A249" t="s">
        <v>14</v>
      </c>
      <c r="B249" s="10">
        <v>14</v>
      </c>
      <c r="G249" t="s">
        <v>20</v>
      </c>
      <c r="H249" s="10">
        <v>192</v>
      </c>
    </row>
    <row r="250" spans="1:8" x14ac:dyDescent="0.2">
      <c r="A250" t="s">
        <v>14</v>
      </c>
      <c r="B250" s="10">
        <v>750</v>
      </c>
      <c r="G250" t="s">
        <v>20</v>
      </c>
      <c r="H250" s="10">
        <v>247</v>
      </c>
    </row>
    <row r="251" spans="1:8" x14ac:dyDescent="0.2">
      <c r="A251" t="s">
        <v>14</v>
      </c>
      <c r="B251" s="10">
        <v>77</v>
      </c>
      <c r="G251" t="s">
        <v>20</v>
      </c>
      <c r="H251" s="10">
        <v>2293</v>
      </c>
    </row>
    <row r="252" spans="1:8" x14ac:dyDescent="0.2">
      <c r="A252" t="s">
        <v>14</v>
      </c>
      <c r="B252" s="10">
        <v>752</v>
      </c>
      <c r="G252" t="s">
        <v>20</v>
      </c>
      <c r="H252" s="10">
        <v>3131</v>
      </c>
    </row>
    <row r="253" spans="1:8" x14ac:dyDescent="0.2">
      <c r="A253" t="s">
        <v>14</v>
      </c>
      <c r="B253" s="10">
        <v>131</v>
      </c>
      <c r="G253" t="s">
        <v>20</v>
      </c>
      <c r="H253" s="10">
        <v>143</v>
      </c>
    </row>
    <row r="254" spans="1:8" x14ac:dyDescent="0.2">
      <c r="A254" t="s">
        <v>14</v>
      </c>
      <c r="B254" s="10">
        <v>87</v>
      </c>
      <c r="G254" t="s">
        <v>20</v>
      </c>
      <c r="H254" s="10">
        <v>296</v>
      </c>
    </row>
    <row r="255" spans="1:8" x14ac:dyDescent="0.2">
      <c r="A255" t="s">
        <v>14</v>
      </c>
      <c r="B255" s="10">
        <v>1063</v>
      </c>
      <c r="G255" t="s">
        <v>20</v>
      </c>
      <c r="H255" s="10">
        <v>170</v>
      </c>
    </row>
    <row r="256" spans="1:8" x14ac:dyDescent="0.2">
      <c r="A256" t="s">
        <v>14</v>
      </c>
      <c r="B256" s="10">
        <v>76</v>
      </c>
      <c r="G256" t="s">
        <v>20</v>
      </c>
      <c r="H256" s="10">
        <v>86</v>
      </c>
    </row>
    <row r="257" spans="1:8" x14ac:dyDescent="0.2">
      <c r="A257" t="s">
        <v>14</v>
      </c>
      <c r="B257" s="10">
        <v>4428</v>
      </c>
      <c r="G257" t="s">
        <v>20</v>
      </c>
      <c r="H257" s="10">
        <v>6286</v>
      </c>
    </row>
    <row r="258" spans="1:8" x14ac:dyDescent="0.2">
      <c r="A258" t="s">
        <v>14</v>
      </c>
      <c r="B258" s="10">
        <v>58</v>
      </c>
      <c r="G258" t="s">
        <v>20</v>
      </c>
      <c r="H258" s="10">
        <v>3727</v>
      </c>
    </row>
    <row r="259" spans="1:8" x14ac:dyDescent="0.2">
      <c r="A259" t="s">
        <v>14</v>
      </c>
      <c r="B259" s="10">
        <v>111</v>
      </c>
      <c r="G259" t="s">
        <v>20</v>
      </c>
      <c r="H259" s="10">
        <v>1605</v>
      </c>
    </row>
    <row r="260" spans="1:8" x14ac:dyDescent="0.2">
      <c r="A260" t="s">
        <v>14</v>
      </c>
      <c r="B260" s="10">
        <v>2955</v>
      </c>
      <c r="G260" t="s">
        <v>20</v>
      </c>
      <c r="H260" s="10">
        <v>2120</v>
      </c>
    </row>
    <row r="261" spans="1:8" x14ac:dyDescent="0.2">
      <c r="A261" t="s">
        <v>14</v>
      </c>
      <c r="B261" s="10">
        <v>1657</v>
      </c>
      <c r="G261" t="s">
        <v>20</v>
      </c>
      <c r="H261" s="10">
        <v>50</v>
      </c>
    </row>
    <row r="262" spans="1:8" x14ac:dyDescent="0.2">
      <c r="A262" t="s">
        <v>14</v>
      </c>
      <c r="B262" s="10">
        <v>926</v>
      </c>
      <c r="G262" t="s">
        <v>20</v>
      </c>
      <c r="H262" s="10">
        <v>2080</v>
      </c>
    </row>
    <row r="263" spans="1:8" x14ac:dyDescent="0.2">
      <c r="A263" t="s">
        <v>14</v>
      </c>
      <c r="B263" s="10">
        <v>77</v>
      </c>
      <c r="G263" t="s">
        <v>20</v>
      </c>
      <c r="H263" s="10">
        <v>2105</v>
      </c>
    </row>
    <row r="264" spans="1:8" x14ac:dyDescent="0.2">
      <c r="A264" t="s">
        <v>14</v>
      </c>
      <c r="B264" s="10">
        <v>1748</v>
      </c>
      <c r="G264" t="s">
        <v>20</v>
      </c>
      <c r="H264" s="10">
        <v>2436</v>
      </c>
    </row>
    <row r="265" spans="1:8" x14ac:dyDescent="0.2">
      <c r="A265" t="s">
        <v>14</v>
      </c>
      <c r="B265" s="10">
        <v>79</v>
      </c>
      <c r="G265" t="s">
        <v>20</v>
      </c>
      <c r="H265" s="10">
        <v>80</v>
      </c>
    </row>
    <row r="266" spans="1:8" x14ac:dyDescent="0.2">
      <c r="A266" t="s">
        <v>14</v>
      </c>
      <c r="B266" s="10">
        <v>889</v>
      </c>
      <c r="G266" t="s">
        <v>20</v>
      </c>
      <c r="H266" s="10">
        <v>42</v>
      </c>
    </row>
    <row r="267" spans="1:8" x14ac:dyDescent="0.2">
      <c r="A267" t="s">
        <v>14</v>
      </c>
      <c r="B267" s="10">
        <v>56</v>
      </c>
      <c r="G267" t="s">
        <v>20</v>
      </c>
      <c r="H267" s="10">
        <v>139</v>
      </c>
    </row>
    <row r="268" spans="1:8" x14ac:dyDescent="0.2">
      <c r="A268" t="s">
        <v>14</v>
      </c>
      <c r="B268" s="10">
        <v>1</v>
      </c>
      <c r="G268" t="s">
        <v>20</v>
      </c>
      <c r="H268" s="10">
        <v>159</v>
      </c>
    </row>
    <row r="269" spans="1:8" x14ac:dyDescent="0.2">
      <c r="A269" t="s">
        <v>14</v>
      </c>
      <c r="B269" s="10">
        <v>83</v>
      </c>
      <c r="G269" t="s">
        <v>20</v>
      </c>
      <c r="H269" s="10">
        <v>381</v>
      </c>
    </row>
    <row r="270" spans="1:8" x14ac:dyDescent="0.2">
      <c r="A270" t="s">
        <v>14</v>
      </c>
      <c r="B270" s="10">
        <v>2025</v>
      </c>
      <c r="G270" t="s">
        <v>20</v>
      </c>
      <c r="H270" s="10">
        <v>194</v>
      </c>
    </row>
    <row r="271" spans="1:8" x14ac:dyDescent="0.2">
      <c r="A271" t="s">
        <v>14</v>
      </c>
      <c r="B271" s="10">
        <v>14</v>
      </c>
      <c r="G271" t="s">
        <v>20</v>
      </c>
      <c r="H271" s="10">
        <v>106</v>
      </c>
    </row>
    <row r="272" spans="1:8" x14ac:dyDescent="0.2">
      <c r="A272" t="s">
        <v>14</v>
      </c>
      <c r="B272" s="10">
        <v>656</v>
      </c>
      <c r="G272" t="s">
        <v>20</v>
      </c>
      <c r="H272" s="10">
        <v>142</v>
      </c>
    </row>
    <row r="273" spans="1:8" x14ac:dyDescent="0.2">
      <c r="A273" t="s">
        <v>14</v>
      </c>
      <c r="B273" s="10">
        <v>1596</v>
      </c>
      <c r="G273" t="s">
        <v>20</v>
      </c>
      <c r="H273" s="10">
        <v>211</v>
      </c>
    </row>
    <row r="274" spans="1:8" x14ac:dyDescent="0.2">
      <c r="A274" t="s">
        <v>14</v>
      </c>
      <c r="B274" s="10">
        <v>10</v>
      </c>
      <c r="G274" t="s">
        <v>20</v>
      </c>
      <c r="H274" s="10">
        <v>2756</v>
      </c>
    </row>
    <row r="275" spans="1:8" x14ac:dyDescent="0.2">
      <c r="A275" t="s">
        <v>14</v>
      </c>
      <c r="B275" s="10">
        <v>1121</v>
      </c>
      <c r="G275" t="s">
        <v>20</v>
      </c>
      <c r="H275" s="10">
        <v>173</v>
      </c>
    </row>
    <row r="276" spans="1:8" x14ac:dyDescent="0.2">
      <c r="A276" t="s">
        <v>14</v>
      </c>
      <c r="B276" s="10">
        <v>15</v>
      </c>
      <c r="G276" t="s">
        <v>20</v>
      </c>
      <c r="H276" s="10">
        <v>87</v>
      </c>
    </row>
    <row r="277" spans="1:8" x14ac:dyDescent="0.2">
      <c r="A277" t="s">
        <v>14</v>
      </c>
      <c r="B277" s="10">
        <v>191</v>
      </c>
      <c r="G277" t="s">
        <v>20</v>
      </c>
      <c r="H277" s="10">
        <v>1572</v>
      </c>
    </row>
    <row r="278" spans="1:8" x14ac:dyDescent="0.2">
      <c r="A278" t="s">
        <v>14</v>
      </c>
      <c r="B278" s="10">
        <v>16</v>
      </c>
      <c r="G278" t="s">
        <v>20</v>
      </c>
      <c r="H278" s="10">
        <v>2346</v>
      </c>
    </row>
    <row r="279" spans="1:8" x14ac:dyDescent="0.2">
      <c r="A279" t="s">
        <v>14</v>
      </c>
      <c r="B279" s="10">
        <v>17</v>
      </c>
      <c r="G279" t="s">
        <v>20</v>
      </c>
      <c r="H279" s="10">
        <v>115</v>
      </c>
    </row>
    <row r="280" spans="1:8" x14ac:dyDescent="0.2">
      <c r="A280" t="s">
        <v>14</v>
      </c>
      <c r="B280" s="10">
        <v>34</v>
      </c>
      <c r="G280" t="s">
        <v>20</v>
      </c>
      <c r="H280" s="10">
        <v>85</v>
      </c>
    </row>
    <row r="281" spans="1:8" x14ac:dyDescent="0.2">
      <c r="A281" t="s">
        <v>14</v>
      </c>
      <c r="B281" s="10">
        <v>1</v>
      </c>
      <c r="G281" t="s">
        <v>20</v>
      </c>
      <c r="H281" s="10">
        <v>144</v>
      </c>
    </row>
    <row r="282" spans="1:8" x14ac:dyDescent="0.2">
      <c r="A282" t="s">
        <v>14</v>
      </c>
      <c r="B282" s="10">
        <v>1274</v>
      </c>
      <c r="G282" t="s">
        <v>20</v>
      </c>
      <c r="H282" s="10">
        <v>2443</v>
      </c>
    </row>
    <row r="283" spans="1:8" x14ac:dyDescent="0.2">
      <c r="A283" t="s">
        <v>14</v>
      </c>
      <c r="B283" s="10">
        <v>210</v>
      </c>
      <c r="G283" t="s">
        <v>20</v>
      </c>
      <c r="H283" s="10">
        <v>64</v>
      </c>
    </row>
    <row r="284" spans="1:8" x14ac:dyDescent="0.2">
      <c r="A284" t="s">
        <v>14</v>
      </c>
      <c r="B284" s="10">
        <v>248</v>
      </c>
      <c r="G284" t="s">
        <v>20</v>
      </c>
      <c r="H284" s="10">
        <v>268</v>
      </c>
    </row>
    <row r="285" spans="1:8" x14ac:dyDescent="0.2">
      <c r="A285" t="s">
        <v>14</v>
      </c>
      <c r="B285" s="10">
        <v>513</v>
      </c>
      <c r="G285" t="s">
        <v>20</v>
      </c>
      <c r="H285" s="10">
        <v>195</v>
      </c>
    </row>
    <row r="286" spans="1:8" x14ac:dyDescent="0.2">
      <c r="A286" t="s">
        <v>14</v>
      </c>
      <c r="B286" s="10">
        <v>3410</v>
      </c>
      <c r="G286" t="s">
        <v>20</v>
      </c>
      <c r="H286" s="10">
        <v>186</v>
      </c>
    </row>
    <row r="287" spans="1:8" x14ac:dyDescent="0.2">
      <c r="A287" t="s">
        <v>14</v>
      </c>
      <c r="B287" s="10">
        <v>10</v>
      </c>
      <c r="G287" t="s">
        <v>20</v>
      </c>
      <c r="H287" s="10">
        <v>460</v>
      </c>
    </row>
    <row r="288" spans="1:8" x14ac:dyDescent="0.2">
      <c r="A288" t="s">
        <v>14</v>
      </c>
      <c r="B288" s="10">
        <v>2201</v>
      </c>
      <c r="G288" t="s">
        <v>20</v>
      </c>
      <c r="H288" s="10">
        <v>2528</v>
      </c>
    </row>
    <row r="289" spans="1:8" x14ac:dyDescent="0.2">
      <c r="A289" t="s">
        <v>14</v>
      </c>
      <c r="B289" s="10">
        <v>676</v>
      </c>
      <c r="G289" t="s">
        <v>20</v>
      </c>
      <c r="H289" s="10">
        <v>3657</v>
      </c>
    </row>
    <row r="290" spans="1:8" x14ac:dyDescent="0.2">
      <c r="A290" t="s">
        <v>14</v>
      </c>
      <c r="B290" s="10">
        <v>831</v>
      </c>
      <c r="G290" t="s">
        <v>20</v>
      </c>
      <c r="H290" s="10">
        <v>131</v>
      </c>
    </row>
    <row r="291" spans="1:8" x14ac:dyDescent="0.2">
      <c r="A291" t="s">
        <v>14</v>
      </c>
      <c r="B291" s="10">
        <v>859</v>
      </c>
      <c r="G291" t="s">
        <v>20</v>
      </c>
      <c r="H291" s="10">
        <v>239</v>
      </c>
    </row>
    <row r="292" spans="1:8" x14ac:dyDescent="0.2">
      <c r="A292" t="s">
        <v>14</v>
      </c>
      <c r="B292" s="10">
        <v>45</v>
      </c>
      <c r="G292" t="s">
        <v>20</v>
      </c>
      <c r="H292" s="10">
        <v>78</v>
      </c>
    </row>
    <row r="293" spans="1:8" x14ac:dyDescent="0.2">
      <c r="A293" t="s">
        <v>14</v>
      </c>
      <c r="B293" s="10">
        <v>6</v>
      </c>
      <c r="G293" t="s">
        <v>20</v>
      </c>
      <c r="H293" s="10">
        <v>1773</v>
      </c>
    </row>
    <row r="294" spans="1:8" x14ac:dyDescent="0.2">
      <c r="A294" t="s">
        <v>14</v>
      </c>
      <c r="B294" s="10">
        <v>7</v>
      </c>
      <c r="G294" t="s">
        <v>20</v>
      </c>
      <c r="H294" s="10">
        <v>32</v>
      </c>
    </row>
    <row r="295" spans="1:8" x14ac:dyDescent="0.2">
      <c r="A295" t="s">
        <v>14</v>
      </c>
      <c r="B295" s="10">
        <v>31</v>
      </c>
      <c r="G295" t="s">
        <v>20</v>
      </c>
      <c r="H295" s="10">
        <v>369</v>
      </c>
    </row>
    <row r="296" spans="1:8" x14ac:dyDescent="0.2">
      <c r="A296" t="s">
        <v>14</v>
      </c>
      <c r="B296" s="10">
        <v>78</v>
      </c>
      <c r="G296" t="s">
        <v>20</v>
      </c>
      <c r="H296" s="10">
        <v>89</v>
      </c>
    </row>
    <row r="297" spans="1:8" x14ac:dyDescent="0.2">
      <c r="A297" t="s">
        <v>14</v>
      </c>
      <c r="B297" s="10">
        <v>1225</v>
      </c>
      <c r="G297" t="s">
        <v>20</v>
      </c>
      <c r="H297" s="10">
        <v>147</v>
      </c>
    </row>
    <row r="298" spans="1:8" x14ac:dyDescent="0.2">
      <c r="A298" t="s">
        <v>14</v>
      </c>
      <c r="B298" s="10">
        <v>1</v>
      </c>
      <c r="G298" t="s">
        <v>20</v>
      </c>
      <c r="H298" s="10">
        <v>126</v>
      </c>
    </row>
    <row r="299" spans="1:8" x14ac:dyDescent="0.2">
      <c r="A299" t="s">
        <v>14</v>
      </c>
      <c r="B299" s="10">
        <v>67</v>
      </c>
      <c r="G299" t="s">
        <v>20</v>
      </c>
      <c r="H299" s="10">
        <v>2218</v>
      </c>
    </row>
    <row r="300" spans="1:8" x14ac:dyDescent="0.2">
      <c r="A300" t="s">
        <v>14</v>
      </c>
      <c r="B300" s="10">
        <v>19</v>
      </c>
      <c r="G300" t="s">
        <v>20</v>
      </c>
      <c r="H300" s="10">
        <v>202</v>
      </c>
    </row>
    <row r="301" spans="1:8" x14ac:dyDescent="0.2">
      <c r="A301" t="s">
        <v>14</v>
      </c>
      <c r="B301" s="10">
        <v>2108</v>
      </c>
      <c r="G301" t="s">
        <v>20</v>
      </c>
      <c r="H301" s="10">
        <v>140</v>
      </c>
    </row>
    <row r="302" spans="1:8" x14ac:dyDescent="0.2">
      <c r="A302" t="s">
        <v>14</v>
      </c>
      <c r="B302" s="10">
        <v>679</v>
      </c>
      <c r="G302" t="s">
        <v>20</v>
      </c>
      <c r="H302" s="10">
        <v>1052</v>
      </c>
    </row>
    <row r="303" spans="1:8" x14ac:dyDescent="0.2">
      <c r="A303" t="s">
        <v>14</v>
      </c>
      <c r="B303" s="10">
        <v>36</v>
      </c>
      <c r="G303" t="s">
        <v>20</v>
      </c>
      <c r="H303" s="10">
        <v>247</v>
      </c>
    </row>
    <row r="304" spans="1:8" x14ac:dyDescent="0.2">
      <c r="A304" t="s">
        <v>14</v>
      </c>
      <c r="B304" s="10">
        <v>47</v>
      </c>
      <c r="G304" t="s">
        <v>20</v>
      </c>
      <c r="H304" s="10">
        <v>84</v>
      </c>
    </row>
    <row r="305" spans="1:8" x14ac:dyDescent="0.2">
      <c r="A305" t="s">
        <v>14</v>
      </c>
      <c r="B305" s="10">
        <v>70</v>
      </c>
      <c r="G305" t="s">
        <v>20</v>
      </c>
      <c r="H305" s="10">
        <v>88</v>
      </c>
    </row>
    <row r="306" spans="1:8" x14ac:dyDescent="0.2">
      <c r="A306" t="s">
        <v>14</v>
      </c>
      <c r="B306" s="10">
        <v>154</v>
      </c>
      <c r="G306" t="s">
        <v>20</v>
      </c>
      <c r="H306" s="10">
        <v>156</v>
      </c>
    </row>
    <row r="307" spans="1:8" x14ac:dyDescent="0.2">
      <c r="A307" t="s">
        <v>14</v>
      </c>
      <c r="B307" s="10">
        <v>22</v>
      </c>
      <c r="G307" t="s">
        <v>20</v>
      </c>
      <c r="H307" s="10">
        <v>2985</v>
      </c>
    </row>
    <row r="308" spans="1:8" x14ac:dyDescent="0.2">
      <c r="A308" t="s">
        <v>14</v>
      </c>
      <c r="B308" s="10">
        <v>1758</v>
      </c>
      <c r="G308" t="s">
        <v>20</v>
      </c>
      <c r="H308" s="10">
        <v>762</v>
      </c>
    </row>
    <row r="309" spans="1:8" x14ac:dyDescent="0.2">
      <c r="A309" t="s">
        <v>14</v>
      </c>
      <c r="B309" s="10">
        <v>94</v>
      </c>
      <c r="G309" t="s">
        <v>20</v>
      </c>
      <c r="H309" s="10">
        <v>554</v>
      </c>
    </row>
    <row r="310" spans="1:8" x14ac:dyDescent="0.2">
      <c r="A310" t="s">
        <v>14</v>
      </c>
      <c r="B310" s="10">
        <v>33</v>
      </c>
      <c r="G310" t="s">
        <v>20</v>
      </c>
      <c r="H310" s="10">
        <v>135</v>
      </c>
    </row>
    <row r="311" spans="1:8" x14ac:dyDescent="0.2">
      <c r="A311" t="s">
        <v>14</v>
      </c>
      <c r="B311" s="10">
        <v>1</v>
      </c>
      <c r="G311" t="s">
        <v>20</v>
      </c>
      <c r="H311" s="10">
        <v>122</v>
      </c>
    </row>
    <row r="312" spans="1:8" x14ac:dyDescent="0.2">
      <c r="A312" t="s">
        <v>14</v>
      </c>
      <c r="B312" s="10">
        <v>31</v>
      </c>
      <c r="G312" t="s">
        <v>20</v>
      </c>
      <c r="H312" s="10">
        <v>221</v>
      </c>
    </row>
    <row r="313" spans="1:8" x14ac:dyDescent="0.2">
      <c r="A313" t="s">
        <v>14</v>
      </c>
      <c r="B313" s="10">
        <v>35</v>
      </c>
      <c r="G313" t="s">
        <v>20</v>
      </c>
      <c r="H313" s="10">
        <v>126</v>
      </c>
    </row>
    <row r="314" spans="1:8" x14ac:dyDescent="0.2">
      <c r="A314" t="s">
        <v>14</v>
      </c>
      <c r="B314" s="10">
        <v>63</v>
      </c>
      <c r="G314" t="s">
        <v>20</v>
      </c>
      <c r="H314" s="10">
        <v>1022</v>
      </c>
    </row>
    <row r="315" spans="1:8" x14ac:dyDescent="0.2">
      <c r="A315" t="s">
        <v>14</v>
      </c>
      <c r="B315" s="10">
        <v>526</v>
      </c>
      <c r="G315" t="s">
        <v>20</v>
      </c>
      <c r="H315" s="10">
        <v>3177</v>
      </c>
    </row>
    <row r="316" spans="1:8" x14ac:dyDescent="0.2">
      <c r="A316" t="s">
        <v>14</v>
      </c>
      <c r="B316" s="10">
        <v>121</v>
      </c>
      <c r="G316" t="s">
        <v>20</v>
      </c>
      <c r="H316" s="10">
        <v>198</v>
      </c>
    </row>
    <row r="317" spans="1:8" x14ac:dyDescent="0.2">
      <c r="A317" t="s">
        <v>14</v>
      </c>
      <c r="B317" s="10">
        <v>67</v>
      </c>
      <c r="G317" t="s">
        <v>20</v>
      </c>
      <c r="H317" s="10">
        <v>85</v>
      </c>
    </row>
    <row r="318" spans="1:8" x14ac:dyDescent="0.2">
      <c r="A318" t="s">
        <v>14</v>
      </c>
      <c r="B318" s="10">
        <v>57</v>
      </c>
      <c r="G318" t="s">
        <v>20</v>
      </c>
      <c r="H318" s="10">
        <v>3596</v>
      </c>
    </row>
    <row r="319" spans="1:8" x14ac:dyDescent="0.2">
      <c r="A319" t="s">
        <v>14</v>
      </c>
      <c r="B319" s="10">
        <v>1229</v>
      </c>
      <c r="G319" t="s">
        <v>20</v>
      </c>
      <c r="H319" s="10">
        <v>244</v>
      </c>
    </row>
    <row r="320" spans="1:8" x14ac:dyDescent="0.2">
      <c r="A320" t="s">
        <v>14</v>
      </c>
      <c r="B320" s="10">
        <v>12</v>
      </c>
      <c r="G320" t="s">
        <v>20</v>
      </c>
      <c r="H320" s="10">
        <v>5180</v>
      </c>
    </row>
    <row r="321" spans="1:8" x14ac:dyDescent="0.2">
      <c r="A321" t="s">
        <v>14</v>
      </c>
      <c r="B321" s="10">
        <v>452</v>
      </c>
      <c r="G321" t="s">
        <v>20</v>
      </c>
      <c r="H321" s="10">
        <v>589</v>
      </c>
    </row>
    <row r="322" spans="1:8" x14ac:dyDescent="0.2">
      <c r="A322" t="s">
        <v>14</v>
      </c>
      <c r="B322" s="10">
        <v>1886</v>
      </c>
      <c r="G322" t="s">
        <v>20</v>
      </c>
      <c r="H322" s="10">
        <v>2725</v>
      </c>
    </row>
    <row r="323" spans="1:8" x14ac:dyDescent="0.2">
      <c r="A323" t="s">
        <v>14</v>
      </c>
      <c r="B323" s="10">
        <v>1825</v>
      </c>
      <c r="G323" t="s">
        <v>20</v>
      </c>
      <c r="H323" s="10">
        <v>300</v>
      </c>
    </row>
    <row r="324" spans="1:8" x14ac:dyDescent="0.2">
      <c r="A324" t="s">
        <v>14</v>
      </c>
      <c r="B324" s="10">
        <v>31</v>
      </c>
      <c r="G324" t="s">
        <v>20</v>
      </c>
      <c r="H324" s="10">
        <v>144</v>
      </c>
    </row>
    <row r="325" spans="1:8" x14ac:dyDescent="0.2">
      <c r="A325" t="s">
        <v>14</v>
      </c>
      <c r="B325" s="10">
        <v>107</v>
      </c>
      <c r="G325" t="s">
        <v>20</v>
      </c>
      <c r="H325" s="10">
        <v>87</v>
      </c>
    </row>
    <row r="326" spans="1:8" x14ac:dyDescent="0.2">
      <c r="A326" t="s">
        <v>14</v>
      </c>
      <c r="B326" s="10">
        <v>27</v>
      </c>
      <c r="G326" t="s">
        <v>20</v>
      </c>
      <c r="H326" s="10">
        <v>3116</v>
      </c>
    </row>
    <row r="327" spans="1:8" x14ac:dyDescent="0.2">
      <c r="A327" t="s">
        <v>14</v>
      </c>
      <c r="B327" s="10">
        <v>1221</v>
      </c>
      <c r="G327" t="s">
        <v>20</v>
      </c>
      <c r="H327" s="10">
        <v>909</v>
      </c>
    </row>
    <row r="328" spans="1:8" x14ac:dyDescent="0.2">
      <c r="A328" t="s">
        <v>14</v>
      </c>
      <c r="B328" s="10">
        <v>1</v>
      </c>
      <c r="G328" t="s">
        <v>20</v>
      </c>
      <c r="H328" s="10">
        <v>1613</v>
      </c>
    </row>
    <row r="329" spans="1:8" x14ac:dyDescent="0.2">
      <c r="A329" t="s">
        <v>14</v>
      </c>
      <c r="B329" s="10">
        <v>16</v>
      </c>
      <c r="G329" t="s">
        <v>20</v>
      </c>
      <c r="H329" s="10">
        <v>136</v>
      </c>
    </row>
    <row r="330" spans="1:8" x14ac:dyDescent="0.2">
      <c r="A330" t="s">
        <v>14</v>
      </c>
      <c r="B330" s="10">
        <v>41</v>
      </c>
      <c r="G330" t="s">
        <v>20</v>
      </c>
      <c r="H330" s="10">
        <v>130</v>
      </c>
    </row>
    <row r="331" spans="1:8" x14ac:dyDescent="0.2">
      <c r="A331" t="s">
        <v>14</v>
      </c>
      <c r="B331" s="10">
        <v>523</v>
      </c>
      <c r="G331" t="s">
        <v>20</v>
      </c>
      <c r="H331" s="10">
        <v>102</v>
      </c>
    </row>
    <row r="332" spans="1:8" x14ac:dyDescent="0.2">
      <c r="A332" t="s">
        <v>14</v>
      </c>
      <c r="B332" s="10">
        <v>141</v>
      </c>
      <c r="G332" t="s">
        <v>20</v>
      </c>
      <c r="H332" s="10">
        <v>4006</v>
      </c>
    </row>
    <row r="333" spans="1:8" x14ac:dyDescent="0.2">
      <c r="A333" t="s">
        <v>14</v>
      </c>
      <c r="B333" s="10">
        <v>52</v>
      </c>
      <c r="G333" t="s">
        <v>20</v>
      </c>
      <c r="H333" s="10">
        <v>1629</v>
      </c>
    </row>
    <row r="334" spans="1:8" x14ac:dyDescent="0.2">
      <c r="A334" t="s">
        <v>14</v>
      </c>
      <c r="B334" s="10">
        <v>225</v>
      </c>
      <c r="G334" t="s">
        <v>20</v>
      </c>
      <c r="H334" s="10">
        <v>2188</v>
      </c>
    </row>
    <row r="335" spans="1:8" x14ac:dyDescent="0.2">
      <c r="A335" t="s">
        <v>14</v>
      </c>
      <c r="B335" s="10">
        <v>38</v>
      </c>
      <c r="G335" t="s">
        <v>20</v>
      </c>
      <c r="H335" s="10">
        <v>2409</v>
      </c>
    </row>
    <row r="336" spans="1:8" x14ac:dyDescent="0.2">
      <c r="A336" t="s">
        <v>14</v>
      </c>
      <c r="B336" s="10">
        <v>15</v>
      </c>
      <c r="G336" t="s">
        <v>20</v>
      </c>
      <c r="H336" s="10">
        <v>194</v>
      </c>
    </row>
    <row r="337" spans="1:8" x14ac:dyDescent="0.2">
      <c r="A337" t="s">
        <v>14</v>
      </c>
      <c r="B337" s="10">
        <v>37</v>
      </c>
      <c r="G337" t="s">
        <v>20</v>
      </c>
      <c r="H337" s="10">
        <v>1140</v>
      </c>
    </row>
    <row r="338" spans="1:8" x14ac:dyDescent="0.2">
      <c r="A338" t="s">
        <v>14</v>
      </c>
      <c r="B338" s="10">
        <v>112</v>
      </c>
      <c r="G338" t="s">
        <v>20</v>
      </c>
      <c r="H338" s="10">
        <v>102</v>
      </c>
    </row>
    <row r="339" spans="1:8" x14ac:dyDescent="0.2">
      <c r="A339" t="s">
        <v>14</v>
      </c>
      <c r="B339" s="10">
        <v>21</v>
      </c>
      <c r="G339" t="s">
        <v>20</v>
      </c>
      <c r="H339" s="10">
        <v>2857</v>
      </c>
    </row>
    <row r="340" spans="1:8" x14ac:dyDescent="0.2">
      <c r="A340" t="s">
        <v>14</v>
      </c>
      <c r="B340" s="10">
        <v>67</v>
      </c>
      <c r="G340" t="s">
        <v>20</v>
      </c>
      <c r="H340" s="10">
        <v>107</v>
      </c>
    </row>
    <row r="341" spans="1:8" x14ac:dyDescent="0.2">
      <c r="A341" t="s">
        <v>14</v>
      </c>
      <c r="B341" s="10">
        <v>78</v>
      </c>
      <c r="G341" t="s">
        <v>20</v>
      </c>
      <c r="H341" s="10">
        <v>160</v>
      </c>
    </row>
    <row r="342" spans="1:8" x14ac:dyDescent="0.2">
      <c r="A342" t="s">
        <v>14</v>
      </c>
      <c r="B342" s="10">
        <v>67</v>
      </c>
      <c r="G342" t="s">
        <v>20</v>
      </c>
      <c r="H342" s="10">
        <v>2230</v>
      </c>
    </row>
    <row r="343" spans="1:8" x14ac:dyDescent="0.2">
      <c r="A343" t="s">
        <v>14</v>
      </c>
      <c r="B343" s="10">
        <v>263</v>
      </c>
      <c r="G343" t="s">
        <v>20</v>
      </c>
      <c r="H343" s="10">
        <v>316</v>
      </c>
    </row>
    <row r="344" spans="1:8" x14ac:dyDescent="0.2">
      <c r="A344" t="s">
        <v>14</v>
      </c>
      <c r="B344" s="10">
        <v>1691</v>
      </c>
      <c r="G344" t="s">
        <v>20</v>
      </c>
      <c r="H344" s="10">
        <v>117</v>
      </c>
    </row>
    <row r="345" spans="1:8" x14ac:dyDescent="0.2">
      <c r="A345" t="s">
        <v>14</v>
      </c>
      <c r="B345" s="10">
        <v>181</v>
      </c>
      <c r="G345" t="s">
        <v>20</v>
      </c>
      <c r="H345" s="10">
        <v>6406</v>
      </c>
    </row>
    <row r="346" spans="1:8" x14ac:dyDescent="0.2">
      <c r="A346" t="s">
        <v>14</v>
      </c>
      <c r="B346" s="10">
        <v>13</v>
      </c>
      <c r="G346" t="s">
        <v>20</v>
      </c>
      <c r="H346" s="10">
        <v>192</v>
      </c>
    </row>
    <row r="347" spans="1:8" x14ac:dyDescent="0.2">
      <c r="A347" t="s">
        <v>14</v>
      </c>
      <c r="B347" s="10">
        <v>1</v>
      </c>
      <c r="G347" t="s">
        <v>20</v>
      </c>
      <c r="H347" s="10">
        <v>26</v>
      </c>
    </row>
    <row r="348" spans="1:8" x14ac:dyDescent="0.2">
      <c r="A348" t="s">
        <v>14</v>
      </c>
      <c r="B348" s="10">
        <v>21</v>
      </c>
      <c r="G348" t="s">
        <v>20</v>
      </c>
      <c r="H348" s="10">
        <v>723</v>
      </c>
    </row>
    <row r="349" spans="1:8" x14ac:dyDescent="0.2">
      <c r="A349" t="s">
        <v>14</v>
      </c>
      <c r="B349" s="10">
        <v>830</v>
      </c>
      <c r="G349" t="s">
        <v>20</v>
      </c>
      <c r="H349" s="10">
        <v>170</v>
      </c>
    </row>
    <row r="350" spans="1:8" x14ac:dyDescent="0.2">
      <c r="A350" t="s">
        <v>14</v>
      </c>
      <c r="B350" s="10">
        <v>130</v>
      </c>
      <c r="G350" t="s">
        <v>20</v>
      </c>
      <c r="H350" s="10">
        <v>238</v>
      </c>
    </row>
    <row r="351" spans="1:8" x14ac:dyDescent="0.2">
      <c r="A351" t="s">
        <v>14</v>
      </c>
      <c r="B351" s="10">
        <v>55</v>
      </c>
      <c r="G351" t="s">
        <v>20</v>
      </c>
      <c r="H351" s="10">
        <v>55</v>
      </c>
    </row>
    <row r="352" spans="1:8" x14ac:dyDescent="0.2">
      <c r="A352" t="s">
        <v>14</v>
      </c>
      <c r="B352" s="10">
        <v>114</v>
      </c>
      <c r="G352" t="s">
        <v>20</v>
      </c>
      <c r="H352" s="10">
        <v>128</v>
      </c>
    </row>
    <row r="353" spans="1:8" x14ac:dyDescent="0.2">
      <c r="A353" t="s">
        <v>14</v>
      </c>
      <c r="B353" s="10">
        <v>594</v>
      </c>
      <c r="G353" t="s">
        <v>20</v>
      </c>
      <c r="H353" s="10">
        <v>2144</v>
      </c>
    </row>
    <row r="354" spans="1:8" x14ac:dyDescent="0.2">
      <c r="A354" t="s">
        <v>14</v>
      </c>
      <c r="B354" s="10">
        <v>24</v>
      </c>
      <c r="G354" t="s">
        <v>20</v>
      </c>
      <c r="H354" s="10">
        <v>2693</v>
      </c>
    </row>
    <row r="355" spans="1:8" x14ac:dyDescent="0.2">
      <c r="A355" t="s">
        <v>14</v>
      </c>
      <c r="B355" s="10">
        <v>252</v>
      </c>
      <c r="G355" t="s">
        <v>20</v>
      </c>
      <c r="H355" s="10">
        <v>432</v>
      </c>
    </row>
    <row r="356" spans="1:8" x14ac:dyDescent="0.2">
      <c r="A356" t="s">
        <v>14</v>
      </c>
      <c r="B356" s="10">
        <v>67</v>
      </c>
      <c r="G356" t="s">
        <v>20</v>
      </c>
      <c r="H356" s="10">
        <v>189</v>
      </c>
    </row>
    <row r="357" spans="1:8" x14ac:dyDescent="0.2">
      <c r="A357" t="s">
        <v>14</v>
      </c>
      <c r="B357" s="10">
        <v>742</v>
      </c>
      <c r="G357" t="s">
        <v>20</v>
      </c>
      <c r="H357" s="10">
        <v>154</v>
      </c>
    </row>
    <row r="358" spans="1:8" x14ac:dyDescent="0.2">
      <c r="A358" t="s">
        <v>14</v>
      </c>
      <c r="B358" s="10">
        <v>75</v>
      </c>
      <c r="G358" t="s">
        <v>20</v>
      </c>
      <c r="H358" s="10">
        <v>96</v>
      </c>
    </row>
    <row r="359" spans="1:8" x14ac:dyDescent="0.2">
      <c r="A359" t="s">
        <v>14</v>
      </c>
      <c r="B359" s="10">
        <v>4405</v>
      </c>
      <c r="G359" t="s">
        <v>20</v>
      </c>
      <c r="H359" s="10">
        <v>3063</v>
      </c>
    </row>
    <row r="360" spans="1:8" x14ac:dyDescent="0.2">
      <c r="A360" t="s">
        <v>14</v>
      </c>
      <c r="B360" s="10">
        <v>92</v>
      </c>
      <c r="G360" t="s">
        <v>20</v>
      </c>
      <c r="H360" s="10">
        <v>2266</v>
      </c>
    </row>
    <row r="361" spans="1:8" x14ac:dyDescent="0.2">
      <c r="A361" t="s">
        <v>14</v>
      </c>
      <c r="B361" s="10">
        <v>64</v>
      </c>
      <c r="G361" t="s">
        <v>20</v>
      </c>
      <c r="H361" s="10">
        <v>194</v>
      </c>
    </row>
    <row r="362" spans="1:8" x14ac:dyDescent="0.2">
      <c r="A362" t="s">
        <v>14</v>
      </c>
      <c r="B362" s="10">
        <v>64</v>
      </c>
      <c r="G362" t="s">
        <v>20</v>
      </c>
      <c r="H362" s="10">
        <v>129</v>
      </c>
    </row>
    <row r="363" spans="1:8" x14ac:dyDescent="0.2">
      <c r="A363" t="s">
        <v>14</v>
      </c>
      <c r="B363" s="10">
        <v>842</v>
      </c>
      <c r="G363" t="s">
        <v>20</v>
      </c>
      <c r="H363" s="10">
        <v>375</v>
      </c>
    </row>
    <row r="364" spans="1:8" x14ac:dyDescent="0.2">
      <c r="A364" t="s">
        <v>14</v>
      </c>
      <c r="B364" s="10">
        <v>112</v>
      </c>
      <c r="G364" t="s">
        <v>20</v>
      </c>
      <c r="H364" s="10">
        <v>409</v>
      </c>
    </row>
    <row r="365" spans="1:8" x14ac:dyDescent="0.2">
      <c r="A365" t="s">
        <v>14</v>
      </c>
      <c r="B365" s="10">
        <v>374</v>
      </c>
      <c r="G365" t="s">
        <v>20</v>
      </c>
      <c r="H365" s="10">
        <v>234</v>
      </c>
    </row>
    <row r="366" spans="1:8" x14ac:dyDescent="0.2">
      <c r="G366" t="s">
        <v>20</v>
      </c>
      <c r="H366" s="10">
        <v>3016</v>
      </c>
    </row>
    <row r="367" spans="1:8" x14ac:dyDescent="0.2">
      <c r="G367" t="s">
        <v>20</v>
      </c>
      <c r="H367" s="10">
        <v>264</v>
      </c>
    </row>
    <row r="368" spans="1:8" x14ac:dyDescent="0.2">
      <c r="G368" t="s">
        <v>20</v>
      </c>
      <c r="H368" s="10">
        <v>272</v>
      </c>
    </row>
    <row r="369" spans="7:8" x14ac:dyDescent="0.2">
      <c r="G369" t="s">
        <v>20</v>
      </c>
      <c r="H369" s="10">
        <v>419</v>
      </c>
    </row>
    <row r="370" spans="7:8" x14ac:dyDescent="0.2">
      <c r="G370" t="s">
        <v>20</v>
      </c>
      <c r="H370" s="10">
        <v>1621</v>
      </c>
    </row>
    <row r="371" spans="7:8" x14ac:dyDescent="0.2">
      <c r="G371" t="s">
        <v>20</v>
      </c>
      <c r="H371" s="10">
        <v>1101</v>
      </c>
    </row>
    <row r="372" spans="7:8" x14ac:dyDescent="0.2">
      <c r="G372" t="s">
        <v>20</v>
      </c>
      <c r="H372" s="10">
        <v>1073</v>
      </c>
    </row>
    <row r="373" spans="7:8" x14ac:dyDescent="0.2">
      <c r="G373" t="s">
        <v>20</v>
      </c>
      <c r="H373" s="10">
        <v>331</v>
      </c>
    </row>
    <row r="374" spans="7:8" x14ac:dyDescent="0.2">
      <c r="G374" t="s">
        <v>20</v>
      </c>
      <c r="H374" s="10">
        <v>1170</v>
      </c>
    </row>
    <row r="375" spans="7:8" x14ac:dyDescent="0.2">
      <c r="G375" t="s">
        <v>20</v>
      </c>
      <c r="H375" s="10">
        <v>363</v>
      </c>
    </row>
    <row r="376" spans="7:8" x14ac:dyDescent="0.2">
      <c r="G376" t="s">
        <v>20</v>
      </c>
      <c r="H376" s="10">
        <v>103</v>
      </c>
    </row>
    <row r="377" spans="7:8" x14ac:dyDescent="0.2">
      <c r="G377" t="s">
        <v>20</v>
      </c>
      <c r="H377" s="10">
        <v>147</v>
      </c>
    </row>
    <row r="378" spans="7:8" x14ac:dyDescent="0.2">
      <c r="G378" t="s">
        <v>20</v>
      </c>
      <c r="H378" s="10">
        <v>110</v>
      </c>
    </row>
    <row r="379" spans="7:8" x14ac:dyDescent="0.2">
      <c r="G379" t="s">
        <v>20</v>
      </c>
      <c r="H379" s="10">
        <v>134</v>
      </c>
    </row>
    <row r="380" spans="7:8" x14ac:dyDescent="0.2">
      <c r="G380" t="s">
        <v>20</v>
      </c>
      <c r="H380" s="10">
        <v>269</v>
      </c>
    </row>
    <row r="381" spans="7:8" x14ac:dyDescent="0.2">
      <c r="G381" t="s">
        <v>20</v>
      </c>
      <c r="H381" s="10">
        <v>175</v>
      </c>
    </row>
    <row r="382" spans="7:8" x14ac:dyDescent="0.2">
      <c r="G382" t="s">
        <v>20</v>
      </c>
      <c r="H382" s="10">
        <v>69</v>
      </c>
    </row>
    <row r="383" spans="7:8" x14ac:dyDescent="0.2">
      <c r="G383" t="s">
        <v>20</v>
      </c>
      <c r="H383" s="10">
        <v>190</v>
      </c>
    </row>
    <row r="384" spans="7:8" x14ac:dyDescent="0.2">
      <c r="G384" t="s">
        <v>20</v>
      </c>
      <c r="H384" s="10">
        <v>237</v>
      </c>
    </row>
    <row r="385" spans="7:8" x14ac:dyDescent="0.2">
      <c r="G385" t="s">
        <v>20</v>
      </c>
      <c r="H385" s="10">
        <v>196</v>
      </c>
    </row>
    <row r="386" spans="7:8" x14ac:dyDescent="0.2">
      <c r="G386" t="s">
        <v>20</v>
      </c>
      <c r="H386" s="10">
        <v>7295</v>
      </c>
    </row>
    <row r="387" spans="7:8" x14ac:dyDescent="0.2">
      <c r="G387" t="s">
        <v>20</v>
      </c>
      <c r="H387" s="10">
        <v>2893</v>
      </c>
    </row>
    <row r="388" spans="7:8" x14ac:dyDescent="0.2">
      <c r="G388" t="s">
        <v>20</v>
      </c>
      <c r="H388" s="10">
        <v>820</v>
      </c>
    </row>
    <row r="389" spans="7:8" x14ac:dyDescent="0.2">
      <c r="G389" t="s">
        <v>20</v>
      </c>
      <c r="H389" s="10">
        <v>2038</v>
      </c>
    </row>
    <row r="390" spans="7:8" x14ac:dyDescent="0.2">
      <c r="G390" t="s">
        <v>20</v>
      </c>
      <c r="H390" s="10">
        <v>116</v>
      </c>
    </row>
    <row r="391" spans="7:8" x14ac:dyDescent="0.2">
      <c r="G391" t="s">
        <v>20</v>
      </c>
      <c r="H391" s="10">
        <v>1345</v>
      </c>
    </row>
    <row r="392" spans="7:8" x14ac:dyDescent="0.2">
      <c r="G392" t="s">
        <v>20</v>
      </c>
      <c r="H392" s="10">
        <v>168</v>
      </c>
    </row>
    <row r="393" spans="7:8" x14ac:dyDescent="0.2">
      <c r="G393" t="s">
        <v>20</v>
      </c>
      <c r="H393" s="10">
        <v>137</v>
      </c>
    </row>
    <row r="394" spans="7:8" x14ac:dyDescent="0.2">
      <c r="G394" t="s">
        <v>20</v>
      </c>
      <c r="H394" s="10">
        <v>186</v>
      </c>
    </row>
    <row r="395" spans="7:8" x14ac:dyDescent="0.2">
      <c r="G395" t="s">
        <v>20</v>
      </c>
      <c r="H395" s="10">
        <v>125</v>
      </c>
    </row>
    <row r="396" spans="7:8" x14ac:dyDescent="0.2">
      <c r="G396" t="s">
        <v>20</v>
      </c>
      <c r="H396" s="10">
        <v>202</v>
      </c>
    </row>
    <row r="397" spans="7:8" x14ac:dyDescent="0.2">
      <c r="G397" t="s">
        <v>20</v>
      </c>
      <c r="H397" s="10">
        <v>103</v>
      </c>
    </row>
    <row r="398" spans="7:8" x14ac:dyDescent="0.2">
      <c r="G398" t="s">
        <v>20</v>
      </c>
      <c r="H398" s="10">
        <v>1785</v>
      </c>
    </row>
    <row r="399" spans="7:8" x14ac:dyDescent="0.2">
      <c r="G399" t="s">
        <v>20</v>
      </c>
      <c r="H399" s="10">
        <v>157</v>
      </c>
    </row>
    <row r="400" spans="7:8" x14ac:dyDescent="0.2">
      <c r="G400" t="s">
        <v>20</v>
      </c>
      <c r="H400" s="10">
        <v>555</v>
      </c>
    </row>
    <row r="401" spans="7:8" x14ac:dyDescent="0.2">
      <c r="G401" t="s">
        <v>20</v>
      </c>
      <c r="H401" s="10">
        <v>297</v>
      </c>
    </row>
    <row r="402" spans="7:8" x14ac:dyDescent="0.2">
      <c r="G402" t="s">
        <v>20</v>
      </c>
      <c r="H402" s="10">
        <v>123</v>
      </c>
    </row>
    <row r="403" spans="7:8" x14ac:dyDescent="0.2">
      <c r="G403" t="s">
        <v>20</v>
      </c>
      <c r="H403" s="10">
        <v>3036</v>
      </c>
    </row>
    <row r="404" spans="7:8" x14ac:dyDescent="0.2">
      <c r="G404" t="s">
        <v>20</v>
      </c>
      <c r="H404" s="10">
        <v>144</v>
      </c>
    </row>
    <row r="405" spans="7:8" x14ac:dyDescent="0.2">
      <c r="G405" t="s">
        <v>20</v>
      </c>
      <c r="H405" s="10">
        <v>121</v>
      </c>
    </row>
    <row r="406" spans="7:8" x14ac:dyDescent="0.2">
      <c r="G406" t="s">
        <v>20</v>
      </c>
      <c r="H406" s="10">
        <v>181</v>
      </c>
    </row>
    <row r="407" spans="7:8" x14ac:dyDescent="0.2">
      <c r="G407" t="s">
        <v>20</v>
      </c>
      <c r="H407" s="10">
        <v>122</v>
      </c>
    </row>
    <row r="408" spans="7:8" x14ac:dyDescent="0.2">
      <c r="G408" t="s">
        <v>20</v>
      </c>
      <c r="H408" s="10">
        <v>1071</v>
      </c>
    </row>
    <row r="409" spans="7:8" x14ac:dyDescent="0.2">
      <c r="G409" t="s">
        <v>20</v>
      </c>
      <c r="H409" s="10">
        <v>980</v>
      </c>
    </row>
    <row r="410" spans="7:8" x14ac:dyDescent="0.2">
      <c r="G410" t="s">
        <v>20</v>
      </c>
      <c r="H410" s="10">
        <v>536</v>
      </c>
    </row>
    <row r="411" spans="7:8" x14ac:dyDescent="0.2">
      <c r="G411" t="s">
        <v>20</v>
      </c>
      <c r="H411" s="10">
        <v>1991</v>
      </c>
    </row>
    <row r="412" spans="7:8" x14ac:dyDescent="0.2">
      <c r="G412" t="s">
        <v>20</v>
      </c>
      <c r="H412" s="10">
        <v>180</v>
      </c>
    </row>
    <row r="413" spans="7:8" x14ac:dyDescent="0.2">
      <c r="G413" t="s">
        <v>20</v>
      </c>
      <c r="H413" s="10">
        <v>130</v>
      </c>
    </row>
    <row r="414" spans="7:8" x14ac:dyDescent="0.2">
      <c r="G414" t="s">
        <v>20</v>
      </c>
      <c r="H414" s="10">
        <v>122</v>
      </c>
    </row>
    <row r="415" spans="7:8" x14ac:dyDescent="0.2">
      <c r="G415" t="s">
        <v>20</v>
      </c>
      <c r="H415" s="10">
        <v>140</v>
      </c>
    </row>
    <row r="416" spans="7:8" x14ac:dyDescent="0.2">
      <c r="G416" t="s">
        <v>20</v>
      </c>
      <c r="H416" s="10">
        <v>3388</v>
      </c>
    </row>
    <row r="417" spans="7:8" x14ac:dyDescent="0.2">
      <c r="G417" t="s">
        <v>20</v>
      </c>
      <c r="H417" s="10">
        <v>280</v>
      </c>
    </row>
    <row r="418" spans="7:8" x14ac:dyDescent="0.2">
      <c r="G418" t="s">
        <v>20</v>
      </c>
      <c r="H418" s="10">
        <v>366</v>
      </c>
    </row>
    <row r="419" spans="7:8" x14ac:dyDescent="0.2">
      <c r="G419" t="s">
        <v>20</v>
      </c>
      <c r="H419" s="10">
        <v>270</v>
      </c>
    </row>
    <row r="420" spans="7:8" x14ac:dyDescent="0.2">
      <c r="G420" t="s">
        <v>20</v>
      </c>
      <c r="H420" s="10">
        <v>137</v>
      </c>
    </row>
    <row r="421" spans="7:8" x14ac:dyDescent="0.2">
      <c r="G421" t="s">
        <v>20</v>
      </c>
      <c r="H421" s="10">
        <v>3205</v>
      </c>
    </row>
    <row r="422" spans="7:8" x14ac:dyDescent="0.2">
      <c r="G422" t="s">
        <v>20</v>
      </c>
      <c r="H422" s="10">
        <v>288</v>
      </c>
    </row>
    <row r="423" spans="7:8" x14ac:dyDescent="0.2">
      <c r="G423" t="s">
        <v>20</v>
      </c>
      <c r="H423" s="10">
        <v>148</v>
      </c>
    </row>
    <row r="424" spans="7:8" x14ac:dyDescent="0.2">
      <c r="G424" t="s">
        <v>20</v>
      </c>
      <c r="H424" s="10">
        <v>114</v>
      </c>
    </row>
    <row r="425" spans="7:8" x14ac:dyDescent="0.2">
      <c r="G425" t="s">
        <v>20</v>
      </c>
      <c r="H425" s="10">
        <v>1518</v>
      </c>
    </row>
    <row r="426" spans="7:8" x14ac:dyDescent="0.2">
      <c r="G426" t="s">
        <v>20</v>
      </c>
      <c r="H426" s="10">
        <v>166</v>
      </c>
    </row>
    <row r="427" spans="7:8" x14ac:dyDescent="0.2">
      <c r="G427" t="s">
        <v>20</v>
      </c>
      <c r="H427" s="10">
        <v>100</v>
      </c>
    </row>
    <row r="428" spans="7:8" x14ac:dyDescent="0.2">
      <c r="G428" t="s">
        <v>20</v>
      </c>
      <c r="H428" s="10">
        <v>235</v>
      </c>
    </row>
    <row r="429" spans="7:8" x14ac:dyDescent="0.2">
      <c r="G429" t="s">
        <v>20</v>
      </c>
      <c r="H429" s="10">
        <v>148</v>
      </c>
    </row>
    <row r="430" spans="7:8" x14ac:dyDescent="0.2">
      <c r="G430" t="s">
        <v>20</v>
      </c>
      <c r="H430" s="10">
        <v>198</v>
      </c>
    </row>
    <row r="431" spans="7:8" x14ac:dyDescent="0.2">
      <c r="G431" t="s">
        <v>20</v>
      </c>
      <c r="H431" s="10">
        <v>150</v>
      </c>
    </row>
    <row r="432" spans="7:8" x14ac:dyDescent="0.2">
      <c r="G432" t="s">
        <v>20</v>
      </c>
      <c r="H432" s="10">
        <v>216</v>
      </c>
    </row>
    <row r="433" spans="7:8" x14ac:dyDescent="0.2">
      <c r="G433" t="s">
        <v>20</v>
      </c>
      <c r="H433" s="10">
        <v>5139</v>
      </c>
    </row>
    <row r="434" spans="7:8" x14ac:dyDescent="0.2">
      <c r="G434" t="s">
        <v>20</v>
      </c>
      <c r="H434" s="10">
        <v>2353</v>
      </c>
    </row>
    <row r="435" spans="7:8" x14ac:dyDescent="0.2">
      <c r="G435" t="s">
        <v>20</v>
      </c>
      <c r="H435" s="10">
        <v>78</v>
      </c>
    </row>
    <row r="436" spans="7:8" x14ac:dyDescent="0.2">
      <c r="G436" t="s">
        <v>20</v>
      </c>
      <c r="H436" s="10">
        <v>174</v>
      </c>
    </row>
    <row r="437" spans="7:8" x14ac:dyDescent="0.2">
      <c r="G437" t="s">
        <v>20</v>
      </c>
      <c r="H437" s="10">
        <v>164</v>
      </c>
    </row>
    <row r="438" spans="7:8" x14ac:dyDescent="0.2">
      <c r="G438" t="s">
        <v>20</v>
      </c>
      <c r="H438" s="10">
        <v>161</v>
      </c>
    </row>
    <row r="439" spans="7:8" x14ac:dyDescent="0.2">
      <c r="G439" t="s">
        <v>20</v>
      </c>
      <c r="H439" s="10">
        <v>138</v>
      </c>
    </row>
    <row r="440" spans="7:8" x14ac:dyDescent="0.2">
      <c r="G440" t="s">
        <v>20</v>
      </c>
      <c r="H440" s="10">
        <v>3308</v>
      </c>
    </row>
    <row r="441" spans="7:8" x14ac:dyDescent="0.2">
      <c r="G441" t="s">
        <v>20</v>
      </c>
      <c r="H441" s="10">
        <v>127</v>
      </c>
    </row>
    <row r="442" spans="7:8" x14ac:dyDescent="0.2">
      <c r="G442" t="s">
        <v>20</v>
      </c>
      <c r="H442" s="10">
        <v>207</v>
      </c>
    </row>
    <row r="443" spans="7:8" x14ac:dyDescent="0.2">
      <c r="G443" t="s">
        <v>20</v>
      </c>
      <c r="H443" s="10">
        <v>181</v>
      </c>
    </row>
    <row r="444" spans="7:8" x14ac:dyDescent="0.2">
      <c r="G444" t="s">
        <v>20</v>
      </c>
      <c r="H444" s="10">
        <v>110</v>
      </c>
    </row>
    <row r="445" spans="7:8" x14ac:dyDescent="0.2">
      <c r="G445" t="s">
        <v>20</v>
      </c>
      <c r="H445" s="10">
        <v>185</v>
      </c>
    </row>
    <row r="446" spans="7:8" x14ac:dyDescent="0.2">
      <c r="G446" t="s">
        <v>20</v>
      </c>
      <c r="H446" s="10">
        <v>121</v>
      </c>
    </row>
    <row r="447" spans="7:8" x14ac:dyDescent="0.2">
      <c r="G447" t="s">
        <v>20</v>
      </c>
      <c r="H447" s="10">
        <v>106</v>
      </c>
    </row>
    <row r="448" spans="7:8" x14ac:dyDescent="0.2">
      <c r="G448" t="s">
        <v>20</v>
      </c>
      <c r="H448" s="10">
        <v>142</v>
      </c>
    </row>
    <row r="449" spans="7:8" x14ac:dyDescent="0.2">
      <c r="G449" t="s">
        <v>20</v>
      </c>
      <c r="H449" s="10">
        <v>233</v>
      </c>
    </row>
    <row r="450" spans="7:8" x14ac:dyDescent="0.2">
      <c r="G450" t="s">
        <v>20</v>
      </c>
      <c r="H450" s="10">
        <v>218</v>
      </c>
    </row>
    <row r="451" spans="7:8" x14ac:dyDescent="0.2">
      <c r="G451" t="s">
        <v>20</v>
      </c>
      <c r="H451" s="10">
        <v>76</v>
      </c>
    </row>
    <row r="452" spans="7:8" x14ac:dyDescent="0.2">
      <c r="G452" t="s">
        <v>20</v>
      </c>
      <c r="H452" s="10">
        <v>43</v>
      </c>
    </row>
    <row r="453" spans="7:8" x14ac:dyDescent="0.2">
      <c r="G453" t="s">
        <v>20</v>
      </c>
      <c r="H453" s="10">
        <v>221</v>
      </c>
    </row>
    <row r="454" spans="7:8" x14ac:dyDescent="0.2">
      <c r="G454" t="s">
        <v>20</v>
      </c>
      <c r="H454" s="10">
        <v>2805</v>
      </c>
    </row>
    <row r="455" spans="7:8" x14ac:dyDescent="0.2">
      <c r="G455" t="s">
        <v>20</v>
      </c>
      <c r="H455" s="10">
        <v>68</v>
      </c>
    </row>
    <row r="456" spans="7:8" x14ac:dyDescent="0.2">
      <c r="G456" t="s">
        <v>20</v>
      </c>
      <c r="H456" s="10">
        <v>183</v>
      </c>
    </row>
    <row r="457" spans="7:8" x14ac:dyDescent="0.2">
      <c r="G457" t="s">
        <v>20</v>
      </c>
      <c r="H457" s="10">
        <v>133</v>
      </c>
    </row>
    <row r="458" spans="7:8" x14ac:dyDescent="0.2">
      <c r="G458" t="s">
        <v>20</v>
      </c>
      <c r="H458" s="10">
        <v>2489</v>
      </c>
    </row>
    <row r="459" spans="7:8" x14ac:dyDescent="0.2">
      <c r="G459" t="s">
        <v>20</v>
      </c>
      <c r="H459" s="10">
        <v>69</v>
      </c>
    </row>
    <row r="460" spans="7:8" x14ac:dyDescent="0.2">
      <c r="G460" t="s">
        <v>20</v>
      </c>
      <c r="H460" s="10">
        <v>279</v>
      </c>
    </row>
    <row r="461" spans="7:8" x14ac:dyDescent="0.2">
      <c r="G461" t="s">
        <v>20</v>
      </c>
      <c r="H461" s="10">
        <v>210</v>
      </c>
    </row>
    <row r="462" spans="7:8" x14ac:dyDescent="0.2">
      <c r="G462" t="s">
        <v>20</v>
      </c>
      <c r="H462" s="10">
        <v>2100</v>
      </c>
    </row>
    <row r="463" spans="7:8" x14ac:dyDescent="0.2">
      <c r="G463" t="s">
        <v>20</v>
      </c>
      <c r="H463" s="10">
        <v>252</v>
      </c>
    </row>
    <row r="464" spans="7:8" x14ac:dyDescent="0.2">
      <c r="G464" t="s">
        <v>20</v>
      </c>
      <c r="H464" s="10">
        <v>1280</v>
      </c>
    </row>
    <row r="465" spans="7:8" x14ac:dyDescent="0.2">
      <c r="G465" t="s">
        <v>20</v>
      </c>
      <c r="H465" s="10">
        <v>157</v>
      </c>
    </row>
    <row r="466" spans="7:8" x14ac:dyDescent="0.2">
      <c r="G466" t="s">
        <v>20</v>
      </c>
      <c r="H466" s="10">
        <v>194</v>
      </c>
    </row>
    <row r="467" spans="7:8" x14ac:dyDescent="0.2">
      <c r="G467" t="s">
        <v>20</v>
      </c>
      <c r="H467" s="10">
        <v>82</v>
      </c>
    </row>
    <row r="468" spans="7:8" x14ac:dyDescent="0.2">
      <c r="G468" t="s">
        <v>20</v>
      </c>
      <c r="H468" s="10">
        <v>4233</v>
      </c>
    </row>
    <row r="469" spans="7:8" x14ac:dyDescent="0.2">
      <c r="G469" t="s">
        <v>20</v>
      </c>
      <c r="H469" s="10">
        <v>1297</v>
      </c>
    </row>
    <row r="470" spans="7:8" x14ac:dyDescent="0.2">
      <c r="G470" t="s">
        <v>20</v>
      </c>
      <c r="H470" s="10">
        <v>165</v>
      </c>
    </row>
    <row r="471" spans="7:8" x14ac:dyDescent="0.2">
      <c r="G471" t="s">
        <v>20</v>
      </c>
      <c r="H471" s="10">
        <v>119</v>
      </c>
    </row>
    <row r="472" spans="7:8" x14ac:dyDescent="0.2">
      <c r="G472" t="s">
        <v>20</v>
      </c>
      <c r="H472" s="10">
        <v>1797</v>
      </c>
    </row>
    <row r="473" spans="7:8" x14ac:dyDescent="0.2">
      <c r="G473" t="s">
        <v>20</v>
      </c>
      <c r="H473" s="10">
        <v>261</v>
      </c>
    </row>
    <row r="474" spans="7:8" x14ac:dyDescent="0.2">
      <c r="G474" t="s">
        <v>20</v>
      </c>
      <c r="H474" s="10">
        <v>157</v>
      </c>
    </row>
    <row r="475" spans="7:8" x14ac:dyDescent="0.2">
      <c r="G475" t="s">
        <v>20</v>
      </c>
      <c r="H475" s="10">
        <v>3533</v>
      </c>
    </row>
    <row r="476" spans="7:8" x14ac:dyDescent="0.2">
      <c r="G476" t="s">
        <v>20</v>
      </c>
      <c r="H476" s="10">
        <v>155</v>
      </c>
    </row>
    <row r="477" spans="7:8" x14ac:dyDescent="0.2">
      <c r="G477" t="s">
        <v>20</v>
      </c>
      <c r="H477" s="10">
        <v>132</v>
      </c>
    </row>
    <row r="478" spans="7:8" x14ac:dyDescent="0.2">
      <c r="G478" t="s">
        <v>20</v>
      </c>
      <c r="H478" s="10">
        <v>1354</v>
      </c>
    </row>
    <row r="479" spans="7:8" x14ac:dyDescent="0.2">
      <c r="G479" t="s">
        <v>20</v>
      </c>
      <c r="H479" s="10">
        <v>48</v>
      </c>
    </row>
    <row r="480" spans="7:8" x14ac:dyDescent="0.2">
      <c r="G480" t="s">
        <v>20</v>
      </c>
      <c r="H480" s="10">
        <v>110</v>
      </c>
    </row>
    <row r="481" spans="7:8" x14ac:dyDescent="0.2">
      <c r="G481" t="s">
        <v>20</v>
      </c>
      <c r="H481" s="10">
        <v>172</v>
      </c>
    </row>
    <row r="482" spans="7:8" x14ac:dyDescent="0.2">
      <c r="G482" t="s">
        <v>20</v>
      </c>
      <c r="H482" s="10">
        <v>307</v>
      </c>
    </row>
    <row r="483" spans="7:8" x14ac:dyDescent="0.2">
      <c r="G483" t="s">
        <v>20</v>
      </c>
      <c r="H483" s="10">
        <v>160</v>
      </c>
    </row>
    <row r="484" spans="7:8" x14ac:dyDescent="0.2">
      <c r="G484" t="s">
        <v>20</v>
      </c>
      <c r="H484" s="10">
        <v>1467</v>
      </c>
    </row>
    <row r="485" spans="7:8" x14ac:dyDescent="0.2">
      <c r="G485" t="s">
        <v>20</v>
      </c>
      <c r="H485" s="10">
        <v>2662</v>
      </c>
    </row>
    <row r="486" spans="7:8" x14ac:dyDescent="0.2">
      <c r="G486" t="s">
        <v>20</v>
      </c>
      <c r="H486" s="10">
        <v>452</v>
      </c>
    </row>
    <row r="487" spans="7:8" x14ac:dyDescent="0.2">
      <c r="G487" t="s">
        <v>20</v>
      </c>
      <c r="H487" s="10">
        <v>158</v>
      </c>
    </row>
    <row r="488" spans="7:8" x14ac:dyDescent="0.2">
      <c r="G488" t="s">
        <v>20</v>
      </c>
      <c r="H488" s="10">
        <v>225</v>
      </c>
    </row>
    <row r="489" spans="7:8" x14ac:dyDescent="0.2">
      <c r="G489" t="s">
        <v>20</v>
      </c>
      <c r="H489" s="10">
        <v>65</v>
      </c>
    </row>
    <row r="490" spans="7:8" x14ac:dyDescent="0.2">
      <c r="G490" t="s">
        <v>20</v>
      </c>
      <c r="H490" s="10">
        <v>163</v>
      </c>
    </row>
    <row r="491" spans="7:8" x14ac:dyDescent="0.2">
      <c r="G491" t="s">
        <v>20</v>
      </c>
      <c r="H491" s="10">
        <v>85</v>
      </c>
    </row>
    <row r="492" spans="7:8" x14ac:dyDescent="0.2">
      <c r="G492" t="s">
        <v>20</v>
      </c>
      <c r="H492" s="10">
        <v>217</v>
      </c>
    </row>
    <row r="493" spans="7:8" x14ac:dyDescent="0.2">
      <c r="G493" t="s">
        <v>20</v>
      </c>
      <c r="H493" s="10">
        <v>150</v>
      </c>
    </row>
    <row r="494" spans="7:8" x14ac:dyDescent="0.2">
      <c r="G494" t="s">
        <v>20</v>
      </c>
      <c r="H494" s="10">
        <v>3272</v>
      </c>
    </row>
    <row r="495" spans="7:8" x14ac:dyDescent="0.2">
      <c r="G495" t="s">
        <v>20</v>
      </c>
      <c r="H495" s="10">
        <v>300</v>
      </c>
    </row>
    <row r="496" spans="7:8" x14ac:dyDescent="0.2">
      <c r="G496" t="s">
        <v>20</v>
      </c>
      <c r="H496" s="10">
        <v>126</v>
      </c>
    </row>
    <row r="497" spans="7:8" x14ac:dyDescent="0.2">
      <c r="G497" t="s">
        <v>20</v>
      </c>
      <c r="H497" s="10">
        <v>2320</v>
      </c>
    </row>
    <row r="498" spans="7:8" x14ac:dyDescent="0.2">
      <c r="G498" t="s">
        <v>20</v>
      </c>
      <c r="H498" s="10">
        <v>81</v>
      </c>
    </row>
    <row r="499" spans="7:8" x14ac:dyDescent="0.2">
      <c r="G499" t="s">
        <v>20</v>
      </c>
      <c r="H499" s="10">
        <v>1887</v>
      </c>
    </row>
    <row r="500" spans="7:8" x14ac:dyDescent="0.2">
      <c r="G500" t="s">
        <v>20</v>
      </c>
      <c r="H500" s="10">
        <v>4358</v>
      </c>
    </row>
    <row r="501" spans="7:8" x14ac:dyDescent="0.2">
      <c r="G501" t="s">
        <v>20</v>
      </c>
      <c r="H501" s="10">
        <v>53</v>
      </c>
    </row>
    <row r="502" spans="7:8" x14ac:dyDescent="0.2">
      <c r="G502" t="s">
        <v>20</v>
      </c>
      <c r="H502" s="10">
        <v>2414</v>
      </c>
    </row>
    <row r="503" spans="7:8" x14ac:dyDescent="0.2">
      <c r="G503" t="s">
        <v>20</v>
      </c>
      <c r="H503" s="10">
        <v>80</v>
      </c>
    </row>
    <row r="504" spans="7:8" x14ac:dyDescent="0.2">
      <c r="G504" t="s">
        <v>20</v>
      </c>
      <c r="H504" s="10">
        <v>193</v>
      </c>
    </row>
    <row r="505" spans="7:8" x14ac:dyDescent="0.2">
      <c r="G505" t="s">
        <v>20</v>
      </c>
      <c r="H505" s="10">
        <v>52</v>
      </c>
    </row>
    <row r="506" spans="7:8" x14ac:dyDescent="0.2">
      <c r="G506" t="s">
        <v>20</v>
      </c>
      <c r="H506" s="10">
        <v>290</v>
      </c>
    </row>
    <row r="507" spans="7:8" x14ac:dyDescent="0.2">
      <c r="G507" t="s">
        <v>20</v>
      </c>
      <c r="H507" s="10">
        <v>122</v>
      </c>
    </row>
    <row r="508" spans="7:8" x14ac:dyDescent="0.2">
      <c r="G508" t="s">
        <v>20</v>
      </c>
      <c r="H508" s="10">
        <v>1470</v>
      </c>
    </row>
    <row r="509" spans="7:8" x14ac:dyDescent="0.2">
      <c r="G509" t="s">
        <v>20</v>
      </c>
      <c r="H509" s="10">
        <v>165</v>
      </c>
    </row>
    <row r="510" spans="7:8" x14ac:dyDescent="0.2">
      <c r="G510" t="s">
        <v>20</v>
      </c>
      <c r="H510" s="10">
        <v>182</v>
      </c>
    </row>
    <row r="511" spans="7:8" x14ac:dyDescent="0.2">
      <c r="G511" t="s">
        <v>20</v>
      </c>
      <c r="H511" s="10">
        <v>199</v>
      </c>
    </row>
    <row r="512" spans="7:8" x14ac:dyDescent="0.2">
      <c r="G512" t="s">
        <v>20</v>
      </c>
      <c r="H512" s="10">
        <v>56</v>
      </c>
    </row>
    <row r="513" spans="7:8" x14ac:dyDescent="0.2">
      <c r="G513" t="s">
        <v>20</v>
      </c>
      <c r="H513" s="10">
        <v>1460</v>
      </c>
    </row>
    <row r="514" spans="7:8" x14ac:dyDescent="0.2">
      <c r="G514" t="s">
        <v>20</v>
      </c>
      <c r="H514" s="10">
        <v>123</v>
      </c>
    </row>
    <row r="515" spans="7:8" x14ac:dyDescent="0.2">
      <c r="G515" t="s">
        <v>20</v>
      </c>
      <c r="H515" s="10">
        <v>159</v>
      </c>
    </row>
    <row r="516" spans="7:8" x14ac:dyDescent="0.2">
      <c r="G516" t="s">
        <v>20</v>
      </c>
      <c r="H516" s="10">
        <v>110</v>
      </c>
    </row>
    <row r="517" spans="7:8" x14ac:dyDescent="0.2">
      <c r="G517" t="s">
        <v>20</v>
      </c>
      <c r="H517" s="10">
        <v>236</v>
      </c>
    </row>
    <row r="518" spans="7:8" x14ac:dyDescent="0.2">
      <c r="G518" t="s">
        <v>20</v>
      </c>
      <c r="H518" s="10">
        <v>191</v>
      </c>
    </row>
    <row r="519" spans="7:8" x14ac:dyDescent="0.2">
      <c r="G519" t="s">
        <v>20</v>
      </c>
      <c r="H519" s="10">
        <v>3934</v>
      </c>
    </row>
    <row r="520" spans="7:8" x14ac:dyDescent="0.2">
      <c r="G520" t="s">
        <v>20</v>
      </c>
      <c r="H520" s="10">
        <v>80</v>
      </c>
    </row>
    <row r="521" spans="7:8" x14ac:dyDescent="0.2">
      <c r="G521" t="s">
        <v>20</v>
      </c>
      <c r="H521" s="10">
        <v>462</v>
      </c>
    </row>
    <row r="522" spans="7:8" x14ac:dyDescent="0.2">
      <c r="G522" t="s">
        <v>20</v>
      </c>
      <c r="H522" s="10">
        <v>179</v>
      </c>
    </row>
    <row r="523" spans="7:8" x14ac:dyDescent="0.2">
      <c r="G523" t="s">
        <v>20</v>
      </c>
      <c r="H523" s="10">
        <v>1866</v>
      </c>
    </row>
    <row r="524" spans="7:8" x14ac:dyDescent="0.2">
      <c r="G524" t="s">
        <v>20</v>
      </c>
      <c r="H524" s="10">
        <v>156</v>
      </c>
    </row>
    <row r="525" spans="7:8" x14ac:dyDescent="0.2">
      <c r="G525" t="s">
        <v>20</v>
      </c>
      <c r="H525" s="10">
        <v>255</v>
      </c>
    </row>
    <row r="526" spans="7:8" x14ac:dyDescent="0.2">
      <c r="G526" t="s">
        <v>20</v>
      </c>
      <c r="H526" s="10">
        <v>2261</v>
      </c>
    </row>
    <row r="527" spans="7:8" x14ac:dyDescent="0.2">
      <c r="G527" t="s">
        <v>20</v>
      </c>
      <c r="H527" s="10">
        <v>40</v>
      </c>
    </row>
    <row r="528" spans="7:8" x14ac:dyDescent="0.2">
      <c r="G528" t="s">
        <v>20</v>
      </c>
      <c r="H528" s="10">
        <v>2289</v>
      </c>
    </row>
    <row r="529" spans="7:8" x14ac:dyDescent="0.2">
      <c r="G529" t="s">
        <v>20</v>
      </c>
      <c r="H529" s="10">
        <v>65</v>
      </c>
    </row>
    <row r="530" spans="7:8" x14ac:dyDescent="0.2">
      <c r="G530" t="s">
        <v>20</v>
      </c>
      <c r="H530" s="10">
        <v>3777</v>
      </c>
    </row>
    <row r="531" spans="7:8" x14ac:dyDescent="0.2">
      <c r="G531" t="s">
        <v>20</v>
      </c>
      <c r="H531" s="10">
        <v>184</v>
      </c>
    </row>
    <row r="532" spans="7:8" x14ac:dyDescent="0.2">
      <c r="G532" t="s">
        <v>20</v>
      </c>
      <c r="H532" s="10">
        <v>85</v>
      </c>
    </row>
    <row r="533" spans="7:8" x14ac:dyDescent="0.2">
      <c r="G533" t="s">
        <v>20</v>
      </c>
      <c r="H533" s="10">
        <v>144</v>
      </c>
    </row>
    <row r="534" spans="7:8" x14ac:dyDescent="0.2">
      <c r="G534" t="s">
        <v>20</v>
      </c>
      <c r="H534" s="10">
        <v>1902</v>
      </c>
    </row>
    <row r="535" spans="7:8" x14ac:dyDescent="0.2">
      <c r="G535" t="s">
        <v>20</v>
      </c>
      <c r="H535" s="10">
        <v>105</v>
      </c>
    </row>
    <row r="536" spans="7:8" x14ac:dyDescent="0.2">
      <c r="G536" t="s">
        <v>20</v>
      </c>
      <c r="H536" s="10">
        <v>132</v>
      </c>
    </row>
    <row r="537" spans="7:8" x14ac:dyDescent="0.2">
      <c r="G537" t="s">
        <v>20</v>
      </c>
      <c r="H537" s="10">
        <v>96</v>
      </c>
    </row>
    <row r="538" spans="7:8" x14ac:dyDescent="0.2">
      <c r="G538" t="s">
        <v>20</v>
      </c>
      <c r="H538" s="10">
        <v>114</v>
      </c>
    </row>
    <row r="539" spans="7:8" x14ac:dyDescent="0.2">
      <c r="G539" t="s">
        <v>20</v>
      </c>
      <c r="H539" s="10">
        <v>203</v>
      </c>
    </row>
    <row r="540" spans="7:8" x14ac:dyDescent="0.2">
      <c r="G540" t="s">
        <v>20</v>
      </c>
      <c r="H540" s="10">
        <v>1559</v>
      </c>
    </row>
    <row r="541" spans="7:8" x14ac:dyDescent="0.2">
      <c r="G541" t="s">
        <v>20</v>
      </c>
      <c r="H541" s="10">
        <v>1548</v>
      </c>
    </row>
    <row r="542" spans="7:8" x14ac:dyDescent="0.2">
      <c r="G542" t="s">
        <v>20</v>
      </c>
      <c r="H542" s="10">
        <v>80</v>
      </c>
    </row>
    <row r="543" spans="7:8" x14ac:dyDescent="0.2">
      <c r="G543" t="s">
        <v>20</v>
      </c>
      <c r="H543" s="10">
        <v>131</v>
      </c>
    </row>
    <row r="544" spans="7:8" x14ac:dyDescent="0.2">
      <c r="G544" t="s">
        <v>20</v>
      </c>
      <c r="H544" s="10">
        <v>112</v>
      </c>
    </row>
    <row r="545" spans="7:8" x14ac:dyDescent="0.2">
      <c r="G545" t="s">
        <v>20</v>
      </c>
      <c r="H545" s="10">
        <v>155</v>
      </c>
    </row>
    <row r="546" spans="7:8" x14ac:dyDescent="0.2">
      <c r="G546" t="s">
        <v>20</v>
      </c>
      <c r="H546" s="10">
        <v>266</v>
      </c>
    </row>
    <row r="547" spans="7:8" x14ac:dyDescent="0.2">
      <c r="G547" t="s">
        <v>20</v>
      </c>
      <c r="H547" s="10">
        <v>155</v>
      </c>
    </row>
    <row r="548" spans="7:8" x14ac:dyDescent="0.2">
      <c r="G548" t="s">
        <v>20</v>
      </c>
      <c r="H548" s="10">
        <v>207</v>
      </c>
    </row>
    <row r="549" spans="7:8" x14ac:dyDescent="0.2">
      <c r="G549" t="s">
        <v>20</v>
      </c>
      <c r="H549" s="10">
        <v>245</v>
      </c>
    </row>
    <row r="550" spans="7:8" x14ac:dyDescent="0.2">
      <c r="G550" t="s">
        <v>20</v>
      </c>
      <c r="H550" s="10">
        <v>1573</v>
      </c>
    </row>
    <row r="551" spans="7:8" x14ac:dyDescent="0.2">
      <c r="G551" t="s">
        <v>20</v>
      </c>
      <c r="H551" s="10">
        <v>114</v>
      </c>
    </row>
    <row r="552" spans="7:8" x14ac:dyDescent="0.2">
      <c r="G552" t="s">
        <v>20</v>
      </c>
      <c r="H552" s="10">
        <v>93</v>
      </c>
    </row>
    <row r="553" spans="7:8" x14ac:dyDescent="0.2">
      <c r="G553" t="s">
        <v>20</v>
      </c>
      <c r="H553" s="10">
        <v>1681</v>
      </c>
    </row>
    <row r="554" spans="7:8" x14ac:dyDescent="0.2">
      <c r="G554" t="s">
        <v>20</v>
      </c>
      <c r="H554" s="10">
        <v>32</v>
      </c>
    </row>
    <row r="555" spans="7:8" x14ac:dyDescent="0.2">
      <c r="G555" t="s">
        <v>20</v>
      </c>
      <c r="H555" s="10">
        <v>135</v>
      </c>
    </row>
    <row r="556" spans="7:8" x14ac:dyDescent="0.2">
      <c r="G556" t="s">
        <v>20</v>
      </c>
      <c r="H556" s="10">
        <v>140</v>
      </c>
    </row>
    <row r="557" spans="7:8" x14ac:dyDescent="0.2">
      <c r="G557" t="s">
        <v>20</v>
      </c>
      <c r="H557" s="10">
        <v>92</v>
      </c>
    </row>
    <row r="558" spans="7:8" x14ac:dyDescent="0.2">
      <c r="G558" t="s">
        <v>20</v>
      </c>
      <c r="H558" s="10">
        <v>1015</v>
      </c>
    </row>
    <row r="559" spans="7:8" x14ac:dyDescent="0.2">
      <c r="G559" t="s">
        <v>20</v>
      </c>
      <c r="H559" s="10">
        <v>323</v>
      </c>
    </row>
    <row r="560" spans="7:8" x14ac:dyDescent="0.2">
      <c r="G560" t="s">
        <v>20</v>
      </c>
      <c r="H560" s="10">
        <v>2326</v>
      </c>
    </row>
    <row r="561" spans="7:8" x14ac:dyDescent="0.2">
      <c r="G561" t="s">
        <v>20</v>
      </c>
      <c r="H561" s="10">
        <v>381</v>
      </c>
    </row>
    <row r="562" spans="7:8" x14ac:dyDescent="0.2">
      <c r="G562" t="s">
        <v>20</v>
      </c>
      <c r="H562" s="10">
        <v>480</v>
      </c>
    </row>
    <row r="563" spans="7:8" x14ac:dyDescent="0.2">
      <c r="G563" t="s">
        <v>20</v>
      </c>
      <c r="H563" s="10">
        <v>226</v>
      </c>
    </row>
    <row r="564" spans="7:8" x14ac:dyDescent="0.2">
      <c r="G564" t="s">
        <v>20</v>
      </c>
      <c r="H564" s="10">
        <v>241</v>
      </c>
    </row>
    <row r="565" spans="7:8" x14ac:dyDescent="0.2">
      <c r="G565" t="s">
        <v>20</v>
      </c>
      <c r="H565" s="10">
        <v>132</v>
      </c>
    </row>
    <row r="566" spans="7:8" x14ac:dyDescent="0.2">
      <c r="G566" t="s">
        <v>20</v>
      </c>
      <c r="H566" s="10">
        <v>2043</v>
      </c>
    </row>
  </sheetData>
  <conditionalFormatting sqref="A2:A422">
    <cfRule type="containsText" dxfId="7" priority="1" operator="containsText" text="canceled">
      <formula>NOT(ISERROR(SEARCH("canceled",A2)))</formula>
    </cfRule>
    <cfRule type="containsText" dxfId="6" priority="2" operator="containsText" text="live">
      <formula>NOT(ISERROR(SEARCH("live",A2)))</formula>
    </cfRule>
    <cfRule type="containsText" dxfId="5" priority="3" operator="containsText" text="successful">
      <formula>NOT(ISERROR(SEARCH("successful",A2)))</formula>
    </cfRule>
    <cfRule type="containsText" dxfId="4" priority="4" operator="containsText" text="failed">
      <formula>NOT(ISERROR(SEARCH("failed",A2)))</formula>
    </cfRule>
  </conditionalFormatting>
  <conditionalFormatting sqref="G2:G566">
    <cfRule type="containsText" dxfId="3" priority="5" operator="containsText" text="canceled">
      <formula>NOT(ISERROR(SEARCH("canceled",G2)))</formula>
    </cfRule>
    <cfRule type="containsText" dxfId="2" priority="6" operator="containsText" text="live">
      <formula>NOT(ISERROR(SEARCH("live",G2)))</formula>
    </cfRule>
    <cfRule type="containsText" dxfId="1" priority="7" operator="containsText" text="successful">
      <formula>NOT(ISERROR(SEARCH("successful",G2)))</formula>
    </cfRule>
    <cfRule type="containsText" dxfId="0" priority="8" operator="containsText" text="failed">
      <formula>NOT(ISERROR(SEARCH("failed",G2)))</formula>
    </cfRule>
  </conditionalFormatting>
  <pageMargins left="0.7" right="0.7" top="0.75" bottom="0.75" header="0.3" footer="0.3"/>
  <ignoredErrors>
    <ignoredError sqref="J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FC79-E15C-D94B-84CE-49FEC402C281}">
  <sheetPr codeName="Sheet10"/>
  <dimension ref="A1:Y1001"/>
  <sheetViews>
    <sheetView tabSelected="1" topLeftCell="A988" workbookViewId="0">
      <selection activeCell="H1016" sqref="H101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21.5" style="6" customWidth="1"/>
    <col min="8" max="8" width="24" style="8" customWidth="1"/>
    <col min="9" max="9" width="13" bestFit="1" customWidth="1"/>
    <col min="10" max="10" width="23" customWidth="1"/>
    <col min="11" max="11" width="22" customWidth="1"/>
    <col min="14" max="14" width="14.6640625" customWidth="1"/>
    <col min="15" max="16" width="28.6640625" style="15" customWidth="1"/>
    <col min="17" max="20" width="28.6640625" style="12" customWidth="1"/>
    <col min="21" max="21" width="11.1640625" bestFit="1" customWidth="1"/>
    <col min="22" max="22" width="33.1640625" style="12" customWidth="1"/>
    <col min="25" max="25" width="28" bestFit="1" customWidth="1"/>
  </cols>
  <sheetData>
    <row r="1" spans="1:2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7" t="s">
        <v>2030</v>
      </c>
      <c r="I1" s="1" t="s">
        <v>5</v>
      </c>
      <c r="J1" s="1" t="s">
        <v>2031</v>
      </c>
      <c r="K1" s="1" t="s">
        <v>2032</v>
      </c>
      <c r="L1" s="1" t="s">
        <v>6</v>
      </c>
      <c r="M1" s="1" t="s">
        <v>7</v>
      </c>
      <c r="N1" s="1" t="s">
        <v>8</v>
      </c>
      <c r="O1" s="13" t="s">
        <v>2072</v>
      </c>
      <c r="P1" s="13" t="s">
        <v>2076</v>
      </c>
      <c r="Q1" s="11" t="s">
        <v>2077</v>
      </c>
      <c r="R1" s="11" t="s">
        <v>2074</v>
      </c>
      <c r="S1" s="11" t="s">
        <v>2078</v>
      </c>
      <c r="T1" s="11" t="s">
        <v>2075</v>
      </c>
      <c r="U1" s="1" t="s">
        <v>9</v>
      </c>
      <c r="V1" s="11" t="s">
        <v>2073</v>
      </c>
      <c r="W1" s="1" t="s">
        <v>10</v>
      </c>
      <c r="X1" s="1" t="s">
        <v>11</v>
      </c>
      <c r="Y1" s="1" t="s">
        <v>2028</v>
      </c>
    </row>
    <row r="2" spans="1:2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I2">
        <v>0</v>
      </c>
      <c r="J2" t="str">
        <f>_xlfn.TEXTBEFORE(Y2, "/")</f>
        <v>food</v>
      </c>
      <c r="K2" t="str">
        <f>_xlfn.TEXTAFTER(Y2, "/")</f>
        <v>food trucks</v>
      </c>
      <c r="L2" t="s">
        <v>15</v>
      </c>
      <c r="M2" t="s">
        <v>16</v>
      </c>
      <c r="N2">
        <v>1448690400</v>
      </c>
      <c r="O2" s="14">
        <f>(((N2/60)/60)/24)+DATE(1970,1,1)</f>
        <v>42336.25</v>
      </c>
      <c r="P2" s="14">
        <v>42336.25</v>
      </c>
      <c r="Q2">
        <f>YEAR(P2)</f>
        <v>2015</v>
      </c>
      <c r="R2">
        <v>2015</v>
      </c>
      <c r="S2" s="16" t="str">
        <f>TEXT(P2, "mmm")</f>
        <v>Nov</v>
      </c>
      <c r="T2" t="s">
        <v>2079</v>
      </c>
      <c r="U2">
        <v>1450159200</v>
      </c>
      <c r="V2" s="12">
        <f>(((U2/60)/60)/24)+DATE(1970,1,1)</f>
        <v>42353.25</v>
      </c>
      <c r="W2" t="b">
        <v>0</v>
      </c>
      <c r="X2" t="b">
        <v>0</v>
      </c>
      <c r="Y2" t="s">
        <v>17</v>
      </c>
    </row>
    <row r="3" spans="1:2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 s="8">
        <f t="shared" ref="H3:H66" si="1">E3/I3</f>
        <v>92.151898734177209</v>
      </c>
      <c r="I3">
        <v>158</v>
      </c>
      <c r="J3" t="str">
        <f t="shared" ref="J3:J66" si="2">_xlfn.TEXTBEFORE(Y3, "/")</f>
        <v>music</v>
      </c>
      <c r="K3" t="str">
        <f t="shared" ref="K3:K66" si="3">_xlfn.TEXTAFTER(Y3, "/")</f>
        <v>rock</v>
      </c>
      <c r="L3" t="s">
        <v>21</v>
      </c>
      <c r="M3" t="s">
        <v>22</v>
      </c>
      <c r="N3">
        <v>1408424400</v>
      </c>
      <c r="O3" s="14">
        <f t="shared" ref="O3:O66" si="4">(((N3/60)/60)/24)+DATE(1970,1,1)</f>
        <v>41870.208333333336</v>
      </c>
      <c r="P3" s="14">
        <v>41870.208333333336</v>
      </c>
      <c r="Q3">
        <f>YEAR(P3)</f>
        <v>2014</v>
      </c>
      <c r="R3">
        <v>2014</v>
      </c>
      <c r="S3" s="16" t="str">
        <f t="shared" ref="S3:S66" si="5">TEXT(P3, "mmm")</f>
        <v>Aug</v>
      </c>
      <c r="T3" t="s">
        <v>2080</v>
      </c>
      <c r="U3">
        <v>1408597200</v>
      </c>
      <c r="V3" s="12">
        <f t="shared" ref="V3:V66" si="6">(((U3/60)/60)/24)+DATE(1970,1,1)</f>
        <v>41872.208333333336</v>
      </c>
      <c r="W3" t="b">
        <v>0</v>
      </c>
      <c r="X3" t="b">
        <v>1</v>
      </c>
      <c r="Y3" t="s">
        <v>23</v>
      </c>
    </row>
    <row r="4" spans="1:2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 s="8">
        <f t="shared" si="1"/>
        <v>100.01614035087719</v>
      </c>
      <c r="I4">
        <v>1425</v>
      </c>
      <c r="J4" t="str">
        <f t="shared" si="2"/>
        <v>technology</v>
      </c>
      <c r="K4" t="str">
        <f t="shared" si="3"/>
        <v>web</v>
      </c>
      <c r="L4" t="s">
        <v>26</v>
      </c>
      <c r="M4" t="s">
        <v>27</v>
      </c>
      <c r="N4">
        <v>1384668000</v>
      </c>
      <c r="O4" s="14">
        <f t="shared" si="4"/>
        <v>41595.25</v>
      </c>
      <c r="P4" s="14">
        <v>41595.25</v>
      </c>
      <c r="Q4">
        <f t="shared" ref="Q4:Q67" si="7">YEAR(P4)</f>
        <v>2013</v>
      </c>
      <c r="R4">
        <v>2013</v>
      </c>
      <c r="S4" s="16" t="str">
        <f t="shared" si="5"/>
        <v>Nov</v>
      </c>
      <c r="T4" t="s">
        <v>2079</v>
      </c>
      <c r="U4">
        <v>1384840800</v>
      </c>
      <c r="V4" s="12">
        <f t="shared" si="6"/>
        <v>41597.25</v>
      </c>
      <c r="W4" t="b">
        <v>0</v>
      </c>
      <c r="X4" t="b">
        <v>0</v>
      </c>
      <c r="Y4" t="s">
        <v>28</v>
      </c>
    </row>
    <row r="5" spans="1:2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8">
        <f t="shared" si="1"/>
        <v>103.20833333333333</v>
      </c>
      <c r="I5">
        <v>24</v>
      </c>
      <c r="J5" t="str">
        <f t="shared" si="2"/>
        <v>music</v>
      </c>
      <c r="K5" t="str">
        <f t="shared" si="3"/>
        <v>rock</v>
      </c>
      <c r="L5" t="s">
        <v>21</v>
      </c>
      <c r="M5" t="s">
        <v>22</v>
      </c>
      <c r="N5">
        <v>1565499600</v>
      </c>
      <c r="O5" s="14">
        <f t="shared" si="4"/>
        <v>43688.208333333328</v>
      </c>
      <c r="P5" s="14">
        <v>43688.208333333328</v>
      </c>
      <c r="Q5">
        <f t="shared" si="7"/>
        <v>2019</v>
      </c>
      <c r="R5">
        <v>2019</v>
      </c>
      <c r="S5" s="16" t="str">
        <f t="shared" si="5"/>
        <v>Aug</v>
      </c>
      <c r="T5" t="s">
        <v>2080</v>
      </c>
      <c r="U5">
        <v>1568955600</v>
      </c>
      <c r="V5" s="12">
        <f t="shared" si="6"/>
        <v>43728.208333333328</v>
      </c>
      <c r="W5" t="b">
        <v>0</v>
      </c>
      <c r="X5" t="b">
        <v>0</v>
      </c>
      <c r="Y5" t="s">
        <v>23</v>
      </c>
    </row>
    <row r="6" spans="1:2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8">
        <f t="shared" si="1"/>
        <v>99.339622641509436</v>
      </c>
      <c r="I6">
        <v>53</v>
      </c>
      <c r="J6" t="str">
        <f t="shared" si="2"/>
        <v>theater</v>
      </c>
      <c r="K6" t="str">
        <f t="shared" si="3"/>
        <v>plays</v>
      </c>
      <c r="L6" t="s">
        <v>21</v>
      </c>
      <c r="M6" t="s">
        <v>22</v>
      </c>
      <c r="N6">
        <v>1547964000</v>
      </c>
      <c r="O6" s="14">
        <f t="shared" si="4"/>
        <v>43485.25</v>
      </c>
      <c r="P6" s="14">
        <v>43485.25</v>
      </c>
      <c r="Q6">
        <f t="shared" si="7"/>
        <v>2019</v>
      </c>
      <c r="R6">
        <v>2019</v>
      </c>
      <c r="S6" s="16" t="str">
        <f t="shared" si="5"/>
        <v>Jan</v>
      </c>
      <c r="T6" t="s">
        <v>2081</v>
      </c>
      <c r="U6">
        <v>1548309600</v>
      </c>
      <c r="V6" s="12">
        <f t="shared" si="6"/>
        <v>43489.25</v>
      </c>
      <c r="W6" t="b">
        <v>0</v>
      </c>
      <c r="X6" t="b">
        <v>0</v>
      </c>
      <c r="Y6" t="s">
        <v>33</v>
      </c>
    </row>
    <row r="7" spans="1:2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 s="8">
        <f t="shared" si="1"/>
        <v>75.833333333333329</v>
      </c>
      <c r="I7">
        <v>174</v>
      </c>
      <c r="J7" t="str">
        <f t="shared" si="2"/>
        <v>theater</v>
      </c>
      <c r="K7" t="str">
        <f t="shared" si="3"/>
        <v>plays</v>
      </c>
      <c r="L7" t="s">
        <v>36</v>
      </c>
      <c r="M7" t="s">
        <v>37</v>
      </c>
      <c r="N7">
        <v>1346130000</v>
      </c>
      <c r="O7" s="14">
        <f t="shared" si="4"/>
        <v>41149.208333333336</v>
      </c>
      <c r="P7" s="14">
        <v>41149.208333333336</v>
      </c>
      <c r="Q7">
        <f t="shared" si="7"/>
        <v>2012</v>
      </c>
      <c r="R7">
        <v>2012</v>
      </c>
      <c r="S7" s="16" t="str">
        <f t="shared" si="5"/>
        <v>Aug</v>
      </c>
      <c r="T7" t="s">
        <v>2080</v>
      </c>
      <c r="U7">
        <v>1347080400</v>
      </c>
      <c r="V7" s="12">
        <f t="shared" si="6"/>
        <v>41160.208333333336</v>
      </c>
      <c r="W7" t="b">
        <v>0</v>
      </c>
      <c r="X7" t="b">
        <v>0</v>
      </c>
      <c r="Y7" t="s">
        <v>33</v>
      </c>
    </row>
    <row r="8" spans="1:2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8">
        <f t="shared" si="1"/>
        <v>60.555555555555557</v>
      </c>
      <c r="I8">
        <v>18</v>
      </c>
      <c r="J8" t="str">
        <f t="shared" si="2"/>
        <v>film &amp; video</v>
      </c>
      <c r="K8" t="str">
        <f t="shared" si="3"/>
        <v>documentary</v>
      </c>
      <c r="L8" t="s">
        <v>40</v>
      </c>
      <c r="M8" t="s">
        <v>41</v>
      </c>
      <c r="N8">
        <v>1505278800</v>
      </c>
      <c r="O8" s="14">
        <f t="shared" si="4"/>
        <v>42991.208333333328</v>
      </c>
      <c r="P8" s="14">
        <v>42991.208333333328</v>
      </c>
      <c r="Q8">
        <f t="shared" si="7"/>
        <v>2017</v>
      </c>
      <c r="R8">
        <v>2017</v>
      </c>
      <c r="S8" s="16" t="str">
        <f t="shared" si="5"/>
        <v>Sep</v>
      </c>
      <c r="T8" t="s">
        <v>2082</v>
      </c>
      <c r="U8">
        <v>1505365200</v>
      </c>
      <c r="V8" s="12">
        <f t="shared" si="6"/>
        <v>42992.208333333328</v>
      </c>
      <c r="W8" t="b">
        <v>0</v>
      </c>
      <c r="X8" t="b">
        <v>0</v>
      </c>
      <c r="Y8" t="s">
        <v>42</v>
      </c>
    </row>
    <row r="9" spans="1:2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 s="8">
        <f t="shared" si="1"/>
        <v>64.93832599118943</v>
      </c>
      <c r="I9">
        <v>227</v>
      </c>
      <c r="J9" t="str">
        <f t="shared" si="2"/>
        <v>theater</v>
      </c>
      <c r="K9" t="str">
        <f t="shared" si="3"/>
        <v>plays</v>
      </c>
      <c r="L9" t="s">
        <v>36</v>
      </c>
      <c r="M9" t="s">
        <v>37</v>
      </c>
      <c r="N9">
        <v>1439442000</v>
      </c>
      <c r="O9" s="14">
        <f t="shared" si="4"/>
        <v>42229.208333333328</v>
      </c>
      <c r="P9" s="14">
        <v>42229.208333333328</v>
      </c>
      <c r="Q9">
        <f t="shared" si="7"/>
        <v>2015</v>
      </c>
      <c r="R9">
        <v>2015</v>
      </c>
      <c r="S9" s="16" t="str">
        <f t="shared" si="5"/>
        <v>Aug</v>
      </c>
      <c r="T9" t="s">
        <v>2080</v>
      </c>
      <c r="U9">
        <v>1439614800</v>
      </c>
      <c r="V9" s="12">
        <f t="shared" si="6"/>
        <v>42231.208333333328</v>
      </c>
      <c r="W9" t="b">
        <v>0</v>
      </c>
      <c r="X9" t="b">
        <v>0</v>
      </c>
      <c r="Y9" t="s">
        <v>33</v>
      </c>
    </row>
    <row r="10" spans="1:2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 s="8">
        <f t="shared" si="1"/>
        <v>30.997175141242938</v>
      </c>
      <c r="I10">
        <v>708</v>
      </c>
      <c r="J10" t="str">
        <f t="shared" si="2"/>
        <v>theater</v>
      </c>
      <c r="K10" t="str">
        <f t="shared" si="3"/>
        <v>plays</v>
      </c>
      <c r="L10" t="s">
        <v>36</v>
      </c>
      <c r="M10" t="s">
        <v>37</v>
      </c>
      <c r="N10">
        <v>1281330000</v>
      </c>
      <c r="O10" s="14">
        <f t="shared" si="4"/>
        <v>40399.208333333336</v>
      </c>
      <c r="P10" s="14">
        <v>40399.208333333336</v>
      </c>
      <c r="Q10">
        <f t="shared" si="7"/>
        <v>2010</v>
      </c>
      <c r="R10">
        <v>2010</v>
      </c>
      <c r="S10" s="16" t="str">
        <f t="shared" si="5"/>
        <v>Aug</v>
      </c>
      <c r="T10" t="s">
        <v>2080</v>
      </c>
      <c r="U10">
        <v>1281502800</v>
      </c>
      <c r="V10" s="12">
        <f t="shared" si="6"/>
        <v>40401.208333333336</v>
      </c>
      <c r="W10" t="b">
        <v>0</v>
      </c>
      <c r="X10" t="b">
        <v>0</v>
      </c>
      <c r="Y10" t="s">
        <v>33</v>
      </c>
    </row>
    <row r="11" spans="1:2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8">
        <f t="shared" si="1"/>
        <v>72.909090909090907</v>
      </c>
      <c r="I11">
        <v>44</v>
      </c>
      <c r="J11" t="str">
        <f t="shared" si="2"/>
        <v>music</v>
      </c>
      <c r="K11" t="str">
        <f t="shared" si="3"/>
        <v>electric music</v>
      </c>
      <c r="L11" t="s">
        <v>21</v>
      </c>
      <c r="M11" t="s">
        <v>22</v>
      </c>
      <c r="N11">
        <v>1379566800</v>
      </c>
      <c r="O11" s="14">
        <f t="shared" si="4"/>
        <v>41536.208333333336</v>
      </c>
      <c r="P11" s="14">
        <v>41536.208333333336</v>
      </c>
      <c r="Q11">
        <f t="shared" si="7"/>
        <v>2013</v>
      </c>
      <c r="R11">
        <v>2013</v>
      </c>
      <c r="S11" s="16" t="str">
        <f t="shared" si="5"/>
        <v>Sep</v>
      </c>
      <c r="T11" t="s">
        <v>2082</v>
      </c>
      <c r="U11">
        <v>1383804000</v>
      </c>
      <c r="V11" s="12">
        <f t="shared" si="6"/>
        <v>41585.25</v>
      </c>
      <c r="W11" t="b">
        <v>0</v>
      </c>
      <c r="X11" t="b">
        <v>0</v>
      </c>
      <c r="Y11" t="s">
        <v>50</v>
      </c>
    </row>
    <row r="12" spans="1:2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 s="8">
        <f t="shared" si="1"/>
        <v>62.9</v>
      </c>
      <c r="I12">
        <v>220</v>
      </c>
      <c r="J12" t="str">
        <f t="shared" si="2"/>
        <v>film &amp; video</v>
      </c>
      <c r="K12" t="str">
        <f t="shared" si="3"/>
        <v>drama</v>
      </c>
      <c r="L12" t="s">
        <v>21</v>
      </c>
      <c r="M12" t="s">
        <v>22</v>
      </c>
      <c r="N12">
        <v>1281762000</v>
      </c>
      <c r="O12" s="14">
        <f t="shared" si="4"/>
        <v>40404.208333333336</v>
      </c>
      <c r="P12" s="14">
        <v>40404.208333333336</v>
      </c>
      <c r="Q12">
        <f t="shared" si="7"/>
        <v>2010</v>
      </c>
      <c r="R12">
        <v>2010</v>
      </c>
      <c r="S12" s="16" t="str">
        <f t="shared" si="5"/>
        <v>Aug</v>
      </c>
      <c r="T12" t="s">
        <v>2080</v>
      </c>
      <c r="U12">
        <v>1285909200</v>
      </c>
      <c r="V12" s="12">
        <f t="shared" si="6"/>
        <v>40452.208333333336</v>
      </c>
      <c r="W12" t="b">
        <v>0</v>
      </c>
      <c r="X12" t="b">
        <v>0</v>
      </c>
      <c r="Y12" t="s">
        <v>53</v>
      </c>
    </row>
    <row r="13" spans="1:2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8">
        <f t="shared" si="1"/>
        <v>112.22222222222223</v>
      </c>
      <c r="I13">
        <v>27</v>
      </c>
      <c r="J13" t="str">
        <f t="shared" si="2"/>
        <v>theater</v>
      </c>
      <c r="K13" t="str">
        <f t="shared" si="3"/>
        <v>plays</v>
      </c>
      <c r="L13" t="s">
        <v>21</v>
      </c>
      <c r="M13" t="s">
        <v>22</v>
      </c>
      <c r="N13">
        <v>1285045200</v>
      </c>
      <c r="O13" s="14">
        <f t="shared" si="4"/>
        <v>40442.208333333336</v>
      </c>
      <c r="P13" s="14">
        <v>40442.208333333336</v>
      </c>
      <c r="Q13">
        <f t="shared" si="7"/>
        <v>2010</v>
      </c>
      <c r="R13">
        <v>2010</v>
      </c>
      <c r="S13" s="16" t="str">
        <f t="shared" si="5"/>
        <v>Sep</v>
      </c>
      <c r="T13" t="s">
        <v>2082</v>
      </c>
      <c r="U13">
        <v>1285563600</v>
      </c>
      <c r="V13" s="12">
        <f t="shared" si="6"/>
        <v>40448.208333333336</v>
      </c>
      <c r="W13" t="b">
        <v>0</v>
      </c>
      <c r="X13" t="b">
        <v>1</v>
      </c>
      <c r="Y13" t="s">
        <v>33</v>
      </c>
    </row>
    <row r="14" spans="1:2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8">
        <f t="shared" si="1"/>
        <v>102.34545454545454</v>
      </c>
      <c r="I14">
        <v>55</v>
      </c>
      <c r="J14" t="str">
        <f t="shared" si="2"/>
        <v>film &amp; video</v>
      </c>
      <c r="K14" t="str">
        <f t="shared" si="3"/>
        <v>drama</v>
      </c>
      <c r="L14" t="s">
        <v>21</v>
      </c>
      <c r="M14" t="s">
        <v>22</v>
      </c>
      <c r="N14">
        <v>1571720400</v>
      </c>
      <c r="O14" s="14">
        <f t="shared" si="4"/>
        <v>43760.208333333328</v>
      </c>
      <c r="P14" s="14">
        <v>43760.208333333328</v>
      </c>
      <c r="Q14">
        <f t="shared" si="7"/>
        <v>2019</v>
      </c>
      <c r="R14">
        <v>2019</v>
      </c>
      <c r="S14" s="16" t="str">
        <f t="shared" si="5"/>
        <v>Oct</v>
      </c>
      <c r="T14" t="s">
        <v>2083</v>
      </c>
      <c r="U14">
        <v>1572411600</v>
      </c>
      <c r="V14" s="12">
        <f t="shared" si="6"/>
        <v>43768.208333333328</v>
      </c>
      <c r="W14" t="b">
        <v>0</v>
      </c>
      <c r="X14" t="b">
        <v>0</v>
      </c>
      <c r="Y14" t="s">
        <v>53</v>
      </c>
    </row>
    <row r="15" spans="1:2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 s="8">
        <f t="shared" si="1"/>
        <v>105.05102040816327</v>
      </c>
      <c r="I15">
        <v>98</v>
      </c>
      <c r="J15" t="str">
        <f t="shared" si="2"/>
        <v>music</v>
      </c>
      <c r="K15" t="str">
        <f t="shared" si="3"/>
        <v>indie rock</v>
      </c>
      <c r="L15" t="s">
        <v>21</v>
      </c>
      <c r="M15" t="s">
        <v>22</v>
      </c>
      <c r="N15">
        <v>1465621200</v>
      </c>
      <c r="O15" s="14">
        <f t="shared" si="4"/>
        <v>42532.208333333328</v>
      </c>
      <c r="P15" s="14">
        <v>42532.208333333328</v>
      </c>
      <c r="Q15">
        <f t="shared" si="7"/>
        <v>2016</v>
      </c>
      <c r="R15">
        <v>2016</v>
      </c>
      <c r="S15" s="16" t="str">
        <f t="shared" si="5"/>
        <v>Jun</v>
      </c>
      <c r="T15" t="s">
        <v>2084</v>
      </c>
      <c r="U15">
        <v>1466658000</v>
      </c>
      <c r="V15" s="12">
        <f t="shared" si="6"/>
        <v>42544.208333333328</v>
      </c>
      <c r="W15" t="b">
        <v>0</v>
      </c>
      <c r="X15" t="b">
        <v>0</v>
      </c>
      <c r="Y15" t="s">
        <v>60</v>
      </c>
    </row>
    <row r="16" spans="1:2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8">
        <f t="shared" si="1"/>
        <v>94.144999999999996</v>
      </c>
      <c r="I16">
        <v>200</v>
      </c>
      <c r="J16" t="str">
        <f t="shared" si="2"/>
        <v>music</v>
      </c>
      <c r="K16" t="str">
        <f t="shared" si="3"/>
        <v>indie rock</v>
      </c>
      <c r="L16" t="s">
        <v>21</v>
      </c>
      <c r="M16" t="s">
        <v>22</v>
      </c>
      <c r="N16">
        <v>1331013600</v>
      </c>
      <c r="O16" s="14">
        <f t="shared" si="4"/>
        <v>40974.25</v>
      </c>
      <c r="P16" s="14">
        <v>40974.25</v>
      </c>
      <c r="Q16">
        <f t="shared" si="7"/>
        <v>2012</v>
      </c>
      <c r="R16">
        <v>2012</v>
      </c>
      <c r="S16" s="16" t="str">
        <f t="shared" si="5"/>
        <v>Mar</v>
      </c>
      <c r="T16" t="s">
        <v>2085</v>
      </c>
      <c r="U16">
        <v>1333342800</v>
      </c>
      <c r="V16" s="12">
        <f t="shared" si="6"/>
        <v>41001.208333333336</v>
      </c>
      <c r="W16" t="b">
        <v>0</v>
      </c>
      <c r="X16" t="b">
        <v>0</v>
      </c>
      <c r="Y16" t="s">
        <v>60</v>
      </c>
    </row>
    <row r="17" spans="1:2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8">
        <f t="shared" si="1"/>
        <v>84.986725663716811</v>
      </c>
      <c r="I17">
        <v>452</v>
      </c>
      <c r="J17" t="str">
        <f t="shared" si="2"/>
        <v>technology</v>
      </c>
      <c r="K17" t="str">
        <f t="shared" si="3"/>
        <v>wearables</v>
      </c>
      <c r="L17" t="s">
        <v>21</v>
      </c>
      <c r="M17" t="s">
        <v>22</v>
      </c>
      <c r="N17">
        <v>1575957600</v>
      </c>
      <c r="O17" s="14">
        <f t="shared" si="4"/>
        <v>43809.25</v>
      </c>
      <c r="P17" s="14">
        <v>43809.25</v>
      </c>
      <c r="Q17">
        <f t="shared" si="7"/>
        <v>2019</v>
      </c>
      <c r="R17">
        <v>2019</v>
      </c>
      <c r="S17" s="16" t="str">
        <f t="shared" si="5"/>
        <v>Dec</v>
      </c>
      <c r="T17" t="s">
        <v>2086</v>
      </c>
      <c r="U17">
        <v>1576303200</v>
      </c>
      <c r="V17" s="12">
        <f t="shared" si="6"/>
        <v>43813.25</v>
      </c>
      <c r="W17" t="b">
        <v>0</v>
      </c>
      <c r="X17" t="b">
        <v>0</v>
      </c>
      <c r="Y17" t="s">
        <v>65</v>
      </c>
    </row>
    <row r="18" spans="1:2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 s="8">
        <f t="shared" si="1"/>
        <v>110.41</v>
      </c>
      <c r="I18">
        <v>100</v>
      </c>
      <c r="J18" t="str">
        <f t="shared" si="2"/>
        <v>publishing</v>
      </c>
      <c r="K18" t="str">
        <f t="shared" si="3"/>
        <v>nonfiction</v>
      </c>
      <c r="L18" t="s">
        <v>21</v>
      </c>
      <c r="M18" t="s">
        <v>22</v>
      </c>
      <c r="N18">
        <v>1390370400</v>
      </c>
      <c r="O18" s="14">
        <f t="shared" si="4"/>
        <v>41661.25</v>
      </c>
      <c r="P18" s="14">
        <v>41661.25</v>
      </c>
      <c r="Q18">
        <f t="shared" si="7"/>
        <v>2014</v>
      </c>
      <c r="R18">
        <v>2014</v>
      </c>
      <c r="S18" s="16" t="str">
        <f t="shared" si="5"/>
        <v>Jan</v>
      </c>
      <c r="T18" t="s">
        <v>2081</v>
      </c>
      <c r="U18">
        <v>1392271200</v>
      </c>
      <c r="V18" s="12">
        <f t="shared" si="6"/>
        <v>41683.25</v>
      </c>
      <c r="W18" t="b">
        <v>0</v>
      </c>
      <c r="X18" t="b">
        <v>0</v>
      </c>
      <c r="Y18" t="s">
        <v>68</v>
      </c>
    </row>
    <row r="19" spans="1:2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 s="8">
        <f t="shared" si="1"/>
        <v>107.96236989591674</v>
      </c>
      <c r="I19">
        <v>1249</v>
      </c>
      <c r="J19" t="str">
        <f t="shared" si="2"/>
        <v>film &amp; video</v>
      </c>
      <c r="K19" t="str">
        <f t="shared" si="3"/>
        <v>animation</v>
      </c>
      <c r="L19" t="s">
        <v>21</v>
      </c>
      <c r="M19" t="s">
        <v>22</v>
      </c>
      <c r="N19">
        <v>1294812000</v>
      </c>
      <c r="O19" s="14">
        <f t="shared" si="4"/>
        <v>40555.25</v>
      </c>
      <c r="P19" s="14">
        <v>40555.25</v>
      </c>
      <c r="Q19">
        <f t="shared" si="7"/>
        <v>2011</v>
      </c>
      <c r="R19">
        <v>2011</v>
      </c>
      <c r="S19" s="16" t="str">
        <f t="shared" si="5"/>
        <v>Jan</v>
      </c>
      <c r="T19" t="s">
        <v>2081</v>
      </c>
      <c r="U19">
        <v>1294898400</v>
      </c>
      <c r="V19" s="12">
        <f t="shared" si="6"/>
        <v>40556.25</v>
      </c>
      <c r="W19" t="b">
        <v>0</v>
      </c>
      <c r="X19" t="b">
        <v>0</v>
      </c>
      <c r="Y19" t="s">
        <v>71</v>
      </c>
    </row>
    <row r="20" spans="1:2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 s="8">
        <f t="shared" si="1"/>
        <v>45.103703703703701</v>
      </c>
      <c r="I20">
        <v>135</v>
      </c>
      <c r="J20" t="str">
        <f t="shared" si="2"/>
        <v>theater</v>
      </c>
      <c r="K20" t="str">
        <f t="shared" si="3"/>
        <v>plays</v>
      </c>
      <c r="L20" t="s">
        <v>21</v>
      </c>
      <c r="M20" t="s">
        <v>22</v>
      </c>
      <c r="N20">
        <v>1536382800</v>
      </c>
      <c r="O20" s="14">
        <f t="shared" si="4"/>
        <v>43351.208333333328</v>
      </c>
      <c r="P20" s="14">
        <v>43351.208333333328</v>
      </c>
      <c r="Q20">
        <f t="shared" si="7"/>
        <v>2018</v>
      </c>
      <c r="R20">
        <v>2018</v>
      </c>
      <c r="S20" s="16" t="str">
        <f t="shared" si="5"/>
        <v>Sep</v>
      </c>
      <c r="T20" t="s">
        <v>2082</v>
      </c>
      <c r="U20">
        <v>1537074000</v>
      </c>
      <c r="V20" s="12">
        <f t="shared" si="6"/>
        <v>43359.208333333328</v>
      </c>
      <c r="W20" t="b">
        <v>0</v>
      </c>
      <c r="X20" t="b">
        <v>0</v>
      </c>
      <c r="Y20" t="s">
        <v>33</v>
      </c>
    </row>
    <row r="21" spans="1:2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8">
        <f t="shared" si="1"/>
        <v>45.001483679525222</v>
      </c>
      <c r="I21">
        <v>674</v>
      </c>
      <c r="J21" t="str">
        <f t="shared" si="2"/>
        <v>theater</v>
      </c>
      <c r="K21" t="str">
        <f t="shared" si="3"/>
        <v>plays</v>
      </c>
      <c r="L21" t="s">
        <v>21</v>
      </c>
      <c r="M21" t="s">
        <v>22</v>
      </c>
      <c r="N21">
        <v>1551679200</v>
      </c>
      <c r="O21" s="14">
        <f t="shared" si="4"/>
        <v>43528.25</v>
      </c>
      <c r="P21" s="14">
        <v>43528.25</v>
      </c>
      <c r="Q21">
        <f t="shared" si="7"/>
        <v>2019</v>
      </c>
      <c r="R21">
        <v>2019</v>
      </c>
      <c r="S21" s="16" t="str">
        <f t="shared" si="5"/>
        <v>Mar</v>
      </c>
      <c r="T21" t="s">
        <v>2085</v>
      </c>
      <c r="U21">
        <v>1553490000</v>
      </c>
      <c r="V21" s="12">
        <f t="shared" si="6"/>
        <v>43549.208333333328</v>
      </c>
      <c r="W21" t="b">
        <v>0</v>
      </c>
      <c r="X21" t="b">
        <v>1</v>
      </c>
      <c r="Y21" t="s">
        <v>33</v>
      </c>
    </row>
    <row r="22" spans="1:2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 s="8">
        <f t="shared" si="1"/>
        <v>105.97134670487107</v>
      </c>
      <c r="I22">
        <v>1396</v>
      </c>
      <c r="J22" t="str">
        <f t="shared" si="2"/>
        <v>film &amp; video</v>
      </c>
      <c r="K22" t="str">
        <f t="shared" si="3"/>
        <v>drama</v>
      </c>
      <c r="L22" t="s">
        <v>21</v>
      </c>
      <c r="M22" t="s">
        <v>22</v>
      </c>
      <c r="N22">
        <v>1406523600</v>
      </c>
      <c r="O22" s="14">
        <f t="shared" si="4"/>
        <v>41848.208333333336</v>
      </c>
      <c r="P22" s="14">
        <v>41848.208333333336</v>
      </c>
      <c r="Q22">
        <f t="shared" si="7"/>
        <v>2014</v>
      </c>
      <c r="R22">
        <v>2014</v>
      </c>
      <c r="S22" s="16" t="str">
        <f t="shared" si="5"/>
        <v>Jul</v>
      </c>
      <c r="T22" t="s">
        <v>2087</v>
      </c>
      <c r="U22">
        <v>1406523600</v>
      </c>
      <c r="V22" s="12">
        <f t="shared" si="6"/>
        <v>41848.208333333336</v>
      </c>
      <c r="W22" t="b">
        <v>0</v>
      </c>
      <c r="X22" t="b">
        <v>0</v>
      </c>
      <c r="Y22" t="s">
        <v>53</v>
      </c>
    </row>
    <row r="23" spans="1:2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8">
        <f t="shared" si="1"/>
        <v>69.055555555555557</v>
      </c>
      <c r="I23">
        <v>558</v>
      </c>
      <c r="J23" t="str">
        <f t="shared" si="2"/>
        <v>theater</v>
      </c>
      <c r="K23" t="str">
        <f t="shared" si="3"/>
        <v>plays</v>
      </c>
      <c r="L23" t="s">
        <v>21</v>
      </c>
      <c r="M23" t="s">
        <v>22</v>
      </c>
      <c r="N23">
        <v>1313384400</v>
      </c>
      <c r="O23" s="14">
        <f t="shared" si="4"/>
        <v>40770.208333333336</v>
      </c>
      <c r="P23" s="14">
        <v>40770.208333333336</v>
      </c>
      <c r="Q23">
        <f t="shared" si="7"/>
        <v>2011</v>
      </c>
      <c r="R23">
        <v>2011</v>
      </c>
      <c r="S23" s="16" t="str">
        <f t="shared" si="5"/>
        <v>Aug</v>
      </c>
      <c r="T23" t="s">
        <v>2080</v>
      </c>
      <c r="U23">
        <v>1316322000</v>
      </c>
      <c r="V23" s="12">
        <f t="shared" si="6"/>
        <v>40804.208333333336</v>
      </c>
      <c r="W23" t="b">
        <v>0</v>
      </c>
      <c r="X23" t="b">
        <v>0</v>
      </c>
      <c r="Y23" t="s">
        <v>33</v>
      </c>
    </row>
    <row r="24" spans="1:2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 s="8">
        <f t="shared" si="1"/>
        <v>85.044943820224717</v>
      </c>
      <c r="I24">
        <v>890</v>
      </c>
      <c r="J24" t="str">
        <f t="shared" si="2"/>
        <v>theater</v>
      </c>
      <c r="K24" t="str">
        <f t="shared" si="3"/>
        <v>plays</v>
      </c>
      <c r="L24" t="s">
        <v>21</v>
      </c>
      <c r="M24" t="s">
        <v>22</v>
      </c>
      <c r="N24">
        <v>1522731600</v>
      </c>
      <c r="O24" s="14">
        <f t="shared" si="4"/>
        <v>43193.208333333328</v>
      </c>
      <c r="P24" s="14">
        <v>43193.208333333328</v>
      </c>
      <c r="Q24">
        <f t="shared" si="7"/>
        <v>2018</v>
      </c>
      <c r="R24">
        <v>2018</v>
      </c>
      <c r="S24" s="16" t="str">
        <f t="shared" si="5"/>
        <v>Apr</v>
      </c>
      <c r="T24" t="s">
        <v>2088</v>
      </c>
      <c r="U24">
        <v>1524027600</v>
      </c>
      <c r="V24" s="12">
        <f t="shared" si="6"/>
        <v>43208.208333333328</v>
      </c>
      <c r="W24" t="b">
        <v>0</v>
      </c>
      <c r="X24" t="b">
        <v>0</v>
      </c>
      <c r="Y24" t="s">
        <v>33</v>
      </c>
    </row>
    <row r="25" spans="1:2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 s="8">
        <f t="shared" si="1"/>
        <v>105.22535211267606</v>
      </c>
      <c r="I25">
        <v>142</v>
      </c>
      <c r="J25" t="str">
        <f t="shared" si="2"/>
        <v>film &amp; video</v>
      </c>
      <c r="K25" t="str">
        <f t="shared" si="3"/>
        <v>documentary</v>
      </c>
      <c r="L25" t="s">
        <v>40</v>
      </c>
      <c r="M25" t="s">
        <v>41</v>
      </c>
      <c r="N25">
        <v>1550124000</v>
      </c>
      <c r="O25" s="14">
        <f t="shared" si="4"/>
        <v>43510.25</v>
      </c>
      <c r="P25" s="14">
        <v>43510.25</v>
      </c>
      <c r="Q25">
        <f t="shared" si="7"/>
        <v>2019</v>
      </c>
      <c r="R25">
        <v>2019</v>
      </c>
      <c r="S25" s="16" t="str">
        <f t="shared" si="5"/>
        <v>Feb</v>
      </c>
      <c r="T25" t="s">
        <v>2089</v>
      </c>
      <c r="U25">
        <v>1554699600</v>
      </c>
      <c r="V25" s="12">
        <f t="shared" si="6"/>
        <v>43563.208333333328</v>
      </c>
      <c r="W25" t="b">
        <v>0</v>
      </c>
      <c r="X25" t="b">
        <v>0</v>
      </c>
      <c r="Y25" t="s">
        <v>42</v>
      </c>
    </row>
    <row r="26" spans="1:2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 s="8">
        <f t="shared" si="1"/>
        <v>39.003741114852225</v>
      </c>
      <c r="I26">
        <v>2673</v>
      </c>
      <c r="J26" t="str">
        <f t="shared" si="2"/>
        <v>technology</v>
      </c>
      <c r="K26" t="str">
        <f t="shared" si="3"/>
        <v>wearables</v>
      </c>
      <c r="L26" t="s">
        <v>21</v>
      </c>
      <c r="M26" t="s">
        <v>22</v>
      </c>
      <c r="N26">
        <v>1403326800</v>
      </c>
      <c r="O26" s="14">
        <f t="shared" si="4"/>
        <v>41811.208333333336</v>
      </c>
      <c r="P26" s="14">
        <v>41811.208333333336</v>
      </c>
      <c r="Q26">
        <f t="shared" si="7"/>
        <v>2014</v>
      </c>
      <c r="R26">
        <v>2014</v>
      </c>
      <c r="S26" s="16" t="str">
        <f t="shared" si="5"/>
        <v>Jun</v>
      </c>
      <c r="T26" t="s">
        <v>2084</v>
      </c>
      <c r="U26">
        <v>1403499600</v>
      </c>
      <c r="V26" s="12">
        <f t="shared" si="6"/>
        <v>41813.208333333336</v>
      </c>
      <c r="W26" t="b">
        <v>0</v>
      </c>
      <c r="X26" t="b">
        <v>0</v>
      </c>
      <c r="Y26" t="s">
        <v>65</v>
      </c>
    </row>
    <row r="27" spans="1:2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 s="8">
        <f t="shared" si="1"/>
        <v>73.030674846625772</v>
      </c>
      <c r="I27">
        <v>163</v>
      </c>
      <c r="J27" t="str">
        <f t="shared" si="2"/>
        <v>games</v>
      </c>
      <c r="K27" t="str">
        <f t="shared" si="3"/>
        <v>video games</v>
      </c>
      <c r="L27" t="s">
        <v>21</v>
      </c>
      <c r="M27" t="s">
        <v>22</v>
      </c>
      <c r="N27">
        <v>1305694800</v>
      </c>
      <c r="O27" s="14">
        <f t="shared" si="4"/>
        <v>40681.208333333336</v>
      </c>
      <c r="P27" s="14">
        <v>40681.208333333336</v>
      </c>
      <c r="Q27">
        <f t="shared" si="7"/>
        <v>2011</v>
      </c>
      <c r="R27">
        <v>2011</v>
      </c>
      <c r="S27" s="16" t="str">
        <f t="shared" si="5"/>
        <v>May</v>
      </c>
      <c r="T27" t="s">
        <v>2090</v>
      </c>
      <c r="U27">
        <v>1307422800</v>
      </c>
      <c r="V27" s="12">
        <f t="shared" si="6"/>
        <v>40701.208333333336</v>
      </c>
      <c r="W27" t="b">
        <v>0</v>
      </c>
      <c r="X27" t="b">
        <v>1</v>
      </c>
      <c r="Y27" t="s">
        <v>89</v>
      </c>
    </row>
    <row r="28" spans="1:2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 s="8">
        <f t="shared" si="1"/>
        <v>35.009459459459457</v>
      </c>
      <c r="I28">
        <v>1480</v>
      </c>
      <c r="J28" t="str">
        <f t="shared" si="2"/>
        <v>theater</v>
      </c>
      <c r="K28" t="str">
        <f t="shared" si="3"/>
        <v>plays</v>
      </c>
      <c r="L28" t="s">
        <v>21</v>
      </c>
      <c r="M28" t="s">
        <v>22</v>
      </c>
      <c r="N28">
        <v>1533013200</v>
      </c>
      <c r="O28" s="14">
        <f t="shared" si="4"/>
        <v>43312.208333333328</v>
      </c>
      <c r="P28" s="14">
        <v>43312.208333333328</v>
      </c>
      <c r="Q28">
        <f t="shared" si="7"/>
        <v>2018</v>
      </c>
      <c r="R28">
        <v>2018</v>
      </c>
      <c r="S28" s="16" t="str">
        <f t="shared" si="5"/>
        <v>Jul</v>
      </c>
      <c r="T28" t="s">
        <v>2087</v>
      </c>
      <c r="U28">
        <v>1535346000</v>
      </c>
      <c r="V28" s="12">
        <f t="shared" si="6"/>
        <v>43339.208333333328</v>
      </c>
      <c r="W28" t="b">
        <v>0</v>
      </c>
      <c r="X28" t="b">
        <v>0</v>
      </c>
      <c r="Y28" t="s">
        <v>33</v>
      </c>
    </row>
    <row r="29" spans="1:2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 s="8">
        <f t="shared" si="1"/>
        <v>106.6</v>
      </c>
      <c r="I29">
        <v>15</v>
      </c>
      <c r="J29" t="str">
        <f t="shared" si="2"/>
        <v>music</v>
      </c>
      <c r="K29" t="str">
        <f t="shared" si="3"/>
        <v>rock</v>
      </c>
      <c r="L29" t="s">
        <v>21</v>
      </c>
      <c r="M29" t="s">
        <v>22</v>
      </c>
      <c r="N29">
        <v>1443848400</v>
      </c>
      <c r="O29" s="14">
        <f t="shared" si="4"/>
        <v>42280.208333333328</v>
      </c>
      <c r="P29" s="14">
        <v>42280.208333333328</v>
      </c>
      <c r="Q29">
        <f t="shared" si="7"/>
        <v>2015</v>
      </c>
      <c r="R29">
        <v>2015</v>
      </c>
      <c r="S29" s="16" t="str">
        <f t="shared" si="5"/>
        <v>Oct</v>
      </c>
      <c r="T29" t="s">
        <v>2083</v>
      </c>
      <c r="U29">
        <v>1444539600</v>
      </c>
      <c r="V29" s="12">
        <f t="shared" si="6"/>
        <v>42288.208333333328</v>
      </c>
      <c r="W29" t="b">
        <v>0</v>
      </c>
      <c r="X29" t="b">
        <v>0</v>
      </c>
      <c r="Y29" t="s">
        <v>23</v>
      </c>
    </row>
    <row r="30" spans="1:2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 s="8">
        <f t="shared" si="1"/>
        <v>61.997747747747745</v>
      </c>
      <c r="I30">
        <v>2220</v>
      </c>
      <c r="J30" t="str">
        <f t="shared" si="2"/>
        <v>theater</v>
      </c>
      <c r="K30" t="str">
        <f t="shared" si="3"/>
        <v>plays</v>
      </c>
      <c r="L30" t="s">
        <v>21</v>
      </c>
      <c r="M30" t="s">
        <v>22</v>
      </c>
      <c r="N30">
        <v>1265695200</v>
      </c>
      <c r="O30" s="14">
        <f t="shared" si="4"/>
        <v>40218.25</v>
      </c>
      <c r="P30" s="14">
        <v>40218.25</v>
      </c>
      <c r="Q30">
        <f t="shared" si="7"/>
        <v>2010</v>
      </c>
      <c r="R30">
        <v>2010</v>
      </c>
      <c r="S30" s="16" t="str">
        <f t="shared" si="5"/>
        <v>Feb</v>
      </c>
      <c r="T30" t="s">
        <v>2089</v>
      </c>
      <c r="U30">
        <v>1267682400</v>
      </c>
      <c r="V30" s="12">
        <f t="shared" si="6"/>
        <v>40241.25</v>
      </c>
      <c r="W30" t="b">
        <v>0</v>
      </c>
      <c r="X30" t="b">
        <v>1</v>
      </c>
      <c r="Y30" t="s">
        <v>33</v>
      </c>
    </row>
    <row r="31" spans="1:2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 s="8">
        <f t="shared" si="1"/>
        <v>94.000622665006233</v>
      </c>
      <c r="I31">
        <v>1606</v>
      </c>
      <c r="J31" t="str">
        <f t="shared" si="2"/>
        <v>film &amp; video</v>
      </c>
      <c r="K31" t="str">
        <f t="shared" si="3"/>
        <v>shorts</v>
      </c>
      <c r="L31" t="s">
        <v>98</v>
      </c>
      <c r="M31" t="s">
        <v>99</v>
      </c>
      <c r="N31">
        <v>1532062800</v>
      </c>
      <c r="O31" s="14">
        <f t="shared" si="4"/>
        <v>43301.208333333328</v>
      </c>
      <c r="P31" s="14">
        <v>43301.208333333328</v>
      </c>
      <c r="Q31">
        <f t="shared" si="7"/>
        <v>2018</v>
      </c>
      <c r="R31">
        <v>2018</v>
      </c>
      <c r="S31" s="16" t="str">
        <f t="shared" si="5"/>
        <v>Jul</v>
      </c>
      <c r="T31" t="s">
        <v>2087</v>
      </c>
      <c r="U31">
        <v>1535518800</v>
      </c>
      <c r="V31" s="12">
        <f t="shared" si="6"/>
        <v>43341.208333333328</v>
      </c>
      <c r="W31" t="b">
        <v>0</v>
      </c>
      <c r="X31" t="b">
        <v>0</v>
      </c>
      <c r="Y31" t="s">
        <v>100</v>
      </c>
    </row>
    <row r="32" spans="1:2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 s="8">
        <f t="shared" si="1"/>
        <v>112.05426356589147</v>
      </c>
      <c r="I32">
        <v>129</v>
      </c>
      <c r="J32" t="str">
        <f t="shared" si="2"/>
        <v>film &amp; video</v>
      </c>
      <c r="K32" t="str">
        <f t="shared" si="3"/>
        <v>animation</v>
      </c>
      <c r="L32" t="s">
        <v>21</v>
      </c>
      <c r="M32" t="s">
        <v>22</v>
      </c>
      <c r="N32">
        <v>1558674000</v>
      </c>
      <c r="O32" s="14">
        <f t="shared" si="4"/>
        <v>43609.208333333328</v>
      </c>
      <c r="P32" s="14">
        <v>43609.208333333328</v>
      </c>
      <c r="Q32">
        <f t="shared" si="7"/>
        <v>2019</v>
      </c>
      <c r="R32">
        <v>2019</v>
      </c>
      <c r="S32" s="16" t="str">
        <f t="shared" si="5"/>
        <v>May</v>
      </c>
      <c r="T32" t="s">
        <v>2090</v>
      </c>
      <c r="U32">
        <v>1559106000</v>
      </c>
      <c r="V32" s="12">
        <f t="shared" si="6"/>
        <v>43614.208333333328</v>
      </c>
      <c r="W32" t="b">
        <v>0</v>
      </c>
      <c r="X32" t="b">
        <v>0</v>
      </c>
      <c r="Y32" t="s">
        <v>71</v>
      </c>
    </row>
    <row r="33" spans="1:2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 s="8">
        <f t="shared" si="1"/>
        <v>48.008849557522126</v>
      </c>
      <c r="I33">
        <v>226</v>
      </c>
      <c r="J33" t="str">
        <f t="shared" si="2"/>
        <v>games</v>
      </c>
      <c r="K33" t="str">
        <f t="shared" si="3"/>
        <v>video games</v>
      </c>
      <c r="L33" t="s">
        <v>40</v>
      </c>
      <c r="M33" t="s">
        <v>41</v>
      </c>
      <c r="N33">
        <v>1451973600</v>
      </c>
      <c r="O33" s="14">
        <f t="shared" si="4"/>
        <v>42374.25</v>
      </c>
      <c r="P33" s="14">
        <v>42374.25</v>
      </c>
      <c r="Q33">
        <f t="shared" si="7"/>
        <v>2016</v>
      </c>
      <c r="R33">
        <v>2016</v>
      </c>
      <c r="S33" s="16" t="str">
        <f t="shared" si="5"/>
        <v>Jan</v>
      </c>
      <c r="T33" t="s">
        <v>2081</v>
      </c>
      <c r="U33">
        <v>1454392800</v>
      </c>
      <c r="V33" s="12">
        <f t="shared" si="6"/>
        <v>42402.25</v>
      </c>
      <c r="W33" t="b">
        <v>0</v>
      </c>
      <c r="X33" t="b">
        <v>0</v>
      </c>
      <c r="Y33" t="s">
        <v>89</v>
      </c>
    </row>
    <row r="34" spans="1:2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8">
        <f t="shared" si="1"/>
        <v>38.004334633723452</v>
      </c>
      <c r="I34">
        <v>2307</v>
      </c>
      <c r="J34" t="str">
        <f t="shared" si="2"/>
        <v>film &amp; video</v>
      </c>
      <c r="K34" t="str">
        <f t="shared" si="3"/>
        <v>documentary</v>
      </c>
      <c r="L34" t="s">
        <v>107</v>
      </c>
      <c r="M34" t="s">
        <v>108</v>
      </c>
      <c r="N34">
        <v>1515564000</v>
      </c>
      <c r="O34" s="14">
        <f t="shared" si="4"/>
        <v>43110.25</v>
      </c>
      <c r="P34" s="14">
        <v>43110.25</v>
      </c>
      <c r="Q34">
        <f t="shared" si="7"/>
        <v>2018</v>
      </c>
      <c r="R34">
        <v>2018</v>
      </c>
      <c r="S34" s="16" t="str">
        <f t="shared" si="5"/>
        <v>Jan</v>
      </c>
      <c r="T34" t="s">
        <v>2081</v>
      </c>
      <c r="U34">
        <v>1517896800</v>
      </c>
      <c r="V34" s="12">
        <f t="shared" si="6"/>
        <v>43137.25</v>
      </c>
      <c r="W34" t="b">
        <v>0</v>
      </c>
      <c r="X34" t="b">
        <v>0</v>
      </c>
      <c r="Y34" t="s">
        <v>42</v>
      </c>
    </row>
    <row r="35" spans="1:2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 s="8">
        <f t="shared" si="1"/>
        <v>35.000184535892231</v>
      </c>
      <c r="I35">
        <v>5419</v>
      </c>
      <c r="J35" t="str">
        <f t="shared" si="2"/>
        <v>theater</v>
      </c>
      <c r="K35" t="str">
        <f t="shared" si="3"/>
        <v>plays</v>
      </c>
      <c r="L35" t="s">
        <v>21</v>
      </c>
      <c r="M35" t="s">
        <v>22</v>
      </c>
      <c r="N35">
        <v>1412485200</v>
      </c>
      <c r="O35" s="14">
        <f t="shared" si="4"/>
        <v>41917.208333333336</v>
      </c>
      <c r="P35" s="14">
        <v>41917.208333333336</v>
      </c>
      <c r="Q35">
        <f t="shared" si="7"/>
        <v>2014</v>
      </c>
      <c r="R35">
        <v>2014</v>
      </c>
      <c r="S35" s="16" t="str">
        <f t="shared" si="5"/>
        <v>Oct</v>
      </c>
      <c r="T35" t="s">
        <v>2083</v>
      </c>
      <c r="U35">
        <v>1415685600</v>
      </c>
      <c r="V35" s="12">
        <f t="shared" si="6"/>
        <v>41954.25</v>
      </c>
      <c r="W35" t="b">
        <v>0</v>
      </c>
      <c r="X35" t="b">
        <v>0</v>
      </c>
      <c r="Y35" t="s">
        <v>33</v>
      </c>
    </row>
    <row r="36" spans="1:2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 s="8">
        <f t="shared" si="1"/>
        <v>85</v>
      </c>
      <c r="I36">
        <v>165</v>
      </c>
      <c r="J36" t="str">
        <f t="shared" si="2"/>
        <v>film &amp; video</v>
      </c>
      <c r="K36" t="str">
        <f t="shared" si="3"/>
        <v>documentary</v>
      </c>
      <c r="L36" t="s">
        <v>21</v>
      </c>
      <c r="M36" t="s">
        <v>22</v>
      </c>
      <c r="N36">
        <v>1490245200</v>
      </c>
      <c r="O36" s="14">
        <f t="shared" si="4"/>
        <v>42817.208333333328</v>
      </c>
      <c r="P36" s="14">
        <v>42817.208333333328</v>
      </c>
      <c r="Q36">
        <f t="shared" si="7"/>
        <v>2017</v>
      </c>
      <c r="R36">
        <v>2017</v>
      </c>
      <c r="S36" s="16" t="str">
        <f t="shared" si="5"/>
        <v>Mar</v>
      </c>
      <c r="T36" t="s">
        <v>2085</v>
      </c>
      <c r="U36">
        <v>1490677200</v>
      </c>
      <c r="V36" s="12">
        <f t="shared" si="6"/>
        <v>42822.208333333328</v>
      </c>
      <c r="W36" t="b">
        <v>0</v>
      </c>
      <c r="X36" t="b">
        <v>0</v>
      </c>
      <c r="Y36" t="s">
        <v>42</v>
      </c>
    </row>
    <row r="37" spans="1:2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 s="8">
        <f t="shared" si="1"/>
        <v>95.993893129770996</v>
      </c>
      <c r="I37">
        <v>1965</v>
      </c>
      <c r="J37" t="str">
        <f t="shared" si="2"/>
        <v>film &amp; video</v>
      </c>
      <c r="K37" t="str">
        <f t="shared" si="3"/>
        <v>drama</v>
      </c>
      <c r="L37" t="s">
        <v>36</v>
      </c>
      <c r="M37" t="s">
        <v>37</v>
      </c>
      <c r="N37">
        <v>1547877600</v>
      </c>
      <c r="O37" s="14">
        <f t="shared" si="4"/>
        <v>43484.25</v>
      </c>
      <c r="P37" s="14">
        <v>43484.25</v>
      </c>
      <c r="Q37">
        <f t="shared" si="7"/>
        <v>2019</v>
      </c>
      <c r="R37">
        <v>2019</v>
      </c>
      <c r="S37" s="16" t="str">
        <f t="shared" si="5"/>
        <v>Jan</v>
      </c>
      <c r="T37" t="s">
        <v>2081</v>
      </c>
      <c r="U37">
        <v>1551506400</v>
      </c>
      <c r="V37" s="12">
        <f t="shared" si="6"/>
        <v>43526.25</v>
      </c>
      <c r="W37" t="b">
        <v>0</v>
      </c>
      <c r="X37" t="b">
        <v>1</v>
      </c>
      <c r="Y37" t="s">
        <v>53</v>
      </c>
    </row>
    <row r="38" spans="1:2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 s="8">
        <f t="shared" si="1"/>
        <v>68.8125</v>
      </c>
      <c r="I38">
        <v>16</v>
      </c>
      <c r="J38" t="str">
        <f t="shared" si="2"/>
        <v>theater</v>
      </c>
      <c r="K38" t="str">
        <f t="shared" si="3"/>
        <v>plays</v>
      </c>
      <c r="L38" t="s">
        <v>21</v>
      </c>
      <c r="M38" t="s">
        <v>22</v>
      </c>
      <c r="N38">
        <v>1298700000</v>
      </c>
      <c r="O38" s="14">
        <f t="shared" si="4"/>
        <v>40600.25</v>
      </c>
      <c r="P38" s="14">
        <v>40600.25</v>
      </c>
      <c r="Q38">
        <f t="shared" si="7"/>
        <v>2011</v>
      </c>
      <c r="R38">
        <v>2011</v>
      </c>
      <c r="S38" s="16" t="str">
        <f t="shared" si="5"/>
        <v>Feb</v>
      </c>
      <c r="T38" t="s">
        <v>2089</v>
      </c>
      <c r="U38">
        <v>1300856400</v>
      </c>
      <c r="V38" s="12">
        <f t="shared" si="6"/>
        <v>40625.208333333336</v>
      </c>
      <c r="W38" t="b">
        <v>0</v>
      </c>
      <c r="X38" t="b">
        <v>0</v>
      </c>
      <c r="Y38" t="s">
        <v>33</v>
      </c>
    </row>
    <row r="39" spans="1:2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 s="8">
        <f t="shared" si="1"/>
        <v>105.97196261682242</v>
      </c>
      <c r="I39">
        <v>107</v>
      </c>
      <c r="J39" t="str">
        <f t="shared" si="2"/>
        <v>publishing</v>
      </c>
      <c r="K39" t="str">
        <f t="shared" si="3"/>
        <v>fiction</v>
      </c>
      <c r="L39" t="s">
        <v>21</v>
      </c>
      <c r="M39" t="s">
        <v>22</v>
      </c>
      <c r="N39">
        <v>1570338000</v>
      </c>
      <c r="O39" s="14">
        <f t="shared" si="4"/>
        <v>43744.208333333328</v>
      </c>
      <c r="P39" s="14">
        <v>43744.208333333328</v>
      </c>
      <c r="Q39">
        <f t="shared" si="7"/>
        <v>2019</v>
      </c>
      <c r="R39">
        <v>2019</v>
      </c>
      <c r="S39" s="16" t="str">
        <f t="shared" si="5"/>
        <v>Oct</v>
      </c>
      <c r="T39" t="s">
        <v>2083</v>
      </c>
      <c r="U39">
        <v>1573192800</v>
      </c>
      <c r="V39" s="12">
        <f t="shared" si="6"/>
        <v>43777.25</v>
      </c>
      <c r="W39" t="b">
        <v>0</v>
      </c>
      <c r="X39" t="b">
        <v>1</v>
      </c>
      <c r="Y39" t="s">
        <v>119</v>
      </c>
    </row>
    <row r="40" spans="1:2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 s="8">
        <f t="shared" si="1"/>
        <v>75.261194029850742</v>
      </c>
      <c r="I40">
        <v>134</v>
      </c>
      <c r="J40" t="str">
        <f t="shared" si="2"/>
        <v>photography</v>
      </c>
      <c r="K40" t="str">
        <f t="shared" si="3"/>
        <v>photography books</v>
      </c>
      <c r="L40" t="s">
        <v>21</v>
      </c>
      <c r="M40" t="s">
        <v>22</v>
      </c>
      <c r="N40">
        <v>1287378000</v>
      </c>
      <c r="O40" s="14">
        <f t="shared" si="4"/>
        <v>40469.208333333336</v>
      </c>
      <c r="P40" s="14">
        <v>40469.208333333336</v>
      </c>
      <c r="Q40">
        <f t="shared" si="7"/>
        <v>2010</v>
      </c>
      <c r="R40">
        <v>2010</v>
      </c>
      <c r="S40" s="16" t="str">
        <f t="shared" si="5"/>
        <v>Oct</v>
      </c>
      <c r="T40" t="s">
        <v>2083</v>
      </c>
      <c r="U40">
        <v>1287810000</v>
      </c>
      <c r="V40" s="12">
        <f t="shared" si="6"/>
        <v>40474.208333333336</v>
      </c>
      <c r="W40" t="b">
        <v>0</v>
      </c>
      <c r="X40" t="b">
        <v>0</v>
      </c>
      <c r="Y40" t="s">
        <v>122</v>
      </c>
    </row>
    <row r="41" spans="1:2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8">
        <f t="shared" si="1"/>
        <v>57.125</v>
      </c>
      <c r="I41">
        <v>88</v>
      </c>
      <c r="J41" t="str">
        <f t="shared" si="2"/>
        <v>theater</v>
      </c>
      <c r="K41" t="str">
        <f t="shared" si="3"/>
        <v>plays</v>
      </c>
      <c r="L41" t="s">
        <v>36</v>
      </c>
      <c r="M41" t="s">
        <v>37</v>
      </c>
      <c r="N41">
        <v>1361772000</v>
      </c>
      <c r="O41" s="14">
        <f t="shared" si="4"/>
        <v>41330.25</v>
      </c>
      <c r="P41" s="14">
        <v>41330.25</v>
      </c>
      <c r="Q41">
        <f t="shared" si="7"/>
        <v>2013</v>
      </c>
      <c r="R41">
        <v>2013</v>
      </c>
      <c r="S41" s="16" t="str">
        <f t="shared" si="5"/>
        <v>Feb</v>
      </c>
      <c r="T41" t="s">
        <v>2089</v>
      </c>
      <c r="U41">
        <v>1362978000</v>
      </c>
      <c r="V41" s="12">
        <f t="shared" si="6"/>
        <v>41344.208333333336</v>
      </c>
      <c r="W41" t="b">
        <v>0</v>
      </c>
      <c r="X41" t="b">
        <v>0</v>
      </c>
      <c r="Y41" t="s">
        <v>33</v>
      </c>
    </row>
    <row r="42" spans="1:2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 s="8">
        <f t="shared" si="1"/>
        <v>75.141414141414145</v>
      </c>
      <c r="I42">
        <v>198</v>
      </c>
      <c r="J42" t="str">
        <f t="shared" si="2"/>
        <v>technology</v>
      </c>
      <c r="K42" t="str">
        <f t="shared" si="3"/>
        <v>wearables</v>
      </c>
      <c r="L42" t="s">
        <v>21</v>
      </c>
      <c r="M42" t="s">
        <v>22</v>
      </c>
      <c r="N42">
        <v>1275714000</v>
      </c>
      <c r="O42" s="14">
        <f t="shared" si="4"/>
        <v>40334.208333333336</v>
      </c>
      <c r="P42" s="14">
        <v>40334.208333333336</v>
      </c>
      <c r="Q42">
        <f t="shared" si="7"/>
        <v>2010</v>
      </c>
      <c r="R42">
        <v>2010</v>
      </c>
      <c r="S42" s="16" t="str">
        <f t="shared" si="5"/>
        <v>Jun</v>
      </c>
      <c r="T42" t="s">
        <v>2084</v>
      </c>
      <c r="U42">
        <v>1277355600</v>
      </c>
      <c r="V42" s="12">
        <f t="shared" si="6"/>
        <v>40353.208333333336</v>
      </c>
      <c r="W42" t="b">
        <v>0</v>
      </c>
      <c r="X42" t="b">
        <v>1</v>
      </c>
      <c r="Y42" t="s">
        <v>65</v>
      </c>
    </row>
    <row r="43" spans="1:2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 s="8">
        <f t="shared" si="1"/>
        <v>107.42342342342343</v>
      </c>
      <c r="I43">
        <v>111</v>
      </c>
      <c r="J43" t="str">
        <f t="shared" si="2"/>
        <v>music</v>
      </c>
      <c r="K43" t="str">
        <f t="shared" si="3"/>
        <v>rock</v>
      </c>
      <c r="L43" t="s">
        <v>107</v>
      </c>
      <c r="M43" t="s">
        <v>108</v>
      </c>
      <c r="N43">
        <v>1346734800</v>
      </c>
      <c r="O43" s="14">
        <f t="shared" si="4"/>
        <v>41156.208333333336</v>
      </c>
      <c r="P43" s="14">
        <v>41156.208333333336</v>
      </c>
      <c r="Q43">
        <f t="shared" si="7"/>
        <v>2012</v>
      </c>
      <c r="R43">
        <v>2012</v>
      </c>
      <c r="S43" s="16" t="str">
        <f t="shared" si="5"/>
        <v>Sep</v>
      </c>
      <c r="T43" t="s">
        <v>2082</v>
      </c>
      <c r="U43">
        <v>1348981200</v>
      </c>
      <c r="V43" s="12">
        <f t="shared" si="6"/>
        <v>41182.208333333336</v>
      </c>
      <c r="W43" t="b">
        <v>0</v>
      </c>
      <c r="X43" t="b">
        <v>1</v>
      </c>
      <c r="Y43" t="s">
        <v>23</v>
      </c>
    </row>
    <row r="44" spans="1:2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 s="8">
        <f t="shared" si="1"/>
        <v>35.995495495495497</v>
      </c>
      <c r="I44">
        <v>222</v>
      </c>
      <c r="J44" t="str">
        <f t="shared" si="2"/>
        <v>food</v>
      </c>
      <c r="K44" t="str">
        <f t="shared" si="3"/>
        <v>food trucks</v>
      </c>
      <c r="L44" t="s">
        <v>21</v>
      </c>
      <c r="M44" t="s">
        <v>22</v>
      </c>
      <c r="N44">
        <v>1309755600</v>
      </c>
      <c r="O44" s="14">
        <f t="shared" si="4"/>
        <v>40728.208333333336</v>
      </c>
      <c r="P44" s="14">
        <v>40728.208333333336</v>
      </c>
      <c r="Q44">
        <f t="shared" si="7"/>
        <v>2011</v>
      </c>
      <c r="R44">
        <v>2011</v>
      </c>
      <c r="S44" s="16" t="str">
        <f t="shared" si="5"/>
        <v>Jul</v>
      </c>
      <c r="T44" t="s">
        <v>2087</v>
      </c>
      <c r="U44">
        <v>1310533200</v>
      </c>
      <c r="V44" s="12">
        <f t="shared" si="6"/>
        <v>40737.208333333336</v>
      </c>
      <c r="W44" t="b">
        <v>0</v>
      </c>
      <c r="X44" t="b">
        <v>0</v>
      </c>
      <c r="Y44" t="s">
        <v>17</v>
      </c>
    </row>
    <row r="45" spans="1:2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 s="8">
        <f t="shared" si="1"/>
        <v>26.998873148744366</v>
      </c>
      <c r="I45">
        <v>6212</v>
      </c>
      <c r="J45" t="str">
        <f t="shared" si="2"/>
        <v>publishing</v>
      </c>
      <c r="K45" t="str">
        <f t="shared" si="3"/>
        <v>radio &amp; podcasts</v>
      </c>
      <c r="L45" t="s">
        <v>21</v>
      </c>
      <c r="M45" t="s">
        <v>22</v>
      </c>
      <c r="N45">
        <v>1406178000</v>
      </c>
      <c r="O45" s="14">
        <f t="shared" si="4"/>
        <v>41844.208333333336</v>
      </c>
      <c r="P45" s="14">
        <v>41844.208333333336</v>
      </c>
      <c r="Q45">
        <f t="shared" si="7"/>
        <v>2014</v>
      </c>
      <c r="R45">
        <v>2014</v>
      </c>
      <c r="S45" s="16" t="str">
        <f t="shared" si="5"/>
        <v>Jul</v>
      </c>
      <c r="T45" t="s">
        <v>2087</v>
      </c>
      <c r="U45">
        <v>1407560400</v>
      </c>
      <c r="V45" s="12">
        <f t="shared" si="6"/>
        <v>41860.208333333336</v>
      </c>
      <c r="W45" t="b">
        <v>0</v>
      </c>
      <c r="X45" t="b">
        <v>0</v>
      </c>
      <c r="Y45" t="s">
        <v>133</v>
      </c>
    </row>
    <row r="46" spans="1:2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 s="8">
        <f t="shared" si="1"/>
        <v>107.56122448979592</v>
      </c>
      <c r="I46">
        <v>98</v>
      </c>
      <c r="J46" t="str">
        <f t="shared" si="2"/>
        <v>publishing</v>
      </c>
      <c r="K46" t="str">
        <f t="shared" si="3"/>
        <v>fiction</v>
      </c>
      <c r="L46" t="s">
        <v>36</v>
      </c>
      <c r="M46" t="s">
        <v>37</v>
      </c>
      <c r="N46">
        <v>1552798800</v>
      </c>
      <c r="O46" s="14">
        <f t="shared" si="4"/>
        <v>43541.208333333328</v>
      </c>
      <c r="P46" s="14">
        <v>43541.208333333328</v>
      </c>
      <c r="Q46">
        <f t="shared" si="7"/>
        <v>2019</v>
      </c>
      <c r="R46">
        <v>2019</v>
      </c>
      <c r="S46" s="16" t="str">
        <f t="shared" si="5"/>
        <v>Mar</v>
      </c>
      <c r="T46" t="s">
        <v>2085</v>
      </c>
      <c r="U46">
        <v>1552885200</v>
      </c>
      <c r="V46" s="12">
        <f t="shared" si="6"/>
        <v>43542.208333333328</v>
      </c>
      <c r="W46" t="b">
        <v>0</v>
      </c>
      <c r="X46" t="b">
        <v>0</v>
      </c>
      <c r="Y46" t="s">
        <v>119</v>
      </c>
    </row>
    <row r="47" spans="1:2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8">
        <f t="shared" si="1"/>
        <v>94.375</v>
      </c>
      <c r="I47">
        <v>48</v>
      </c>
      <c r="J47" t="str">
        <f t="shared" si="2"/>
        <v>theater</v>
      </c>
      <c r="K47" t="str">
        <f t="shared" si="3"/>
        <v>plays</v>
      </c>
      <c r="L47" t="s">
        <v>21</v>
      </c>
      <c r="M47" t="s">
        <v>22</v>
      </c>
      <c r="N47">
        <v>1478062800</v>
      </c>
      <c r="O47" s="14">
        <f t="shared" si="4"/>
        <v>42676.208333333328</v>
      </c>
      <c r="P47" s="14">
        <v>42676.208333333328</v>
      </c>
      <c r="Q47">
        <f t="shared" si="7"/>
        <v>2016</v>
      </c>
      <c r="R47">
        <v>2016</v>
      </c>
      <c r="S47" s="16" t="str">
        <f t="shared" si="5"/>
        <v>Nov</v>
      </c>
      <c r="T47" t="s">
        <v>2079</v>
      </c>
      <c r="U47">
        <v>1479362400</v>
      </c>
      <c r="V47" s="12">
        <f t="shared" si="6"/>
        <v>42691.25</v>
      </c>
      <c r="W47" t="b">
        <v>0</v>
      </c>
      <c r="X47" t="b">
        <v>1</v>
      </c>
      <c r="Y47" t="s">
        <v>33</v>
      </c>
    </row>
    <row r="48" spans="1:2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 s="8">
        <f t="shared" si="1"/>
        <v>46.163043478260867</v>
      </c>
      <c r="I48">
        <v>92</v>
      </c>
      <c r="J48" t="str">
        <f t="shared" si="2"/>
        <v>music</v>
      </c>
      <c r="K48" t="str">
        <f t="shared" si="3"/>
        <v>rock</v>
      </c>
      <c r="L48" t="s">
        <v>21</v>
      </c>
      <c r="M48" t="s">
        <v>22</v>
      </c>
      <c r="N48">
        <v>1278565200</v>
      </c>
      <c r="O48" s="14">
        <f t="shared" si="4"/>
        <v>40367.208333333336</v>
      </c>
      <c r="P48" s="14">
        <v>40367.208333333336</v>
      </c>
      <c r="Q48">
        <f t="shared" si="7"/>
        <v>2010</v>
      </c>
      <c r="R48">
        <v>2010</v>
      </c>
      <c r="S48" s="16" t="str">
        <f t="shared" si="5"/>
        <v>Jul</v>
      </c>
      <c r="T48" t="s">
        <v>2087</v>
      </c>
      <c r="U48">
        <v>1280552400</v>
      </c>
      <c r="V48" s="12">
        <f t="shared" si="6"/>
        <v>40390.208333333336</v>
      </c>
      <c r="W48" t="b">
        <v>0</v>
      </c>
      <c r="X48" t="b">
        <v>0</v>
      </c>
      <c r="Y48" t="s">
        <v>23</v>
      </c>
    </row>
    <row r="49" spans="1:2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 s="8">
        <f t="shared" si="1"/>
        <v>47.845637583892618</v>
      </c>
      <c r="I49">
        <v>149</v>
      </c>
      <c r="J49" t="str">
        <f t="shared" si="2"/>
        <v>theater</v>
      </c>
      <c r="K49" t="str">
        <f t="shared" si="3"/>
        <v>plays</v>
      </c>
      <c r="L49" t="s">
        <v>21</v>
      </c>
      <c r="M49" t="s">
        <v>22</v>
      </c>
      <c r="N49">
        <v>1396069200</v>
      </c>
      <c r="O49" s="14">
        <f t="shared" si="4"/>
        <v>41727.208333333336</v>
      </c>
      <c r="P49" s="14">
        <v>41727.208333333336</v>
      </c>
      <c r="Q49">
        <f t="shared" si="7"/>
        <v>2014</v>
      </c>
      <c r="R49">
        <v>2014</v>
      </c>
      <c r="S49" s="16" t="str">
        <f t="shared" si="5"/>
        <v>Mar</v>
      </c>
      <c r="T49" t="s">
        <v>2085</v>
      </c>
      <c r="U49">
        <v>1398661200</v>
      </c>
      <c r="V49" s="12">
        <f t="shared" si="6"/>
        <v>41757.208333333336</v>
      </c>
      <c r="W49" t="b">
        <v>0</v>
      </c>
      <c r="X49" t="b">
        <v>0</v>
      </c>
      <c r="Y49" t="s">
        <v>33</v>
      </c>
    </row>
    <row r="50" spans="1:2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 s="8">
        <f t="shared" si="1"/>
        <v>53.007815713698065</v>
      </c>
      <c r="I50">
        <v>2431</v>
      </c>
      <c r="J50" t="str">
        <f t="shared" si="2"/>
        <v>theater</v>
      </c>
      <c r="K50" t="str">
        <f t="shared" si="3"/>
        <v>plays</v>
      </c>
      <c r="L50" t="s">
        <v>21</v>
      </c>
      <c r="M50" t="s">
        <v>22</v>
      </c>
      <c r="N50">
        <v>1435208400</v>
      </c>
      <c r="O50" s="14">
        <f t="shared" si="4"/>
        <v>42180.208333333328</v>
      </c>
      <c r="P50" s="14">
        <v>42180.208333333328</v>
      </c>
      <c r="Q50">
        <f t="shared" si="7"/>
        <v>2015</v>
      </c>
      <c r="R50">
        <v>2015</v>
      </c>
      <c r="S50" s="16" t="str">
        <f t="shared" si="5"/>
        <v>Jun</v>
      </c>
      <c r="T50" t="s">
        <v>2084</v>
      </c>
      <c r="U50">
        <v>1436245200</v>
      </c>
      <c r="V50" s="12">
        <f t="shared" si="6"/>
        <v>42192.208333333328</v>
      </c>
      <c r="W50" t="b">
        <v>0</v>
      </c>
      <c r="X50" t="b">
        <v>0</v>
      </c>
      <c r="Y50" t="s">
        <v>33</v>
      </c>
    </row>
    <row r="51" spans="1:2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 s="8">
        <f t="shared" si="1"/>
        <v>45.059405940594061</v>
      </c>
      <c r="I51">
        <v>303</v>
      </c>
      <c r="J51" t="str">
        <f t="shared" si="2"/>
        <v>music</v>
      </c>
      <c r="K51" t="str">
        <f t="shared" si="3"/>
        <v>rock</v>
      </c>
      <c r="L51" t="s">
        <v>21</v>
      </c>
      <c r="M51" t="s">
        <v>22</v>
      </c>
      <c r="N51">
        <v>1571547600</v>
      </c>
      <c r="O51" s="14">
        <f t="shared" si="4"/>
        <v>43758.208333333328</v>
      </c>
      <c r="P51" s="14">
        <v>43758.208333333328</v>
      </c>
      <c r="Q51">
        <f t="shared" si="7"/>
        <v>2019</v>
      </c>
      <c r="R51">
        <v>2019</v>
      </c>
      <c r="S51" s="16" t="str">
        <f t="shared" si="5"/>
        <v>Oct</v>
      </c>
      <c r="T51" t="s">
        <v>2083</v>
      </c>
      <c r="U51">
        <v>1575439200</v>
      </c>
      <c r="V51" s="12">
        <f t="shared" si="6"/>
        <v>43803.25</v>
      </c>
      <c r="W51" t="b">
        <v>0</v>
      </c>
      <c r="X51" t="b">
        <v>0</v>
      </c>
      <c r="Y51" t="s">
        <v>23</v>
      </c>
    </row>
    <row r="52" spans="1:2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 s="8">
        <f t="shared" si="1"/>
        <v>2</v>
      </c>
      <c r="I52">
        <v>1</v>
      </c>
      <c r="J52" t="str">
        <f t="shared" si="2"/>
        <v>music</v>
      </c>
      <c r="K52" t="str">
        <f t="shared" si="3"/>
        <v>metal</v>
      </c>
      <c r="L52" t="s">
        <v>107</v>
      </c>
      <c r="M52" t="s">
        <v>108</v>
      </c>
      <c r="N52">
        <v>1375333200</v>
      </c>
      <c r="O52" s="14">
        <f t="shared" si="4"/>
        <v>41487.208333333336</v>
      </c>
      <c r="P52" s="14">
        <v>41487.208333333336</v>
      </c>
      <c r="Q52">
        <f t="shared" si="7"/>
        <v>2013</v>
      </c>
      <c r="R52">
        <v>2013</v>
      </c>
      <c r="S52" s="16" t="str">
        <f t="shared" si="5"/>
        <v>Aug</v>
      </c>
      <c r="T52" t="s">
        <v>2080</v>
      </c>
      <c r="U52">
        <v>1377752400</v>
      </c>
      <c r="V52" s="12">
        <f t="shared" si="6"/>
        <v>41515.208333333336</v>
      </c>
      <c r="W52" t="b">
        <v>0</v>
      </c>
      <c r="X52" t="b">
        <v>0</v>
      </c>
      <c r="Y52" t="s">
        <v>148</v>
      </c>
    </row>
    <row r="53" spans="1:2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8">
        <f t="shared" si="1"/>
        <v>99.006816632583508</v>
      </c>
      <c r="I53">
        <v>1467</v>
      </c>
      <c r="J53" t="str">
        <f t="shared" si="2"/>
        <v>technology</v>
      </c>
      <c r="K53" t="str">
        <f t="shared" si="3"/>
        <v>wearables</v>
      </c>
      <c r="L53" t="s">
        <v>40</v>
      </c>
      <c r="M53" t="s">
        <v>41</v>
      </c>
      <c r="N53">
        <v>1332824400</v>
      </c>
      <c r="O53" s="14">
        <f t="shared" si="4"/>
        <v>40995.208333333336</v>
      </c>
      <c r="P53" s="14">
        <v>40995.208333333336</v>
      </c>
      <c r="Q53">
        <f t="shared" si="7"/>
        <v>2012</v>
      </c>
      <c r="R53">
        <v>2012</v>
      </c>
      <c r="S53" s="16" t="str">
        <f t="shared" si="5"/>
        <v>Mar</v>
      </c>
      <c r="T53" t="s">
        <v>2085</v>
      </c>
      <c r="U53">
        <v>1334206800</v>
      </c>
      <c r="V53" s="12">
        <f t="shared" si="6"/>
        <v>41011.208333333336</v>
      </c>
      <c r="W53" t="b">
        <v>0</v>
      </c>
      <c r="X53" t="b">
        <v>1</v>
      </c>
      <c r="Y53" t="s">
        <v>65</v>
      </c>
    </row>
    <row r="54" spans="1:2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8">
        <f t="shared" si="1"/>
        <v>32.786666666666669</v>
      </c>
      <c r="I54">
        <v>75</v>
      </c>
      <c r="J54" t="str">
        <f t="shared" si="2"/>
        <v>theater</v>
      </c>
      <c r="K54" t="str">
        <f t="shared" si="3"/>
        <v>plays</v>
      </c>
      <c r="L54" t="s">
        <v>21</v>
      </c>
      <c r="M54" t="s">
        <v>22</v>
      </c>
      <c r="N54">
        <v>1284526800</v>
      </c>
      <c r="O54" s="14">
        <f t="shared" si="4"/>
        <v>40436.208333333336</v>
      </c>
      <c r="P54" s="14">
        <v>40436.208333333336</v>
      </c>
      <c r="Q54">
        <f t="shared" si="7"/>
        <v>2010</v>
      </c>
      <c r="R54">
        <v>2010</v>
      </c>
      <c r="S54" s="16" t="str">
        <f t="shared" si="5"/>
        <v>Sep</v>
      </c>
      <c r="T54" t="s">
        <v>2082</v>
      </c>
      <c r="U54">
        <v>1284872400</v>
      </c>
      <c r="V54" s="12">
        <f t="shared" si="6"/>
        <v>40440.208333333336</v>
      </c>
      <c r="W54" t="b">
        <v>0</v>
      </c>
      <c r="X54" t="b">
        <v>0</v>
      </c>
      <c r="Y54" t="s">
        <v>33</v>
      </c>
    </row>
    <row r="55" spans="1:2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 s="8">
        <f t="shared" si="1"/>
        <v>59.119617224880386</v>
      </c>
      <c r="I55">
        <v>209</v>
      </c>
      <c r="J55" t="str">
        <f t="shared" si="2"/>
        <v>film &amp; video</v>
      </c>
      <c r="K55" t="str">
        <f t="shared" si="3"/>
        <v>drama</v>
      </c>
      <c r="L55" t="s">
        <v>21</v>
      </c>
      <c r="M55" t="s">
        <v>22</v>
      </c>
      <c r="N55">
        <v>1400562000</v>
      </c>
      <c r="O55" s="14">
        <f t="shared" si="4"/>
        <v>41779.208333333336</v>
      </c>
      <c r="P55" s="14">
        <v>41779.208333333336</v>
      </c>
      <c r="Q55">
        <f t="shared" si="7"/>
        <v>2014</v>
      </c>
      <c r="R55">
        <v>2014</v>
      </c>
      <c r="S55" s="16" t="str">
        <f t="shared" si="5"/>
        <v>May</v>
      </c>
      <c r="T55" t="s">
        <v>2090</v>
      </c>
      <c r="U55">
        <v>1403931600</v>
      </c>
      <c r="V55" s="12">
        <f t="shared" si="6"/>
        <v>41818.208333333336</v>
      </c>
      <c r="W55" t="b">
        <v>0</v>
      </c>
      <c r="X55" t="b">
        <v>0</v>
      </c>
      <c r="Y55" t="s">
        <v>53</v>
      </c>
    </row>
    <row r="56" spans="1:2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8">
        <f t="shared" si="1"/>
        <v>44.93333333333333</v>
      </c>
      <c r="I56">
        <v>120</v>
      </c>
      <c r="J56" t="str">
        <f t="shared" si="2"/>
        <v>technology</v>
      </c>
      <c r="K56" t="str">
        <f t="shared" si="3"/>
        <v>wearables</v>
      </c>
      <c r="L56" t="s">
        <v>21</v>
      </c>
      <c r="M56" t="s">
        <v>22</v>
      </c>
      <c r="N56">
        <v>1520748000</v>
      </c>
      <c r="O56" s="14">
        <f t="shared" si="4"/>
        <v>43170.25</v>
      </c>
      <c r="P56" s="14">
        <v>43170.25</v>
      </c>
      <c r="Q56">
        <f t="shared" si="7"/>
        <v>2018</v>
      </c>
      <c r="R56">
        <v>2018</v>
      </c>
      <c r="S56" s="16" t="str">
        <f t="shared" si="5"/>
        <v>Mar</v>
      </c>
      <c r="T56" t="s">
        <v>2085</v>
      </c>
      <c r="U56">
        <v>1521262800</v>
      </c>
      <c r="V56" s="12">
        <f t="shared" si="6"/>
        <v>43176.208333333328</v>
      </c>
      <c r="W56" t="b">
        <v>0</v>
      </c>
      <c r="X56" t="b">
        <v>0</v>
      </c>
      <c r="Y56" t="s">
        <v>65</v>
      </c>
    </row>
    <row r="57" spans="1:2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 s="8">
        <f t="shared" si="1"/>
        <v>89.664122137404576</v>
      </c>
      <c r="I57">
        <v>131</v>
      </c>
      <c r="J57" t="str">
        <f t="shared" si="2"/>
        <v>music</v>
      </c>
      <c r="K57" t="str">
        <f t="shared" si="3"/>
        <v>jazz</v>
      </c>
      <c r="L57" t="s">
        <v>21</v>
      </c>
      <c r="M57" t="s">
        <v>22</v>
      </c>
      <c r="N57">
        <v>1532926800</v>
      </c>
      <c r="O57" s="14">
        <f t="shared" si="4"/>
        <v>43311.208333333328</v>
      </c>
      <c r="P57" s="14">
        <v>43311.208333333328</v>
      </c>
      <c r="Q57">
        <f t="shared" si="7"/>
        <v>2018</v>
      </c>
      <c r="R57">
        <v>2018</v>
      </c>
      <c r="S57" s="16" t="str">
        <f t="shared" si="5"/>
        <v>Jul</v>
      </c>
      <c r="T57" t="s">
        <v>2087</v>
      </c>
      <c r="U57">
        <v>1533358800</v>
      </c>
      <c r="V57" s="12">
        <f t="shared" si="6"/>
        <v>43316.208333333328</v>
      </c>
      <c r="W57" t="b">
        <v>0</v>
      </c>
      <c r="X57" t="b">
        <v>0</v>
      </c>
      <c r="Y57" t="s">
        <v>159</v>
      </c>
    </row>
    <row r="58" spans="1:2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 s="8">
        <f t="shared" si="1"/>
        <v>70.079268292682926</v>
      </c>
      <c r="I58">
        <v>164</v>
      </c>
      <c r="J58" t="str">
        <f t="shared" si="2"/>
        <v>technology</v>
      </c>
      <c r="K58" t="str">
        <f t="shared" si="3"/>
        <v>wearables</v>
      </c>
      <c r="L58" t="s">
        <v>21</v>
      </c>
      <c r="M58" t="s">
        <v>22</v>
      </c>
      <c r="N58">
        <v>1420869600</v>
      </c>
      <c r="O58" s="14">
        <f t="shared" si="4"/>
        <v>42014.25</v>
      </c>
      <c r="P58" s="14">
        <v>42014.25</v>
      </c>
      <c r="Q58">
        <f t="shared" si="7"/>
        <v>2015</v>
      </c>
      <c r="R58">
        <v>2015</v>
      </c>
      <c r="S58" s="16" t="str">
        <f t="shared" si="5"/>
        <v>Jan</v>
      </c>
      <c r="T58" t="s">
        <v>2081</v>
      </c>
      <c r="U58">
        <v>1421474400</v>
      </c>
      <c r="V58" s="12">
        <f t="shared" si="6"/>
        <v>42021.25</v>
      </c>
      <c r="W58" t="b">
        <v>0</v>
      </c>
      <c r="X58" t="b">
        <v>0</v>
      </c>
      <c r="Y58" t="s">
        <v>65</v>
      </c>
    </row>
    <row r="59" spans="1:2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 s="8">
        <f t="shared" si="1"/>
        <v>31.059701492537314</v>
      </c>
      <c r="I59">
        <v>201</v>
      </c>
      <c r="J59" t="str">
        <f t="shared" si="2"/>
        <v>games</v>
      </c>
      <c r="K59" t="str">
        <f t="shared" si="3"/>
        <v>video games</v>
      </c>
      <c r="L59" t="s">
        <v>21</v>
      </c>
      <c r="M59" t="s">
        <v>22</v>
      </c>
      <c r="N59">
        <v>1504242000</v>
      </c>
      <c r="O59" s="14">
        <f t="shared" si="4"/>
        <v>42979.208333333328</v>
      </c>
      <c r="P59" s="14">
        <v>42979.208333333328</v>
      </c>
      <c r="Q59">
        <f t="shared" si="7"/>
        <v>2017</v>
      </c>
      <c r="R59">
        <v>2017</v>
      </c>
      <c r="S59" s="16" t="str">
        <f t="shared" si="5"/>
        <v>Sep</v>
      </c>
      <c r="T59" t="s">
        <v>2082</v>
      </c>
      <c r="U59">
        <v>1505278800</v>
      </c>
      <c r="V59" s="12">
        <f t="shared" si="6"/>
        <v>42991.208333333328</v>
      </c>
      <c r="W59" t="b">
        <v>0</v>
      </c>
      <c r="X59" t="b">
        <v>0</v>
      </c>
      <c r="Y59" t="s">
        <v>89</v>
      </c>
    </row>
    <row r="60" spans="1:2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 s="8">
        <f t="shared" si="1"/>
        <v>29.061611374407583</v>
      </c>
      <c r="I60">
        <v>211</v>
      </c>
      <c r="J60" t="str">
        <f t="shared" si="2"/>
        <v>theater</v>
      </c>
      <c r="K60" t="str">
        <f t="shared" si="3"/>
        <v>plays</v>
      </c>
      <c r="L60" t="s">
        <v>21</v>
      </c>
      <c r="M60" t="s">
        <v>22</v>
      </c>
      <c r="N60">
        <v>1442811600</v>
      </c>
      <c r="O60" s="14">
        <f t="shared" si="4"/>
        <v>42268.208333333328</v>
      </c>
      <c r="P60" s="14">
        <v>42268.208333333328</v>
      </c>
      <c r="Q60">
        <f t="shared" si="7"/>
        <v>2015</v>
      </c>
      <c r="R60">
        <v>2015</v>
      </c>
      <c r="S60" s="16" t="str">
        <f t="shared" si="5"/>
        <v>Sep</v>
      </c>
      <c r="T60" t="s">
        <v>2082</v>
      </c>
      <c r="U60">
        <v>1443934800</v>
      </c>
      <c r="V60" s="12">
        <f t="shared" si="6"/>
        <v>42281.208333333328</v>
      </c>
      <c r="W60" t="b">
        <v>0</v>
      </c>
      <c r="X60" t="b">
        <v>0</v>
      </c>
      <c r="Y60" t="s">
        <v>33</v>
      </c>
    </row>
    <row r="61" spans="1:2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 s="8">
        <f t="shared" si="1"/>
        <v>30.0859375</v>
      </c>
      <c r="I61">
        <v>128</v>
      </c>
      <c r="J61" t="str">
        <f t="shared" si="2"/>
        <v>theater</v>
      </c>
      <c r="K61" t="str">
        <f t="shared" si="3"/>
        <v>plays</v>
      </c>
      <c r="L61" t="s">
        <v>21</v>
      </c>
      <c r="M61" t="s">
        <v>22</v>
      </c>
      <c r="N61">
        <v>1497243600</v>
      </c>
      <c r="O61" s="14">
        <f t="shared" si="4"/>
        <v>42898.208333333328</v>
      </c>
      <c r="P61" s="14">
        <v>42898.208333333328</v>
      </c>
      <c r="Q61">
        <f t="shared" si="7"/>
        <v>2017</v>
      </c>
      <c r="R61">
        <v>2017</v>
      </c>
      <c r="S61" s="16" t="str">
        <f t="shared" si="5"/>
        <v>Jun</v>
      </c>
      <c r="T61" t="s">
        <v>2084</v>
      </c>
      <c r="U61">
        <v>1498539600</v>
      </c>
      <c r="V61" s="12">
        <f t="shared" si="6"/>
        <v>42913.208333333328</v>
      </c>
      <c r="W61" t="b">
        <v>0</v>
      </c>
      <c r="X61" t="b">
        <v>1</v>
      </c>
      <c r="Y61" t="s">
        <v>33</v>
      </c>
    </row>
    <row r="62" spans="1:2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 s="8">
        <f t="shared" si="1"/>
        <v>84.998125000000002</v>
      </c>
      <c r="I62">
        <v>1600</v>
      </c>
      <c r="J62" t="str">
        <f t="shared" si="2"/>
        <v>theater</v>
      </c>
      <c r="K62" t="str">
        <f t="shared" si="3"/>
        <v>plays</v>
      </c>
      <c r="L62" t="s">
        <v>15</v>
      </c>
      <c r="M62" t="s">
        <v>16</v>
      </c>
      <c r="N62">
        <v>1342501200</v>
      </c>
      <c r="O62" s="14">
        <f t="shared" si="4"/>
        <v>41107.208333333336</v>
      </c>
      <c r="P62" s="14">
        <v>41107.208333333336</v>
      </c>
      <c r="Q62">
        <f t="shared" si="7"/>
        <v>2012</v>
      </c>
      <c r="R62">
        <v>2012</v>
      </c>
      <c r="S62" s="16" t="str">
        <f t="shared" si="5"/>
        <v>Jul</v>
      </c>
      <c r="T62" t="s">
        <v>2087</v>
      </c>
      <c r="U62">
        <v>1342760400</v>
      </c>
      <c r="V62" s="12">
        <f t="shared" si="6"/>
        <v>41110.208333333336</v>
      </c>
      <c r="W62" t="b">
        <v>0</v>
      </c>
      <c r="X62" t="b">
        <v>0</v>
      </c>
      <c r="Y62" t="s">
        <v>33</v>
      </c>
    </row>
    <row r="63" spans="1:2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8">
        <f t="shared" si="1"/>
        <v>82.001775410563695</v>
      </c>
      <c r="I63">
        <v>2253</v>
      </c>
      <c r="J63" t="str">
        <f t="shared" si="2"/>
        <v>theater</v>
      </c>
      <c r="K63" t="str">
        <f t="shared" si="3"/>
        <v>plays</v>
      </c>
      <c r="L63" t="s">
        <v>15</v>
      </c>
      <c r="M63" t="s">
        <v>16</v>
      </c>
      <c r="N63">
        <v>1298268000</v>
      </c>
      <c r="O63" s="14">
        <f t="shared" si="4"/>
        <v>40595.25</v>
      </c>
      <c r="P63" s="14">
        <v>40595.25</v>
      </c>
      <c r="Q63">
        <f t="shared" si="7"/>
        <v>2011</v>
      </c>
      <c r="R63">
        <v>2011</v>
      </c>
      <c r="S63" s="16" t="str">
        <f t="shared" si="5"/>
        <v>Feb</v>
      </c>
      <c r="T63" t="s">
        <v>2089</v>
      </c>
      <c r="U63">
        <v>1301720400</v>
      </c>
      <c r="V63" s="12">
        <f t="shared" si="6"/>
        <v>40635.208333333336</v>
      </c>
      <c r="W63" t="b">
        <v>0</v>
      </c>
      <c r="X63" t="b">
        <v>0</v>
      </c>
      <c r="Y63" t="s">
        <v>33</v>
      </c>
    </row>
    <row r="64" spans="1:2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 s="8">
        <f t="shared" si="1"/>
        <v>58.040160642570278</v>
      </c>
      <c r="I64">
        <v>249</v>
      </c>
      <c r="J64" t="str">
        <f t="shared" si="2"/>
        <v>technology</v>
      </c>
      <c r="K64" t="str">
        <f t="shared" si="3"/>
        <v>web</v>
      </c>
      <c r="L64" t="s">
        <v>21</v>
      </c>
      <c r="M64" t="s">
        <v>22</v>
      </c>
      <c r="N64">
        <v>1433480400</v>
      </c>
      <c r="O64" s="14">
        <f t="shared" si="4"/>
        <v>42160.208333333328</v>
      </c>
      <c r="P64" s="14">
        <v>42160.208333333328</v>
      </c>
      <c r="Q64">
        <f t="shared" si="7"/>
        <v>2015</v>
      </c>
      <c r="R64">
        <v>2015</v>
      </c>
      <c r="S64" s="16" t="str">
        <f t="shared" si="5"/>
        <v>Jun</v>
      </c>
      <c r="T64" t="s">
        <v>2084</v>
      </c>
      <c r="U64">
        <v>1433566800</v>
      </c>
      <c r="V64" s="12">
        <f t="shared" si="6"/>
        <v>42161.208333333328</v>
      </c>
      <c r="W64" t="b">
        <v>0</v>
      </c>
      <c r="X64" t="b">
        <v>0</v>
      </c>
      <c r="Y64" t="s">
        <v>28</v>
      </c>
    </row>
    <row r="65" spans="1:2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8">
        <f t="shared" si="1"/>
        <v>111.4</v>
      </c>
      <c r="I65">
        <v>5</v>
      </c>
      <c r="J65" t="str">
        <f t="shared" si="2"/>
        <v>theater</v>
      </c>
      <c r="K65" t="str">
        <f t="shared" si="3"/>
        <v>plays</v>
      </c>
      <c r="L65" t="s">
        <v>21</v>
      </c>
      <c r="M65" t="s">
        <v>22</v>
      </c>
      <c r="N65">
        <v>1493355600</v>
      </c>
      <c r="O65" s="14">
        <f t="shared" si="4"/>
        <v>42853.208333333328</v>
      </c>
      <c r="P65" s="14">
        <v>42853.208333333328</v>
      </c>
      <c r="Q65">
        <f t="shared" si="7"/>
        <v>2017</v>
      </c>
      <c r="R65">
        <v>2017</v>
      </c>
      <c r="S65" s="16" t="str">
        <f t="shared" si="5"/>
        <v>Apr</v>
      </c>
      <c r="T65" t="s">
        <v>2088</v>
      </c>
      <c r="U65">
        <v>1493874000</v>
      </c>
      <c r="V65" s="12">
        <f t="shared" si="6"/>
        <v>42859.208333333328</v>
      </c>
      <c r="W65" t="b">
        <v>0</v>
      </c>
      <c r="X65" t="b">
        <v>0</v>
      </c>
      <c r="Y65" t="s">
        <v>33</v>
      </c>
    </row>
    <row r="66" spans="1:2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 s="8">
        <f t="shared" si="1"/>
        <v>71.94736842105263</v>
      </c>
      <c r="I66">
        <v>38</v>
      </c>
      <c r="J66" t="str">
        <f t="shared" si="2"/>
        <v>technology</v>
      </c>
      <c r="K66" t="str">
        <f t="shared" si="3"/>
        <v>web</v>
      </c>
      <c r="L66" t="s">
        <v>21</v>
      </c>
      <c r="M66" t="s">
        <v>22</v>
      </c>
      <c r="N66">
        <v>1530507600</v>
      </c>
      <c r="O66" s="14">
        <f t="shared" si="4"/>
        <v>43283.208333333328</v>
      </c>
      <c r="P66" s="14">
        <v>43283.208333333328</v>
      </c>
      <c r="Q66">
        <f t="shared" si="7"/>
        <v>2018</v>
      </c>
      <c r="R66">
        <v>2018</v>
      </c>
      <c r="S66" s="16" t="str">
        <f t="shared" si="5"/>
        <v>Jul</v>
      </c>
      <c r="T66" t="s">
        <v>2087</v>
      </c>
      <c r="U66">
        <v>1531803600</v>
      </c>
      <c r="V66" s="12">
        <f t="shared" si="6"/>
        <v>43298.208333333328</v>
      </c>
      <c r="W66" t="b">
        <v>0</v>
      </c>
      <c r="X66" t="b">
        <v>1</v>
      </c>
      <c r="Y66" t="s">
        <v>28</v>
      </c>
    </row>
    <row r="67" spans="1:2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8">E67/D67*100</f>
        <v>236.14754098360655</v>
      </c>
      <c r="G67" t="s">
        <v>20</v>
      </c>
      <c r="H67" s="8">
        <f t="shared" ref="H67:H130" si="9">E67/I67</f>
        <v>61.038135593220339</v>
      </c>
      <c r="I67">
        <v>236</v>
      </c>
      <c r="J67" t="str">
        <f t="shared" ref="J67:J130" si="10">_xlfn.TEXTBEFORE(Y67, "/")</f>
        <v>theater</v>
      </c>
      <c r="K67" t="str">
        <f t="shared" ref="K67:K130" si="11">_xlfn.TEXTAFTER(Y67, "/")</f>
        <v>plays</v>
      </c>
      <c r="L67" t="s">
        <v>21</v>
      </c>
      <c r="M67" t="s">
        <v>22</v>
      </c>
      <c r="N67">
        <v>1296108000</v>
      </c>
      <c r="O67" s="14">
        <f t="shared" ref="O67:O130" si="12">(((N67/60)/60)/24)+DATE(1970,1,1)</f>
        <v>40570.25</v>
      </c>
      <c r="P67" s="14">
        <v>40570.25</v>
      </c>
      <c r="Q67">
        <f t="shared" si="7"/>
        <v>2011</v>
      </c>
      <c r="R67">
        <v>2011</v>
      </c>
      <c r="S67" s="16" t="str">
        <f t="shared" ref="S67:S130" si="13">TEXT(P67, "mmm")</f>
        <v>Jan</v>
      </c>
      <c r="T67" t="s">
        <v>2081</v>
      </c>
      <c r="U67">
        <v>1296712800</v>
      </c>
      <c r="V67" s="12">
        <f t="shared" ref="V67:V130" si="14">(((U67/60)/60)/24)+DATE(1970,1,1)</f>
        <v>40577.25</v>
      </c>
      <c r="W67" t="b">
        <v>0</v>
      </c>
      <c r="X67" t="b">
        <v>0</v>
      </c>
      <c r="Y67" t="s">
        <v>33</v>
      </c>
    </row>
    <row r="68" spans="1:2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8"/>
        <v>45.068965517241381</v>
      </c>
      <c r="G68" t="s">
        <v>14</v>
      </c>
      <c r="H68" s="8">
        <f t="shared" si="9"/>
        <v>108.91666666666667</v>
      </c>
      <c r="I68">
        <v>12</v>
      </c>
      <c r="J68" t="str">
        <f t="shared" si="10"/>
        <v>theater</v>
      </c>
      <c r="K68" t="str">
        <f t="shared" si="11"/>
        <v>plays</v>
      </c>
      <c r="L68" t="s">
        <v>21</v>
      </c>
      <c r="M68" t="s">
        <v>22</v>
      </c>
      <c r="N68">
        <v>1428469200</v>
      </c>
      <c r="O68" s="14">
        <f t="shared" si="12"/>
        <v>42102.208333333328</v>
      </c>
      <c r="P68" s="14">
        <v>42102.208333333328</v>
      </c>
      <c r="Q68">
        <f t="shared" ref="Q68:Q131" si="15">YEAR(P68)</f>
        <v>2015</v>
      </c>
      <c r="R68">
        <v>2015</v>
      </c>
      <c r="S68" s="16" t="str">
        <f t="shared" si="13"/>
        <v>Apr</v>
      </c>
      <c r="T68" t="s">
        <v>2088</v>
      </c>
      <c r="U68">
        <v>1428901200</v>
      </c>
      <c r="V68" s="12">
        <f t="shared" si="14"/>
        <v>42107.208333333328</v>
      </c>
      <c r="W68" t="b">
        <v>0</v>
      </c>
      <c r="X68" t="b">
        <v>1</v>
      </c>
      <c r="Y68" t="s">
        <v>33</v>
      </c>
    </row>
    <row r="69" spans="1:2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8"/>
        <v>162.38567493112947</v>
      </c>
      <c r="G69" t="s">
        <v>20</v>
      </c>
      <c r="H69" s="8">
        <f t="shared" si="9"/>
        <v>29.001722017220171</v>
      </c>
      <c r="I69">
        <v>4065</v>
      </c>
      <c r="J69" t="str">
        <f t="shared" si="10"/>
        <v>technology</v>
      </c>
      <c r="K69" t="str">
        <f t="shared" si="11"/>
        <v>wearables</v>
      </c>
      <c r="L69" t="s">
        <v>40</v>
      </c>
      <c r="M69" t="s">
        <v>41</v>
      </c>
      <c r="N69">
        <v>1264399200</v>
      </c>
      <c r="O69" s="14">
        <f t="shared" si="12"/>
        <v>40203.25</v>
      </c>
      <c r="P69" s="14">
        <v>40203.25</v>
      </c>
      <c r="Q69">
        <f t="shared" si="15"/>
        <v>2010</v>
      </c>
      <c r="R69">
        <v>2010</v>
      </c>
      <c r="S69" s="16" t="str">
        <f t="shared" si="13"/>
        <v>Jan</v>
      </c>
      <c r="T69" t="s">
        <v>2081</v>
      </c>
      <c r="U69">
        <v>1264831200</v>
      </c>
      <c r="V69" s="12">
        <f t="shared" si="14"/>
        <v>40208.25</v>
      </c>
      <c r="W69" t="b">
        <v>0</v>
      </c>
      <c r="X69" t="b">
        <v>1</v>
      </c>
      <c r="Y69" t="s">
        <v>65</v>
      </c>
    </row>
    <row r="70" spans="1:2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8"/>
        <v>254.52631578947367</v>
      </c>
      <c r="G70" t="s">
        <v>20</v>
      </c>
      <c r="H70" s="8">
        <f t="shared" si="9"/>
        <v>58.975609756097562</v>
      </c>
      <c r="I70">
        <v>246</v>
      </c>
      <c r="J70" t="str">
        <f t="shared" si="10"/>
        <v>theater</v>
      </c>
      <c r="K70" t="str">
        <f t="shared" si="11"/>
        <v>plays</v>
      </c>
      <c r="L70" t="s">
        <v>107</v>
      </c>
      <c r="M70" t="s">
        <v>108</v>
      </c>
      <c r="N70">
        <v>1501131600</v>
      </c>
      <c r="O70" s="14">
        <f t="shared" si="12"/>
        <v>42943.208333333328</v>
      </c>
      <c r="P70" s="14">
        <v>42943.208333333328</v>
      </c>
      <c r="Q70">
        <f t="shared" si="15"/>
        <v>2017</v>
      </c>
      <c r="R70">
        <v>2017</v>
      </c>
      <c r="S70" s="16" t="str">
        <f t="shared" si="13"/>
        <v>Jul</v>
      </c>
      <c r="T70" t="s">
        <v>2087</v>
      </c>
      <c r="U70">
        <v>1505192400</v>
      </c>
      <c r="V70" s="12">
        <f t="shared" si="14"/>
        <v>42990.208333333328</v>
      </c>
      <c r="W70" t="b">
        <v>0</v>
      </c>
      <c r="X70" t="b">
        <v>1</v>
      </c>
      <c r="Y70" t="s">
        <v>33</v>
      </c>
    </row>
    <row r="71" spans="1:2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8"/>
        <v>24.063291139240505</v>
      </c>
      <c r="G71" t="s">
        <v>74</v>
      </c>
      <c r="H71" s="8">
        <f t="shared" si="9"/>
        <v>111.82352941176471</v>
      </c>
      <c r="I71">
        <v>17</v>
      </c>
      <c r="J71" t="str">
        <f t="shared" si="10"/>
        <v>theater</v>
      </c>
      <c r="K71" t="str">
        <f t="shared" si="11"/>
        <v>plays</v>
      </c>
      <c r="L71" t="s">
        <v>21</v>
      </c>
      <c r="M71" t="s">
        <v>22</v>
      </c>
      <c r="N71">
        <v>1292738400</v>
      </c>
      <c r="O71" s="14">
        <f t="shared" si="12"/>
        <v>40531.25</v>
      </c>
      <c r="P71" s="14">
        <v>40531.25</v>
      </c>
      <c r="Q71">
        <f t="shared" si="15"/>
        <v>2010</v>
      </c>
      <c r="R71">
        <v>2010</v>
      </c>
      <c r="S71" s="16" t="str">
        <f t="shared" si="13"/>
        <v>Dec</v>
      </c>
      <c r="T71" t="s">
        <v>2086</v>
      </c>
      <c r="U71">
        <v>1295676000</v>
      </c>
      <c r="V71" s="12">
        <f t="shared" si="14"/>
        <v>40565.25</v>
      </c>
      <c r="W71" t="b">
        <v>0</v>
      </c>
      <c r="X71" t="b">
        <v>0</v>
      </c>
      <c r="Y71" t="s">
        <v>33</v>
      </c>
    </row>
    <row r="72" spans="1:2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8"/>
        <v>123.74140625000001</v>
      </c>
      <c r="G72" t="s">
        <v>20</v>
      </c>
      <c r="H72" s="8">
        <f t="shared" si="9"/>
        <v>63.995555555555555</v>
      </c>
      <c r="I72">
        <v>2475</v>
      </c>
      <c r="J72" t="str">
        <f t="shared" si="10"/>
        <v>theater</v>
      </c>
      <c r="K72" t="str">
        <f t="shared" si="11"/>
        <v>plays</v>
      </c>
      <c r="L72" t="s">
        <v>107</v>
      </c>
      <c r="M72" t="s">
        <v>108</v>
      </c>
      <c r="N72">
        <v>1288674000</v>
      </c>
      <c r="O72" s="14">
        <f t="shared" si="12"/>
        <v>40484.208333333336</v>
      </c>
      <c r="P72" s="14">
        <v>40484.208333333336</v>
      </c>
      <c r="Q72">
        <f t="shared" si="15"/>
        <v>2010</v>
      </c>
      <c r="R72">
        <v>2010</v>
      </c>
      <c r="S72" s="16" t="str">
        <f t="shared" si="13"/>
        <v>Nov</v>
      </c>
      <c r="T72" t="s">
        <v>2079</v>
      </c>
      <c r="U72">
        <v>1292911200</v>
      </c>
      <c r="V72" s="12">
        <f t="shared" si="14"/>
        <v>40533.25</v>
      </c>
      <c r="W72" t="b">
        <v>0</v>
      </c>
      <c r="X72" t="b">
        <v>1</v>
      </c>
      <c r="Y72" t="s">
        <v>33</v>
      </c>
    </row>
    <row r="73" spans="1:2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8"/>
        <v>108.06666666666666</v>
      </c>
      <c r="G73" t="s">
        <v>20</v>
      </c>
      <c r="H73" s="8">
        <f t="shared" si="9"/>
        <v>85.315789473684205</v>
      </c>
      <c r="I73">
        <v>76</v>
      </c>
      <c r="J73" t="str">
        <f t="shared" si="10"/>
        <v>theater</v>
      </c>
      <c r="K73" t="str">
        <f t="shared" si="11"/>
        <v>plays</v>
      </c>
      <c r="L73" t="s">
        <v>21</v>
      </c>
      <c r="M73" t="s">
        <v>22</v>
      </c>
      <c r="N73">
        <v>1575093600</v>
      </c>
      <c r="O73" s="14">
        <f t="shared" si="12"/>
        <v>43799.25</v>
      </c>
      <c r="P73" s="14">
        <v>43799.25</v>
      </c>
      <c r="Q73">
        <f t="shared" si="15"/>
        <v>2019</v>
      </c>
      <c r="R73">
        <v>2019</v>
      </c>
      <c r="S73" s="16" t="str">
        <f t="shared" si="13"/>
        <v>Nov</v>
      </c>
      <c r="T73" t="s">
        <v>2079</v>
      </c>
      <c r="U73">
        <v>1575439200</v>
      </c>
      <c r="V73" s="12">
        <f t="shared" si="14"/>
        <v>43803.25</v>
      </c>
      <c r="W73" t="b">
        <v>0</v>
      </c>
      <c r="X73" t="b">
        <v>0</v>
      </c>
      <c r="Y73" t="s">
        <v>33</v>
      </c>
    </row>
    <row r="74" spans="1:2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8"/>
        <v>670.33333333333326</v>
      </c>
      <c r="G74" t="s">
        <v>20</v>
      </c>
      <c r="H74" s="8">
        <f t="shared" si="9"/>
        <v>74.481481481481481</v>
      </c>
      <c r="I74">
        <v>54</v>
      </c>
      <c r="J74" t="str">
        <f t="shared" si="10"/>
        <v>film &amp; video</v>
      </c>
      <c r="K74" t="str">
        <f t="shared" si="11"/>
        <v>animation</v>
      </c>
      <c r="L74" t="s">
        <v>21</v>
      </c>
      <c r="M74" t="s">
        <v>22</v>
      </c>
      <c r="N74">
        <v>1435726800</v>
      </c>
      <c r="O74" s="14">
        <f t="shared" si="12"/>
        <v>42186.208333333328</v>
      </c>
      <c r="P74" s="14">
        <v>42186.208333333328</v>
      </c>
      <c r="Q74">
        <f t="shared" si="15"/>
        <v>2015</v>
      </c>
      <c r="R74">
        <v>2015</v>
      </c>
      <c r="S74" s="16" t="str">
        <f t="shared" si="13"/>
        <v>Jul</v>
      </c>
      <c r="T74" t="s">
        <v>2087</v>
      </c>
      <c r="U74">
        <v>1438837200</v>
      </c>
      <c r="V74" s="12">
        <f t="shared" si="14"/>
        <v>42222.208333333328</v>
      </c>
      <c r="W74" t="b">
        <v>0</v>
      </c>
      <c r="X74" t="b">
        <v>0</v>
      </c>
      <c r="Y74" t="s">
        <v>71</v>
      </c>
    </row>
    <row r="75" spans="1:2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8"/>
        <v>660.92857142857144</v>
      </c>
      <c r="G75" t="s">
        <v>20</v>
      </c>
      <c r="H75" s="8">
        <f t="shared" si="9"/>
        <v>105.14772727272727</v>
      </c>
      <c r="I75">
        <v>88</v>
      </c>
      <c r="J75" t="str">
        <f t="shared" si="10"/>
        <v>music</v>
      </c>
      <c r="K75" t="str">
        <f t="shared" si="11"/>
        <v>jazz</v>
      </c>
      <c r="L75" t="s">
        <v>21</v>
      </c>
      <c r="M75" t="s">
        <v>22</v>
      </c>
      <c r="N75">
        <v>1480226400</v>
      </c>
      <c r="O75" s="14">
        <f t="shared" si="12"/>
        <v>42701.25</v>
      </c>
      <c r="P75" s="14">
        <v>42701.25</v>
      </c>
      <c r="Q75">
        <f t="shared" si="15"/>
        <v>2016</v>
      </c>
      <c r="R75">
        <v>2016</v>
      </c>
      <c r="S75" s="16" t="str">
        <f t="shared" si="13"/>
        <v>Nov</v>
      </c>
      <c r="T75" t="s">
        <v>2079</v>
      </c>
      <c r="U75">
        <v>1480485600</v>
      </c>
      <c r="V75" s="12">
        <f t="shared" si="14"/>
        <v>42704.25</v>
      </c>
      <c r="W75" t="b">
        <v>0</v>
      </c>
      <c r="X75" t="b">
        <v>0</v>
      </c>
      <c r="Y75" t="s">
        <v>159</v>
      </c>
    </row>
    <row r="76" spans="1:2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8"/>
        <v>122.46153846153847</v>
      </c>
      <c r="G76" t="s">
        <v>20</v>
      </c>
      <c r="H76" s="8">
        <f t="shared" si="9"/>
        <v>56.188235294117646</v>
      </c>
      <c r="I76">
        <v>85</v>
      </c>
      <c r="J76" t="str">
        <f t="shared" si="10"/>
        <v>music</v>
      </c>
      <c r="K76" t="str">
        <f t="shared" si="11"/>
        <v>metal</v>
      </c>
      <c r="L76" t="s">
        <v>40</v>
      </c>
      <c r="M76" t="s">
        <v>41</v>
      </c>
      <c r="N76">
        <v>1459054800</v>
      </c>
      <c r="O76" s="14">
        <f t="shared" si="12"/>
        <v>42456.208333333328</v>
      </c>
      <c r="P76" s="14">
        <v>42456.208333333328</v>
      </c>
      <c r="Q76">
        <f t="shared" si="15"/>
        <v>2016</v>
      </c>
      <c r="R76">
        <v>2016</v>
      </c>
      <c r="S76" s="16" t="str">
        <f t="shared" si="13"/>
        <v>Mar</v>
      </c>
      <c r="T76" t="s">
        <v>2085</v>
      </c>
      <c r="U76">
        <v>1459141200</v>
      </c>
      <c r="V76" s="12">
        <f t="shared" si="14"/>
        <v>42457.208333333328</v>
      </c>
      <c r="W76" t="b">
        <v>0</v>
      </c>
      <c r="X76" t="b">
        <v>0</v>
      </c>
      <c r="Y76" t="s">
        <v>148</v>
      </c>
    </row>
    <row r="77" spans="1:2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8"/>
        <v>150.57731958762886</v>
      </c>
      <c r="G77" t="s">
        <v>20</v>
      </c>
      <c r="H77" s="8">
        <f t="shared" si="9"/>
        <v>85.917647058823533</v>
      </c>
      <c r="I77">
        <v>170</v>
      </c>
      <c r="J77" t="str">
        <f t="shared" si="10"/>
        <v>photography</v>
      </c>
      <c r="K77" t="str">
        <f t="shared" si="11"/>
        <v>photography books</v>
      </c>
      <c r="L77" t="s">
        <v>21</v>
      </c>
      <c r="M77" t="s">
        <v>22</v>
      </c>
      <c r="N77">
        <v>1531630800</v>
      </c>
      <c r="O77" s="14">
        <f t="shared" si="12"/>
        <v>43296.208333333328</v>
      </c>
      <c r="P77" s="14">
        <v>43296.208333333328</v>
      </c>
      <c r="Q77">
        <f t="shared" si="15"/>
        <v>2018</v>
      </c>
      <c r="R77">
        <v>2018</v>
      </c>
      <c r="S77" s="16" t="str">
        <f t="shared" si="13"/>
        <v>Jul</v>
      </c>
      <c r="T77" t="s">
        <v>2087</v>
      </c>
      <c r="U77">
        <v>1532322000</v>
      </c>
      <c r="V77" s="12">
        <f t="shared" si="14"/>
        <v>43304.208333333328</v>
      </c>
      <c r="W77" t="b">
        <v>0</v>
      </c>
      <c r="X77" t="b">
        <v>0</v>
      </c>
      <c r="Y77" t="s">
        <v>122</v>
      </c>
    </row>
    <row r="78" spans="1:2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8"/>
        <v>78.106590724165997</v>
      </c>
      <c r="G78" t="s">
        <v>14</v>
      </c>
      <c r="H78" s="8">
        <f t="shared" si="9"/>
        <v>57.00296912114014</v>
      </c>
      <c r="I78">
        <v>1684</v>
      </c>
      <c r="J78" t="str">
        <f t="shared" si="10"/>
        <v>theater</v>
      </c>
      <c r="K78" t="str">
        <f t="shared" si="11"/>
        <v>plays</v>
      </c>
      <c r="L78" t="s">
        <v>21</v>
      </c>
      <c r="M78" t="s">
        <v>22</v>
      </c>
      <c r="N78">
        <v>1421992800</v>
      </c>
      <c r="O78" s="14">
        <f t="shared" si="12"/>
        <v>42027.25</v>
      </c>
      <c r="P78" s="14">
        <v>42027.25</v>
      </c>
      <c r="Q78">
        <f t="shared" si="15"/>
        <v>2015</v>
      </c>
      <c r="R78">
        <v>2015</v>
      </c>
      <c r="S78" s="16" t="str">
        <f t="shared" si="13"/>
        <v>Jan</v>
      </c>
      <c r="T78" t="s">
        <v>2081</v>
      </c>
      <c r="U78">
        <v>1426222800</v>
      </c>
      <c r="V78" s="12">
        <f t="shared" si="14"/>
        <v>42076.208333333328</v>
      </c>
      <c r="W78" t="b">
        <v>1</v>
      </c>
      <c r="X78" t="b">
        <v>1</v>
      </c>
      <c r="Y78" t="s">
        <v>33</v>
      </c>
    </row>
    <row r="79" spans="1:2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8"/>
        <v>46.94736842105263</v>
      </c>
      <c r="G79" t="s">
        <v>14</v>
      </c>
      <c r="H79" s="8">
        <f t="shared" si="9"/>
        <v>79.642857142857139</v>
      </c>
      <c r="I79">
        <v>56</v>
      </c>
      <c r="J79" t="str">
        <f t="shared" si="10"/>
        <v>film &amp; video</v>
      </c>
      <c r="K79" t="str">
        <f t="shared" si="11"/>
        <v>animation</v>
      </c>
      <c r="L79" t="s">
        <v>21</v>
      </c>
      <c r="M79" t="s">
        <v>22</v>
      </c>
      <c r="N79">
        <v>1285563600</v>
      </c>
      <c r="O79" s="14">
        <f t="shared" si="12"/>
        <v>40448.208333333336</v>
      </c>
      <c r="P79" s="14">
        <v>40448.208333333336</v>
      </c>
      <c r="Q79">
        <f t="shared" si="15"/>
        <v>2010</v>
      </c>
      <c r="R79">
        <v>2010</v>
      </c>
      <c r="S79" s="16" t="str">
        <f t="shared" si="13"/>
        <v>Sep</v>
      </c>
      <c r="T79" t="s">
        <v>2082</v>
      </c>
      <c r="U79">
        <v>1286773200</v>
      </c>
      <c r="V79" s="12">
        <f t="shared" si="14"/>
        <v>40462.208333333336</v>
      </c>
      <c r="W79" t="b">
        <v>0</v>
      </c>
      <c r="X79" t="b">
        <v>1</v>
      </c>
      <c r="Y79" t="s">
        <v>71</v>
      </c>
    </row>
    <row r="80" spans="1:2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8"/>
        <v>300.8</v>
      </c>
      <c r="G80" t="s">
        <v>20</v>
      </c>
      <c r="H80" s="8">
        <f t="shared" si="9"/>
        <v>41.018181818181816</v>
      </c>
      <c r="I80">
        <v>330</v>
      </c>
      <c r="J80" t="str">
        <f t="shared" si="10"/>
        <v>publishing</v>
      </c>
      <c r="K80" t="str">
        <f t="shared" si="11"/>
        <v>translations</v>
      </c>
      <c r="L80" t="s">
        <v>21</v>
      </c>
      <c r="M80" t="s">
        <v>22</v>
      </c>
      <c r="N80">
        <v>1523854800</v>
      </c>
      <c r="O80" s="14">
        <f t="shared" si="12"/>
        <v>43206.208333333328</v>
      </c>
      <c r="P80" s="14">
        <v>43206.208333333328</v>
      </c>
      <c r="Q80">
        <f t="shared" si="15"/>
        <v>2018</v>
      </c>
      <c r="R80">
        <v>2018</v>
      </c>
      <c r="S80" s="16" t="str">
        <f t="shared" si="13"/>
        <v>Apr</v>
      </c>
      <c r="T80" t="s">
        <v>2088</v>
      </c>
      <c r="U80">
        <v>1523941200</v>
      </c>
      <c r="V80" s="12">
        <f t="shared" si="14"/>
        <v>43207.208333333328</v>
      </c>
      <c r="W80" t="b">
        <v>0</v>
      </c>
      <c r="X80" t="b">
        <v>0</v>
      </c>
      <c r="Y80" t="s">
        <v>206</v>
      </c>
    </row>
    <row r="81" spans="1:2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8"/>
        <v>69.598615916955026</v>
      </c>
      <c r="G81" t="s">
        <v>14</v>
      </c>
      <c r="H81" s="8">
        <f t="shared" si="9"/>
        <v>48.004773269689736</v>
      </c>
      <c r="I81">
        <v>838</v>
      </c>
      <c r="J81" t="str">
        <f t="shared" si="10"/>
        <v>theater</v>
      </c>
      <c r="K81" t="str">
        <f t="shared" si="11"/>
        <v>plays</v>
      </c>
      <c r="L81" t="s">
        <v>21</v>
      </c>
      <c r="M81" t="s">
        <v>22</v>
      </c>
      <c r="N81">
        <v>1529125200</v>
      </c>
      <c r="O81" s="14">
        <f t="shared" si="12"/>
        <v>43267.208333333328</v>
      </c>
      <c r="P81" s="14">
        <v>43267.208333333328</v>
      </c>
      <c r="Q81">
        <f t="shared" si="15"/>
        <v>2018</v>
      </c>
      <c r="R81">
        <v>2018</v>
      </c>
      <c r="S81" s="16" t="str">
        <f t="shared" si="13"/>
        <v>Jun</v>
      </c>
      <c r="T81" t="s">
        <v>2084</v>
      </c>
      <c r="U81">
        <v>1529557200</v>
      </c>
      <c r="V81" s="12">
        <f t="shared" si="14"/>
        <v>43272.208333333328</v>
      </c>
      <c r="W81" t="b">
        <v>0</v>
      </c>
      <c r="X81" t="b">
        <v>0</v>
      </c>
      <c r="Y81" t="s">
        <v>33</v>
      </c>
    </row>
    <row r="82" spans="1:2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8"/>
        <v>637.4545454545455</v>
      </c>
      <c r="G82" t="s">
        <v>20</v>
      </c>
      <c r="H82" s="8">
        <f t="shared" si="9"/>
        <v>55.212598425196852</v>
      </c>
      <c r="I82">
        <v>127</v>
      </c>
      <c r="J82" t="str">
        <f t="shared" si="10"/>
        <v>games</v>
      </c>
      <c r="K82" t="str">
        <f t="shared" si="11"/>
        <v>video games</v>
      </c>
      <c r="L82" t="s">
        <v>21</v>
      </c>
      <c r="M82" t="s">
        <v>22</v>
      </c>
      <c r="N82">
        <v>1503982800</v>
      </c>
      <c r="O82" s="14">
        <f t="shared" si="12"/>
        <v>42976.208333333328</v>
      </c>
      <c r="P82" s="14">
        <v>42976.208333333328</v>
      </c>
      <c r="Q82">
        <f t="shared" si="15"/>
        <v>2017</v>
      </c>
      <c r="R82">
        <v>2017</v>
      </c>
      <c r="S82" s="16" t="str">
        <f t="shared" si="13"/>
        <v>Aug</v>
      </c>
      <c r="T82" t="s">
        <v>2080</v>
      </c>
      <c r="U82">
        <v>1506574800</v>
      </c>
      <c r="V82" s="12">
        <f t="shared" si="14"/>
        <v>43006.208333333328</v>
      </c>
      <c r="W82" t="b">
        <v>0</v>
      </c>
      <c r="X82" t="b">
        <v>0</v>
      </c>
      <c r="Y82" t="s">
        <v>89</v>
      </c>
    </row>
    <row r="83" spans="1:2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8"/>
        <v>225.33928571428569</v>
      </c>
      <c r="G83" t="s">
        <v>20</v>
      </c>
      <c r="H83" s="8">
        <f t="shared" si="9"/>
        <v>92.109489051094897</v>
      </c>
      <c r="I83">
        <v>411</v>
      </c>
      <c r="J83" t="str">
        <f t="shared" si="10"/>
        <v>music</v>
      </c>
      <c r="K83" t="str">
        <f t="shared" si="11"/>
        <v>rock</v>
      </c>
      <c r="L83" t="s">
        <v>21</v>
      </c>
      <c r="M83" t="s">
        <v>22</v>
      </c>
      <c r="N83">
        <v>1511416800</v>
      </c>
      <c r="O83" s="14">
        <f t="shared" si="12"/>
        <v>43062.25</v>
      </c>
      <c r="P83" s="14">
        <v>43062.25</v>
      </c>
      <c r="Q83">
        <f t="shared" si="15"/>
        <v>2017</v>
      </c>
      <c r="R83">
        <v>2017</v>
      </c>
      <c r="S83" s="16" t="str">
        <f t="shared" si="13"/>
        <v>Nov</v>
      </c>
      <c r="T83" t="s">
        <v>2079</v>
      </c>
      <c r="U83">
        <v>1513576800</v>
      </c>
      <c r="V83" s="12">
        <f t="shared" si="14"/>
        <v>43087.25</v>
      </c>
      <c r="W83" t="b">
        <v>0</v>
      </c>
      <c r="X83" t="b">
        <v>0</v>
      </c>
      <c r="Y83" t="s">
        <v>23</v>
      </c>
    </row>
    <row r="84" spans="1:2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8"/>
        <v>1497.3000000000002</v>
      </c>
      <c r="G84" t="s">
        <v>20</v>
      </c>
      <c r="H84" s="8">
        <f t="shared" si="9"/>
        <v>83.183333333333337</v>
      </c>
      <c r="I84">
        <v>180</v>
      </c>
      <c r="J84" t="str">
        <f t="shared" si="10"/>
        <v>games</v>
      </c>
      <c r="K84" t="str">
        <f t="shared" si="11"/>
        <v>video games</v>
      </c>
      <c r="L84" t="s">
        <v>40</v>
      </c>
      <c r="M84" t="s">
        <v>41</v>
      </c>
      <c r="N84">
        <v>1547704800</v>
      </c>
      <c r="O84" s="14">
        <f t="shared" si="12"/>
        <v>43482.25</v>
      </c>
      <c r="P84" s="14">
        <v>43482.25</v>
      </c>
      <c r="Q84">
        <f t="shared" si="15"/>
        <v>2019</v>
      </c>
      <c r="R84">
        <v>2019</v>
      </c>
      <c r="S84" s="16" t="str">
        <f t="shared" si="13"/>
        <v>Jan</v>
      </c>
      <c r="T84" t="s">
        <v>2081</v>
      </c>
      <c r="U84">
        <v>1548309600</v>
      </c>
      <c r="V84" s="12">
        <f t="shared" si="14"/>
        <v>43489.25</v>
      </c>
      <c r="W84" t="b">
        <v>0</v>
      </c>
      <c r="X84" t="b">
        <v>1</v>
      </c>
      <c r="Y84" t="s">
        <v>89</v>
      </c>
    </row>
    <row r="85" spans="1:2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t="s">
        <v>14</v>
      </c>
      <c r="H85" s="8">
        <f t="shared" si="9"/>
        <v>39.996000000000002</v>
      </c>
      <c r="I85">
        <v>1000</v>
      </c>
      <c r="J85" t="str">
        <f t="shared" si="10"/>
        <v>music</v>
      </c>
      <c r="K85" t="str">
        <f t="shared" si="11"/>
        <v>electric music</v>
      </c>
      <c r="L85" t="s">
        <v>21</v>
      </c>
      <c r="M85" t="s">
        <v>22</v>
      </c>
      <c r="N85">
        <v>1469682000</v>
      </c>
      <c r="O85" s="14">
        <f t="shared" si="12"/>
        <v>42579.208333333328</v>
      </c>
      <c r="P85" s="14">
        <v>42579.208333333328</v>
      </c>
      <c r="Q85">
        <f t="shared" si="15"/>
        <v>2016</v>
      </c>
      <c r="R85">
        <v>2016</v>
      </c>
      <c r="S85" s="16" t="str">
        <f t="shared" si="13"/>
        <v>Jul</v>
      </c>
      <c r="T85" t="s">
        <v>2087</v>
      </c>
      <c r="U85">
        <v>1471582800</v>
      </c>
      <c r="V85" s="12">
        <f t="shared" si="14"/>
        <v>42601.208333333328</v>
      </c>
      <c r="W85" t="b">
        <v>0</v>
      </c>
      <c r="X85" t="b">
        <v>0</v>
      </c>
      <c r="Y85" t="s">
        <v>50</v>
      </c>
    </row>
    <row r="86" spans="1:2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8"/>
        <v>132.36942675159236</v>
      </c>
      <c r="G86" t="s">
        <v>20</v>
      </c>
      <c r="H86" s="8">
        <f t="shared" si="9"/>
        <v>111.1336898395722</v>
      </c>
      <c r="I86">
        <v>374</v>
      </c>
      <c r="J86" t="str">
        <f t="shared" si="10"/>
        <v>technology</v>
      </c>
      <c r="K86" t="str">
        <f t="shared" si="11"/>
        <v>wearables</v>
      </c>
      <c r="L86" t="s">
        <v>21</v>
      </c>
      <c r="M86" t="s">
        <v>22</v>
      </c>
      <c r="N86">
        <v>1343451600</v>
      </c>
      <c r="O86" s="14">
        <f t="shared" si="12"/>
        <v>41118.208333333336</v>
      </c>
      <c r="P86" s="14">
        <v>41118.208333333336</v>
      </c>
      <c r="Q86">
        <f t="shared" si="15"/>
        <v>2012</v>
      </c>
      <c r="R86">
        <v>2012</v>
      </c>
      <c r="S86" s="16" t="str">
        <f t="shared" si="13"/>
        <v>Jul</v>
      </c>
      <c r="T86" t="s">
        <v>2087</v>
      </c>
      <c r="U86">
        <v>1344315600</v>
      </c>
      <c r="V86" s="12">
        <f t="shared" si="14"/>
        <v>41128.208333333336</v>
      </c>
      <c r="W86" t="b">
        <v>0</v>
      </c>
      <c r="X86" t="b">
        <v>0</v>
      </c>
      <c r="Y86" t="s">
        <v>65</v>
      </c>
    </row>
    <row r="87" spans="1:2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8"/>
        <v>131.22448979591837</v>
      </c>
      <c r="G87" t="s">
        <v>20</v>
      </c>
      <c r="H87" s="8">
        <f t="shared" si="9"/>
        <v>90.563380281690144</v>
      </c>
      <c r="I87">
        <v>71</v>
      </c>
      <c r="J87" t="str">
        <f t="shared" si="10"/>
        <v>music</v>
      </c>
      <c r="K87" t="str">
        <f t="shared" si="11"/>
        <v>indie rock</v>
      </c>
      <c r="L87" t="s">
        <v>26</v>
      </c>
      <c r="M87" t="s">
        <v>27</v>
      </c>
      <c r="N87">
        <v>1315717200</v>
      </c>
      <c r="O87" s="14">
        <f t="shared" si="12"/>
        <v>40797.208333333336</v>
      </c>
      <c r="P87" s="14">
        <v>40797.208333333336</v>
      </c>
      <c r="Q87">
        <f t="shared" si="15"/>
        <v>2011</v>
      </c>
      <c r="R87">
        <v>2011</v>
      </c>
      <c r="S87" s="16" t="str">
        <f t="shared" si="13"/>
        <v>Sep</v>
      </c>
      <c r="T87" t="s">
        <v>2082</v>
      </c>
      <c r="U87">
        <v>1316408400</v>
      </c>
      <c r="V87" s="12">
        <f t="shared" si="14"/>
        <v>40805.208333333336</v>
      </c>
      <c r="W87" t="b">
        <v>0</v>
      </c>
      <c r="X87" t="b">
        <v>0</v>
      </c>
      <c r="Y87" t="s">
        <v>60</v>
      </c>
    </row>
    <row r="88" spans="1:2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8"/>
        <v>167.63513513513513</v>
      </c>
      <c r="G88" t="s">
        <v>20</v>
      </c>
      <c r="H88" s="8">
        <f t="shared" si="9"/>
        <v>61.108374384236456</v>
      </c>
      <c r="I88">
        <v>203</v>
      </c>
      <c r="J88" t="str">
        <f t="shared" si="10"/>
        <v>theater</v>
      </c>
      <c r="K88" t="str">
        <f t="shared" si="11"/>
        <v>plays</v>
      </c>
      <c r="L88" t="s">
        <v>21</v>
      </c>
      <c r="M88" t="s">
        <v>22</v>
      </c>
      <c r="N88">
        <v>1430715600</v>
      </c>
      <c r="O88" s="14">
        <f t="shared" si="12"/>
        <v>42128.208333333328</v>
      </c>
      <c r="P88" s="14">
        <v>42128.208333333328</v>
      </c>
      <c r="Q88">
        <f t="shared" si="15"/>
        <v>2015</v>
      </c>
      <c r="R88">
        <v>2015</v>
      </c>
      <c r="S88" s="16" t="str">
        <f t="shared" si="13"/>
        <v>May</v>
      </c>
      <c r="T88" t="s">
        <v>2090</v>
      </c>
      <c r="U88">
        <v>1431838800</v>
      </c>
      <c r="V88" s="12">
        <f t="shared" si="14"/>
        <v>42141.208333333328</v>
      </c>
      <c r="W88" t="b">
        <v>1</v>
      </c>
      <c r="X88" t="b">
        <v>0</v>
      </c>
      <c r="Y88" t="s">
        <v>33</v>
      </c>
    </row>
    <row r="89" spans="1:2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8"/>
        <v>61.984886649874063</v>
      </c>
      <c r="G89" t="s">
        <v>14</v>
      </c>
      <c r="H89" s="8">
        <f t="shared" si="9"/>
        <v>83.022941970310384</v>
      </c>
      <c r="I89">
        <v>1482</v>
      </c>
      <c r="J89" t="str">
        <f t="shared" si="10"/>
        <v>music</v>
      </c>
      <c r="K89" t="str">
        <f t="shared" si="11"/>
        <v>rock</v>
      </c>
      <c r="L89" t="s">
        <v>26</v>
      </c>
      <c r="M89" t="s">
        <v>27</v>
      </c>
      <c r="N89">
        <v>1299564000</v>
      </c>
      <c r="O89" s="14">
        <f t="shared" si="12"/>
        <v>40610.25</v>
      </c>
      <c r="P89" s="14">
        <v>40610.25</v>
      </c>
      <c r="Q89">
        <f t="shared" si="15"/>
        <v>2011</v>
      </c>
      <c r="R89">
        <v>2011</v>
      </c>
      <c r="S89" s="16" t="str">
        <f t="shared" si="13"/>
        <v>Mar</v>
      </c>
      <c r="T89" t="s">
        <v>2085</v>
      </c>
      <c r="U89">
        <v>1300510800</v>
      </c>
      <c r="V89" s="12">
        <f t="shared" si="14"/>
        <v>40621.208333333336</v>
      </c>
      <c r="W89" t="b">
        <v>0</v>
      </c>
      <c r="X89" t="b">
        <v>1</v>
      </c>
      <c r="Y89" t="s">
        <v>23</v>
      </c>
    </row>
    <row r="90" spans="1:2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8"/>
        <v>260.75</v>
      </c>
      <c r="G90" t="s">
        <v>20</v>
      </c>
      <c r="H90" s="8">
        <f t="shared" si="9"/>
        <v>110.76106194690266</v>
      </c>
      <c r="I90">
        <v>113</v>
      </c>
      <c r="J90" t="str">
        <f t="shared" si="10"/>
        <v>publishing</v>
      </c>
      <c r="K90" t="str">
        <f t="shared" si="11"/>
        <v>translations</v>
      </c>
      <c r="L90" t="s">
        <v>21</v>
      </c>
      <c r="M90" t="s">
        <v>22</v>
      </c>
      <c r="N90">
        <v>1429160400</v>
      </c>
      <c r="O90" s="14">
        <f t="shared" si="12"/>
        <v>42110.208333333328</v>
      </c>
      <c r="P90" s="14">
        <v>42110.208333333328</v>
      </c>
      <c r="Q90">
        <f t="shared" si="15"/>
        <v>2015</v>
      </c>
      <c r="R90">
        <v>2015</v>
      </c>
      <c r="S90" s="16" t="str">
        <f t="shared" si="13"/>
        <v>Apr</v>
      </c>
      <c r="T90" t="s">
        <v>2088</v>
      </c>
      <c r="U90">
        <v>1431061200</v>
      </c>
      <c r="V90" s="12">
        <f t="shared" si="14"/>
        <v>42132.208333333328</v>
      </c>
      <c r="W90" t="b">
        <v>0</v>
      </c>
      <c r="X90" t="b">
        <v>0</v>
      </c>
      <c r="Y90" t="s">
        <v>206</v>
      </c>
    </row>
    <row r="91" spans="1:2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8"/>
        <v>252.58823529411765</v>
      </c>
      <c r="G91" t="s">
        <v>20</v>
      </c>
      <c r="H91" s="8">
        <f t="shared" si="9"/>
        <v>89.458333333333329</v>
      </c>
      <c r="I91">
        <v>96</v>
      </c>
      <c r="J91" t="str">
        <f t="shared" si="10"/>
        <v>theater</v>
      </c>
      <c r="K91" t="str">
        <f t="shared" si="11"/>
        <v>plays</v>
      </c>
      <c r="L91" t="s">
        <v>21</v>
      </c>
      <c r="M91" t="s">
        <v>22</v>
      </c>
      <c r="N91">
        <v>1271307600</v>
      </c>
      <c r="O91" s="14">
        <f t="shared" si="12"/>
        <v>40283.208333333336</v>
      </c>
      <c r="P91" s="14">
        <v>40283.208333333336</v>
      </c>
      <c r="Q91">
        <f t="shared" si="15"/>
        <v>2010</v>
      </c>
      <c r="R91">
        <v>2010</v>
      </c>
      <c r="S91" s="16" t="str">
        <f t="shared" si="13"/>
        <v>Apr</v>
      </c>
      <c r="T91" t="s">
        <v>2088</v>
      </c>
      <c r="U91">
        <v>1271480400</v>
      </c>
      <c r="V91" s="12">
        <f t="shared" si="14"/>
        <v>40285.208333333336</v>
      </c>
      <c r="W91" t="b">
        <v>0</v>
      </c>
      <c r="X91" t="b">
        <v>0</v>
      </c>
      <c r="Y91" t="s">
        <v>33</v>
      </c>
    </row>
    <row r="92" spans="1:2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8"/>
        <v>78.615384615384613</v>
      </c>
      <c r="G92" t="s">
        <v>14</v>
      </c>
      <c r="H92" s="8">
        <f t="shared" si="9"/>
        <v>57.849056603773583</v>
      </c>
      <c r="I92">
        <v>106</v>
      </c>
      <c r="J92" t="str">
        <f t="shared" si="10"/>
        <v>theater</v>
      </c>
      <c r="K92" t="str">
        <f t="shared" si="11"/>
        <v>plays</v>
      </c>
      <c r="L92" t="s">
        <v>21</v>
      </c>
      <c r="M92" t="s">
        <v>22</v>
      </c>
      <c r="N92">
        <v>1456380000</v>
      </c>
      <c r="O92" s="14">
        <f t="shared" si="12"/>
        <v>42425.25</v>
      </c>
      <c r="P92" s="14">
        <v>42425.25</v>
      </c>
      <c r="Q92">
        <f t="shared" si="15"/>
        <v>2016</v>
      </c>
      <c r="R92">
        <v>2016</v>
      </c>
      <c r="S92" s="16" t="str">
        <f t="shared" si="13"/>
        <v>Feb</v>
      </c>
      <c r="T92" t="s">
        <v>2089</v>
      </c>
      <c r="U92">
        <v>1456380000</v>
      </c>
      <c r="V92" s="12">
        <f t="shared" si="14"/>
        <v>42425.25</v>
      </c>
      <c r="W92" t="b">
        <v>0</v>
      </c>
      <c r="X92" t="b">
        <v>1</v>
      </c>
      <c r="Y92" t="s">
        <v>33</v>
      </c>
    </row>
    <row r="93" spans="1:2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8"/>
        <v>48.404406999351913</v>
      </c>
      <c r="G93" t="s">
        <v>14</v>
      </c>
      <c r="H93" s="8">
        <f t="shared" si="9"/>
        <v>109.99705449189985</v>
      </c>
      <c r="I93">
        <v>679</v>
      </c>
      <c r="J93" t="str">
        <f t="shared" si="10"/>
        <v>publishing</v>
      </c>
      <c r="K93" t="str">
        <f t="shared" si="11"/>
        <v>translations</v>
      </c>
      <c r="L93" t="s">
        <v>107</v>
      </c>
      <c r="M93" t="s">
        <v>108</v>
      </c>
      <c r="N93">
        <v>1470459600</v>
      </c>
      <c r="O93" s="14">
        <f t="shared" si="12"/>
        <v>42588.208333333328</v>
      </c>
      <c r="P93" s="14">
        <v>42588.208333333328</v>
      </c>
      <c r="Q93">
        <f t="shared" si="15"/>
        <v>2016</v>
      </c>
      <c r="R93">
        <v>2016</v>
      </c>
      <c r="S93" s="16" t="str">
        <f t="shared" si="13"/>
        <v>Aug</v>
      </c>
      <c r="T93" t="s">
        <v>2080</v>
      </c>
      <c r="U93">
        <v>1472878800</v>
      </c>
      <c r="V93" s="12">
        <f t="shared" si="14"/>
        <v>42616.208333333328</v>
      </c>
      <c r="W93" t="b">
        <v>0</v>
      </c>
      <c r="X93" t="b">
        <v>0</v>
      </c>
      <c r="Y93" t="s">
        <v>206</v>
      </c>
    </row>
    <row r="94" spans="1:2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8"/>
        <v>258.875</v>
      </c>
      <c r="G94" t="s">
        <v>20</v>
      </c>
      <c r="H94" s="8">
        <f t="shared" si="9"/>
        <v>103.96586345381526</v>
      </c>
      <c r="I94">
        <v>498</v>
      </c>
      <c r="J94" t="str">
        <f t="shared" si="10"/>
        <v>games</v>
      </c>
      <c r="K94" t="str">
        <f t="shared" si="11"/>
        <v>video games</v>
      </c>
      <c r="L94" t="s">
        <v>98</v>
      </c>
      <c r="M94" t="s">
        <v>99</v>
      </c>
      <c r="N94">
        <v>1277269200</v>
      </c>
      <c r="O94" s="14">
        <f t="shared" si="12"/>
        <v>40352.208333333336</v>
      </c>
      <c r="P94" s="14">
        <v>40352.208333333336</v>
      </c>
      <c r="Q94">
        <f t="shared" si="15"/>
        <v>2010</v>
      </c>
      <c r="R94">
        <v>2010</v>
      </c>
      <c r="S94" s="16" t="str">
        <f t="shared" si="13"/>
        <v>Jun</v>
      </c>
      <c r="T94" t="s">
        <v>2084</v>
      </c>
      <c r="U94">
        <v>1277355600</v>
      </c>
      <c r="V94" s="12">
        <f t="shared" si="14"/>
        <v>40353.208333333336</v>
      </c>
      <c r="W94" t="b">
        <v>0</v>
      </c>
      <c r="X94" t="b">
        <v>1</v>
      </c>
      <c r="Y94" t="s">
        <v>89</v>
      </c>
    </row>
    <row r="95" spans="1:2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8"/>
        <v>60.548713235294116</v>
      </c>
      <c r="G95" t="s">
        <v>74</v>
      </c>
      <c r="H95" s="8">
        <f t="shared" si="9"/>
        <v>107.99508196721311</v>
      </c>
      <c r="I95">
        <v>610</v>
      </c>
      <c r="J95" t="str">
        <f t="shared" si="10"/>
        <v>theater</v>
      </c>
      <c r="K95" t="str">
        <f t="shared" si="11"/>
        <v>plays</v>
      </c>
      <c r="L95" t="s">
        <v>21</v>
      </c>
      <c r="M95" t="s">
        <v>22</v>
      </c>
      <c r="N95">
        <v>1350709200</v>
      </c>
      <c r="O95" s="14">
        <f t="shared" si="12"/>
        <v>41202.208333333336</v>
      </c>
      <c r="P95" s="14">
        <v>41202.208333333336</v>
      </c>
      <c r="Q95">
        <f t="shared" si="15"/>
        <v>2012</v>
      </c>
      <c r="R95">
        <v>2012</v>
      </c>
      <c r="S95" s="16" t="str">
        <f t="shared" si="13"/>
        <v>Oct</v>
      </c>
      <c r="T95" t="s">
        <v>2083</v>
      </c>
      <c r="U95">
        <v>1351054800</v>
      </c>
      <c r="V95" s="12">
        <f t="shared" si="14"/>
        <v>41206.208333333336</v>
      </c>
      <c r="W95" t="b">
        <v>0</v>
      </c>
      <c r="X95" t="b">
        <v>1</v>
      </c>
      <c r="Y95" t="s">
        <v>33</v>
      </c>
    </row>
    <row r="96" spans="1:2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8"/>
        <v>303.68965517241378</v>
      </c>
      <c r="G96" t="s">
        <v>20</v>
      </c>
      <c r="H96" s="8">
        <f t="shared" si="9"/>
        <v>48.927777777777777</v>
      </c>
      <c r="I96">
        <v>180</v>
      </c>
      <c r="J96" t="str">
        <f t="shared" si="10"/>
        <v>technology</v>
      </c>
      <c r="K96" t="str">
        <f t="shared" si="11"/>
        <v>web</v>
      </c>
      <c r="L96" t="s">
        <v>40</v>
      </c>
      <c r="M96" t="s">
        <v>41</v>
      </c>
      <c r="N96">
        <v>1554613200</v>
      </c>
      <c r="O96" s="14">
        <f t="shared" si="12"/>
        <v>43562.208333333328</v>
      </c>
      <c r="P96" s="14">
        <v>43562.208333333328</v>
      </c>
      <c r="Q96">
        <f t="shared" si="15"/>
        <v>2019</v>
      </c>
      <c r="R96">
        <v>2019</v>
      </c>
      <c r="S96" s="16" t="str">
        <f t="shared" si="13"/>
        <v>Apr</v>
      </c>
      <c r="T96" t="s">
        <v>2088</v>
      </c>
      <c r="U96">
        <v>1555563600</v>
      </c>
      <c r="V96" s="12">
        <f t="shared" si="14"/>
        <v>43573.208333333328</v>
      </c>
      <c r="W96" t="b">
        <v>0</v>
      </c>
      <c r="X96" t="b">
        <v>0</v>
      </c>
      <c r="Y96" t="s">
        <v>28</v>
      </c>
    </row>
    <row r="97" spans="1:2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8"/>
        <v>112.99999999999999</v>
      </c>
      <c r="G97" t="s">
        <v>20</v>
      </c>
      <c r="H97" s="8">
        <f t="shared" si="9"/>
        <v>37.666666666666664</v>
      </c>
      <c r="I97">
        <v>27</v>
      </c>
      <c r="J97" t="str">
        <f t="shared" si="10"/>
        <v>film &amp; video</v>
      </c>
      <c r="K97" t="str">
        <f t="shared" si="11"/>
        <v>documentary</v>
      </c>
      <c r="L97" t="s">
        <v>21</v>
      </c>
      <c r="M97" t="s">
        <v>22</v>
      </c>
      <c r="N97">
        <v>1571029200</v>
      </c>
      <c r="O97" s="14">
        <f t="shared" si="12"/>
        <v>43752.208333333328</v>
      </c>
      <c r="P97" s="14">
        <v>43752.208333333328</v>
      </c>
      <c r="Q97">
        <f t="shared" si="15"/>
        <v>2019</v>
      </c>
      <c r="R97">
        <v>2019</v>
      </c>
      <c r="S97" s="16" t="str">
        <f t="shared" si="13"/>
        <v>Oct</v>
      </c>
      <c r="T97" t="s">
        <v>2083</v>
      </c>
      <c r="U97">
        <v>1571634000</v>
      </c>
      <c r="V97" s="12">
        <f t="shared" si="14"/>
        <v>43759.208333333328</v>
      </c>
      <c r="W97" t="b">
        <v>0</v>
      </c>
      <c r="X97" t="b">
        <v>0</v>
      </c>
      <c r="Y97" t="s">
        <v>42</v>
      </c>
    </row>
    <row r="98" spans="1:2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8"/>
        <v>217.37876614060258</v>
      </c>
      <c r="G98" t="s">
        <v>20</v>
      </c>
      <c r="H98" s="8">
        <f t="shared" si="9"/>
        <v>64.999141999141997</v>
      </c>
      <c r="I98">
        <v>2331</v>
      </c>
      <c r="J98" t="str">
        <f t="shared" si="10"/>
        <v>theater</v>
      </c>
      <c r="K98" t="str">
        <f t="shared" si="11"/>
        <v>plays</v>
      </c>
      <c r="L98" t="s">
        <v>21</v>
      </c>
      <c r="M98" t="s">
        <v>22</v>
      </c>
      <c r="N98">
        <v>1299736800</v>
      </c>
      <c r="O98" s="14">
        <f t="shared" si="12"/>
        <v>40612.25</v>
      </c>
      <c r="P98" s="14">
        <v>40612.25</v>
      </c>
      <c r="Q98">
        <f t="shared" si="15"/>
        <v>2011</v>
      </c>
      <c r="R98">
        <v>2011</v>
      </c>
      <c r="S98" s="16" t="str">
        <f t="shared" si="13"/>
        <v>Mar</v>
      </c>
      <c r="T98" t="s">
        <v>2085</v>
      </c>
      <c r="U98">
        <v>1300856400</v>
      </c>
      <c r="V98" s="12">
        <f t="shared" si="14"/>
        <v>40625.208333333336</v>
      </c>
      <c r="W98" t="b">
        <v>0</v>
      </c>
      <c r="X98" t="b">
        <v>0</v>
      </c>
      <c r="Y98" t="s">
        <v>33</v>
      </c>
    </row>
    <row r="99" spans="1:2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8"/>
        <v>926.69230769230762</v>
      </c>
      <c r="G99" t="s">
        <v>20</v>
      </c>
      <c r="H99" s="8">
        <f t="shared" si="9"/>
        <v>106.61061946902655</v>
      </c>
      <c r="I99">
        <v>113</v>
      </c>
      <c r="J99" t="str">
        <f t="shared" si="10"/>
        <v>food</v>
      </c>
      <c r="K99" t="str">
        <f t="shared" si="11"/>
        <v>food trucks</v>
      </c>
      <c r="L99" t="s">
        <v>21</v>
      </c>
      <c r="M99" t="s">
        <v>22</v>
      </c>
      <c r="N99">
        <v>1435208400</v>
      </c>
      <c r="O99" s="14">
        <f t="shared" si="12"/>
        <v>42180.208333333328</v>
      </c>
      <c r="P99" s="14">
        <v>42180.208333333328</v>
      </c>
      <c r="Q99">
        <f t="shared" si="15"/>
        <v>2015</v>
      </c>
      <c r="R99">
        <v>2015</v>
      </c>
      <c r="S99" s="16" t="str">
        <f t="shared" si="13"/>
        <v>Jun</v>
      </c>
      <c r="T99" t="s">
        <v>2084</v>
      </c>
      <c r="U99">
        <v>1439874000</v>
      </c>
      <c r="V99" s="12">
        <f t="shared" si="14"/>
        <v>42234.208333333328</v>
      </c>
      <c r="W99" t="b">
        <v>0</v>
      </c>
      <c r="X99" t="b">
        <v>0</v>
      </c>
      <c r="Y99" t="s">
        <v>17</v>
      </c>
    </row>
    <row r="100" spans="1:2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8"/>
        <v>33.692229038854805</v>
      </c>
      <c r="G100" t="s">
        <v>14</v>
      </c>
      <c r="H100" s="8">
        <f t="shared" si="9"/>
        <v>27.009016393442622</v>
      </c>
      <c r="I100">
        <v>1220</v>
      </c>
      <c r="J100" t="str">
        <f t="shared" si="10"/>
        <v>games</v>
      </c>
      <c r="K100" t="str">
        <f t="shared" si="11"/>
        <v>video games</v>
      </c>
      <c r="L100" t="s">
        <v>26</v>
      </c>
      <c r="M100" t="s">
        <v>27</v>
      </c>
      <c r="N100">
        <v>1437973200</v>
      </c>
      <c r="O100" s="14">
        <f t="shared" si="12"/>
        <v>42212.208333333328</v>
      </c>
      <c r="P100" s="14">
        <v>42212.208333333328</v>
      </c>
      <c r="Q100">
        <f t="shared" si="15"/>
        <v>2015</v>
      </c>
      <c r="R100">
        <v>2015</v>
      </c>
      <c r="S100" s="16" t="str">
        <f t="shared" si="13"/>
        <v>Jul</v>
      </c>
      <c r="T100" t="s">
        <v>2087</v>
      </c>
      <c r="U100">
        <v>1438318800</v>
      </c>
      <c r="V100" s="12">
        <f t="shared" si="14"/>
        <v>42216.208333333328</v>
      </c>
      <c r="W100" t="b">
        <v>0</v>
      </c>
      <c r="X100" t="b">
        <v>0</v>
      </c>
      <c r="Y100" t="s">
        <v>89</v>
      </c>
    </row>
    <row r="101" spans="1:2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8"/>
        <v>196.7236842105263</v>
      </c>
      <c r="G101" t="s">
        <v>20</v>
      </c>
      <c r="H101" s="8">
        <f t="shared" si="9"/>
        <v>91.16463414634147</v>
      </c>
      <c r="I101">
        <v>164</v>
      </c>
      <c r="J101" t="str">
        <f t="shared" si="10"/>
        <v>theater</v>
      </c>
      <c r="K101" t="str">
        <f t="shared" si="11"/>
        <v>plays</v>
      </c>
      <c r="L101" t="s">
        <v>21</v>
      </c>
      <c r="M101" t="s">
        <v>22</v>
      </c>
      <c r="N101">
        <v>1416895200</v>
      </c>
      <c r="O101" s="14">
        <f t="shared" si="12"/>
        <v>41968.25</v>
      </c>
      <c r="P101" s="14">
        <v>41968.25</v>
      </c>
      <c r="Q101">
        <f t="shared" si="15"/>
        <v>2014</v>
      </c>
      <c r="R101">
        <v>2014</v>
      </c>
      <c r="S101" s="16" t="str">
        <f t="shared" si="13"/>
        <v>Nov</v>
      </c>
      <c r="T101" t="s">
        <v>2079</v>
      </c>
      <c r="U101">
        <v>1419400800</v>
      </c>
      <c r="V101" s="12">
        <f t="shared" si="14"/>
        <v>41997.25</v>
      </c>
      <c r="W101" t="b">
        <v>0</v>
      </c>
      <c r="X101" t="b">
        <v>0</v>
      </c>
      <c r="Y101" t="s">
        <v>33</v>
      </c>
    </row>
    <row r="102" spans="1:2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8"/>
        <v>1</v>
      </c>
      <c r="G102" t="s">
        <v>14</v>
      </c>
      <c r="H102" s="8">
        <f t="shared" si="9"/>
        <v>1</v>
      </c>
      <c r="I102">
        <v>1</v>
      </c>
      <c r="J102" t="str">
        <f t="shared" si="10"/>
        <v>theater</v>
      </c>
      <c r="K102" t="str">
        <f t="shared" si="11"/>
        <v>plays</v>
      </c>
      <c r="L102" t="s">
        <v>21</v>
      </c>
      <c r="M102" t="s">
        <v>22</v>
      </c>
      <c r="N102">
        <v>1319000400</v>
      </c>
      <c r="O102" s="14">
        <f t="shared" si="12"/>
        <v>40835.208333333336</v>
      </c>
      <c r="P102" s="14">
        <v>40835.208333333336</v>
      </c>
      <c r="Q102">
        <f t="shared" si="15"/>
        <v>2011</v>
      </c>
      <c r="R102">
        <v>2011</v>
      </c>
      <c r="S102" s="16" t="str">
        <f t="shared" si="13"/>
        <v>Oct</v>
      </c>
      <c r="T102" t="s">
        <v>2083</v>
      </c>
      <c r="U102">
        <v>1320555600</v>
      </c>
      <c r="V102" s="12">
        <f t="shared" si="14"/>
        <v>40853.208333333336</v>
      </c>
      <c r="W102" t="b">
        <v>0</v>
      </c>
      <c r="X102" t="b">
        <v>0</v>
      </c>
      <c r="Y102" t="s">
        <v>33</v>
      </c>
    </row>
    <row r="103" spans="1:2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8"/>
        <v>1021.4444444444445</v>
      </c>
      <c r="G103" t="s">
        <v>20</v>
      </c>
      <c r="H103" s="8">
        <f t="shared" si="9"/>
        <v>56.054878048780488</v>
      </c>
      <c r="I103">
        <v>164</v>
      </c>
      <c r="J103" t="str">
        <f t="shared" si="10"/>
        <v>music</v>
      </c>
      <c r="K103" t="str">
        <f t="shared" si="11"/>
        <v>electric music</v>
      </c>
      <c r="L103" t="s">
        <v>21</v>
      </c>
      <c r="M103" t="s">
        <v>22</v>
      </c>
      <c r="N103">
        <v>1424498400</v>
      </c>
      <c r="O103" s="14">
        <f t="shared" si="12"/>
        <v>42056.25</v>
      </c>
      <c r="P103" s="14">
        <v>42056.25</v>
      </c>
      <c r="Q103">
        <f t="shared" si="15"/>
        <v>2015</v>
      </c>
      <c r="R103">
        <v>2015</v>
      </c>
      <c r="S103" s="16" t="str">
        <f t="shared" si="13"/>
        <v>Feb</v>
      </c>
      <c r="T103" t="s">
        <v>2089</v>
      </c>
      <c r="U103">
        <v>1425103200</v>
      </c>
      <c r="V103" s="12">
        <f t="shared" si="14"/>
        <v>42063.25</v>
      </c>
      <c r="W103" t="b">
        <v>0</v>
      </c>
      <c r="X103" t="b">
        <v>1</v>
      </c>
      <c r="Y103" t="s">
        <v>50</v>
      </c>
    </row>
    <row r="104" spans="1:2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8"/>
        <v>281.67567567567568</v>
      </c>
      <c r="G104" t="s">
        <v>20</v>
      </c>
      <c r="H104" s="8">
        <f t="shared" si="9"/>
        <v>31.017857142857142</v>
      </c>
      <c r="I104">
        <v>336</v>
      </c>
      <c r="J104" t="str">
        <f t="shared" si="10"/>
        <v>technology</v>
      </c>
      <c r="K104" t="str">
        <f t="shared" si="11"/>
        <v>wearables</v>
      </c>
      <c r="L104" t="s">
        <v>21</v>
      </c>
      <c r="M104" t="s">
        <v>22</v>
      </c>
      <c r="N104">
        <v>1526274000</v>
      </c>
      <c r="O104" s="14">
        <f t="shared" si="12"/>
        <v>43234.208333333328</v>
      </c>
      <c r="P104" s="14">
        <v>43234.208333333328</v>
      </c>
      <c r="Q104">
        <f t="shared" si="15"/>
        <v>2018</v>
      </c>
      <c r="R104">
        <v>2018</v>
      </c>
      <c r="S104" s="16" t="str">
        <f t="shared" si="13"/>
        <v>May</v>
      </c>
      <c r="T104" t="s">
        <v>2090</v>
      </c>
      <c r="U104">
        <v>1526878800</v>
      </c>
      <c r="V104" s="12">
        <f t="shared" si="14"/>
        <v>43241.208333333328</v>
      </c>
      <c r="W104" t="b">
        <v>0</v>
      </c>
      <c r="X104" t="b">
        <v>1</v>
      </c>
      <c r="Y104" t="s">
        <v>65</v>
      </c>
    </row>
    <row r="105" spans="1:2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8"/>
        <v>24.610000000000003</v>
      </c>
      <c r="G105" t="s">
        <v>14</v>
      </c>
      <c r="H105" s="8">
        <f t="shared" si="9"/>
        <v>66.513513513513516</v>
      </c>
      <c r="I105">
        <v>37</v>
      </c>
      <c r="J105" t="str">
        <f t="shared" si="10"/>
        <v>music</v>
      </c>
      <c r="K105" t="str">
        <f t="shared" si="11"/>
        <v>electric music</v>
      </c>
      <c r="L105" t="s">
        <v>107</v>
      </c>
      <c r="M105" t="s">
        <v>108</v>
      </c>
      <c r="N105">
        <v>1287896400</v>
      </c>
      <c r="O105" s="14">
        <f t="shared" si="12"/>
        <v>40475.208333333336</v>
      </c>
      <c r="P105" s="14">
        <v>40475.208333333336</v>
      </c>
      <c r="Q105">
        <f t="shared" si="15"/>
        <v>2010</v>
      </c>
      <c r="R105">
        <v>2010</v>
      </c>
      <c r="S105" s="16" t="str">
        <f t="shared" si="13"/>
        <v>Oct</v>
      </c>
      <c r="T105" t="s">
        <v>2083</v>
      </c>
      <c r="U105">
        <v>1288674000</v>
      </c>
      <c r="V105" s="12">
        <f t="shared" si="14"/>
        <v>40484.208333333336</v>
      </c>
      <c r="W105" t="b">
        <v>0</v>
      </c>
      <c r="X105" t="b">
        <v>0</v>
      </c>
      <c r="Y105" t="s">
        <v>50</v>
      </c>
    </row>
    <row r="106" spans="1:2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8"/>
        <v>143.14010067114094</v>
      </c>
      <c r="G106" t="s">
        <v>20</v>
      </c>
      <c r="H106" s="8">
        <f t="shared" si="9"/>
        <v>89.005216484089729</v>
      </c>
      <c r="I106">
        <v>1917</v>
      </c>
      <c r="J106" t="str">
        <f t="shared" si="10"/>
        <v>music</v>
      </c>
      <c r="K106" t="str">
        <f t="shared" si="11"/>
        <v>indie rock</v>
      </c>
      <c r="L106" t="s">
        <v>21</v>
      </c>
      <c r="M106" t="s">
        <v>22</v>
      </c>
      <c r="N106">
        <v>1495515600</v>
      </c>
      <c r="O106" s="14">
        <f t="shared" si="12"/>
        <v>42878.208333333328</v>
      </c>
      <c r="P106" s="14">
        <v>42878.208333333328</v>
      </c>
      <c r="Q106">
        <f t="shared" si="15"/>
        <v>2017</v>
      </c>
      <c r="R106">
        <v>2017</v>
      </c>
      <c r="S106" s="16" t="str">
        <f t="shared" si="13"/>
        <v>May</v>
      </c>
      <c r="T106" t="s">
        <v>2090</v>
      </c>
      <c r="U106">
        <v>1495602000</v>
      </c>
      <c r="V106" s="12">
        <f t="shared" si="14"/>
        <v>42879.208333333328</v>
      </c>
      <c r="W106" t="b">
        <v>0</v>
      </c>
      <c r="X106" t="b">
        <v>0</v>
      </c>
      <c r="Y106" t="s">
        <v>60</v>
      </c>
    </row>
    <row r="107" spans="1:2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8"/>
        <v>144.54411764705884</v>
      </c>
      <c r="G107" t="s">
        <v>20</v>
      </c>
      <c r="H107" s="8">
        <f t="shared" si="9"/>
        <v>103.46315789473684</v>
      </c>
      <c r="I107">
        <v>95</v>
      </c>
      <c r="J107" t="str">
        <f t="shared" si="10"/>
        <v>technology</v>
      </c>
      <c r="K107" t="str">
        <f t="shared" si="11"/>
        <v>web</v>
      </c>
      <c r="L107" t="s">
        <v>21</v>
      </c>
      <c r="M107" t="s">
        <v>22</v>
      </c>
      <c r="N107">
        <v>1364878800</v>
      </c>
      <c r="O107" s="14">
        <f t="shared" si="12"/>
        <v>41366.208333333336</v>
      </c>
      <c r="P107" s="14">
        <v>41366.208333333336</v>
      </c>
      <c r="Q107">
        <f t="shared" si="15"/>
        <v>2013</v>
      </c>
      <c r="R107">
        <v>2013</v>
      </c>
      <c r="S107" s="16" t="str">
        <f t="shared" si="13"/>
        <v>Apr</v>
      </c>
      <c r="T107" t="s">
        <v>2088</v>
      </c>
      <c r="U107">
        <v>1366434000</v>
      </c>
      <c r="V107" s="12">
        <f t="shared" si="14"/>
        <v>41384.208333333336</v>
      </c>
      <c r="W107" t="b">
        <v>0</v>
      </c>
      <c r="X107" t="b">
        <v>0</v>
      </c>
      <c r="Y107" t="s">
        <v>28</v>
      </c>
    </row>
    <row r="108" spans="1:2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8"/>
        <v>359.12820512820514</v>
      </c>
      <c r="G108" t="s">
        <v>20</v>
      </c>
      <c r="H108" s="8">
        <f t="shared" si="9"/>
        <v>95.278911564625844</v>
      </c>
      <c r="I108">
        <v>147</v>
      </c>
      <c r="J108" t="str">
        <f t="shared" si="10"/>
        <v>theater</v>
      </c>
      <c r="K108" t="str">
        <f t="shared" si="11"/>
        <v>plays</v>
      </c>
      <c r="L108" t="s">
        <v>21</v>
      </c>
      <c r="M108" t="s">
        <v>22</v>
      </c>
      <c r="N108">
        <v>1567918800</v>
      </c>
      <c r="O108" s="14">
        <f t="shared" si="12"/>
        <v>43716.208333333328</v>
      </c>
      <c r="P108" s="14">
        <v>43716.208333333328</v>
      </c>
      <c r="Q108">
        <f t="shared" si="15"/>
        <v>2019</v>
      </c>
      <c r="R108">
        <v>2019</v>
      </c>
      <c r="S108" s="16" t="str">
        <f t="shared" si="13"/>
        <v>Sep</v>
      </c>
      <c r="T108" t="s">
        <v>2082</v>
      </c>
      <c r="U108">
        <v>1568350800</v>
      </c>
      <c r="V108" s="12">
        <f t="shared" si="14"/>
        <v>43721.208333333328</v>
      </c>
      <c r="W108" t="b">
        <v>0</v>
      </c>
      <c r="X108" t="b">
        <v>0</v>
      </c>
      <c r="Y108" t="s">
        <v>33</v>
      </c>
    </row>
    <row r="109" spans="1:2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8"/>
        <v>186.48571428571427</v>
      </c>
      <c r="G109" t="s">
        <v>20</v>
      </c>
      <c r="H109" s="8">
        <f t="shared" si="9"/>
        <v>75.895348837209298</v>
      </c>
      <c r="I109">
        <v>86</v>
      </c>
      <c r="J109" t="str">
        <f t="shared" si="10"/>
        <v>theater</v>
      </c>
      <c r="K109" t="str">
        <f t="shared" si="11"/>
        <v>plays</v>
      </c>
      <c r="L109" t="s">
        <v>21</v>
      </c>
      <c r="M109" t="s">
        <v>22</v>
      </c>
      <c r="N109">
        <v>1524459600</v>
      </c>
      <c r="O109" s="14">
        <f t="shared" si="12"/>
        <v>43213.208333333328</v>
      </c>
      <c r="P109" s="14">
        <v>43213.208333333328</v>
      </c>
      <c r="Q109">
        <f t="shared" si="15"/>
        <v>2018</v>
      </c>
      <c r="R109">
        <v>2018</v>
      </c>
      <c r="S109" s="16" t="str">
        <f t="shared" si="13"/>
        <v>Apr</v>
      </c>
      <c r="T109" t="s">
        <v>2088</v>
      </c>
      <c r="U109">
        <v>1525928400</v>
      </c>
      <c r="V109" s="12">
        <f t="shared" si="14"/>
        <v>43230.208333333328</v>
      </c>
      <c r="W109" t="b">
        <v>0</v>
      </c>
      <c r="X109" t="b">
        <v>1</v>
      </c>
      <c r="Y109" t="s">
        <v>33</v>
      </c>
    </row>
    <row r="110" spans="1:2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8"/>
        <v>595.26666666666665</v>
      </c>
      <c r="G110" t="s">
        <v>20</v>
      </c>
      <c r="H110" s="8">
        <f t="shared" si="9"/>
        <v>107.57831325301204</v>
      </c>
      <c r="I110">
        <v>83</v>
      </c>
      <c r="J110" t="str">
        <f t="shared" si="10"/>
        <v>film &amp; video</v>
      </c>
      <c r="K110" t="str">
        <f t="shared" si="11"/>
        <v>documentary</v>
      </c>
      <c r="L110" t="s">
        <v>21</v>
      </c>
      <c r="M110" t="s">
        <v>22</v>
      </c>
      <c r="N110">
        <v>1333688400</v>
      </c>
      <c r="O110" s="14">
        <f t="shared" si="12"/>
        <v>41005.208333333336</v>
      </c>
      <c r="P110" s="14">
        <v>41005.208333333336</v>
      </c>
      <c r="Q110">
        <f t="shared" si="15"/>
        <v>2012</v>
      </c>
      <c r="R110">
        <v>2012</v>
      </c>
      <c r="S110" s="16" t="str">
        <f t="shared" si="13"/>
        <v>Apr</v>
      </c>
      <c r="T110" t="s">
        <v>2088</v>
      </c>
      <c r="U110">
        <v>1336885200</v>
      </c>
      <c r="V110" s="12">
        <f t="shared" si="14"/>
        <v>41042.208333333336</v>
      </c>
      <c r="W110" t="b">
        <v>0</v>
      </c>
      <c r="X110" t="b">
        <v>0</v>
      </c>
      <c r="Y110" t="s">
        <v>42</v>
      </c>
    </row>
    <row r="111" spans="1:2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8"/>
        <v>59.21153846153846</v>
      </c>
      <c r="G111" t="s">
        <v>14</v>
      </c>
      <c r="H111" s="8">
        <f t="shared" si="9"/>
        <v>51.31666666666667</v>
      </c>
      <c r="I111">
        <v>60</v>
      </c>
      <c r="J111" t="str">
        <f t="shared" si="10"/>
        <v>film &amp; video</v>
      </c>
      <c r="K111" t="str">
        <f t="shared" si="11"/>
        <v>television</v>
      </c>
      <c r="L111" t="s">
        <v>21</v>
      </c>
      <c r="M111" t="s">
        <v>22</v>
      </c>
      <c r="N111">
        <v>1389506400</v>
      </c>
      <c r="O111" s="14">
        <f t="shared" si="12"/>
        <v>41651.25</v>
      </c>
      <c r="P111" s="14">
        <v>41651.25</v>
      </c>
      <c r="Q111">
        <f t="shared" si="15"/>
        <v>2014</v>
      </c>
      <c r="R111">
        <v>2014</v>
      </c>
      <c r="S111" s="16" t="str">
        <f t="shared" si="13"/>
        <v>Jan</v>
      </c>
      <c r="T111" t="s">
        <v>2081</v>
      </c>
      <c r="U111">
        <v>1389679200</v>
      </c>
      <c r="V111" s="12">
        <f t="shared" si="14"/>
        <v>41653.25</v>
      </c>
      <c r="W111" t="b">
        <v>0</v>
      </c>
      <c r="X111" t="b">
        <v>0</v>
      </c>
      <c r="Y111" t="s">
        <v>269</v>
      </c>
    </row>
    <row r="112" spans="1:2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8"/>
        <v>14.962780898876405</v>
      </c>
      <c r="G112" t="s">
        <v>14</v>
      </c>
      <c r="H112" s="8">
        <f t="shared" si="9"/>
        <v>71.983108108108112</v>
      </c>
      <c r="I112">
        <v>296</v>
      </c>
      <c r="J112" t="str">
        <f t="shared" si="10"/>
        <v>food</v>
      </c>
      <c r="K112" t="str">
        <f t="shared" si="11"/>
        <v>food trucks</v>
      </c>
      <c r="L112" t="s">
        <v>21</v>
      </c>
      <c r="M112" t="s">
        <v>22</v>
      </c>
      <c r="N112">
        <v>1536642000</v>
      </c>
      <c r="O112" s="14">
        <f t="shared" si="12"/>
        <v>43354.208333333328</v>
      </c>
      <c r="P112" s="14">
        <v>43354.208333333328</v>
      </c>
      <c r="Q112">
        <f t="shared" si="15"/>
        <v>2018</v>
      </c>
      <c r="R112">
        <v>2018</v>
      </c>
      <c r="S112" s="16" t="str">
        <f t="shared" si="13"/>
        <v>Sep</v>
      </c>
      <c r="T112" t="s">
        <v>2082</v>
      </c>
      <c r="U112">
        <v>1538283600</v>
      </c>
      <c r="V112" s="12">
        <f t="shared" si="14"/>
        <v>43373.208333333328</v>
      </c>
      <c r="W112" t="b">
        <v>0</v>
      </c>
      <c r="X112" t="b">
        <v>0</v>
      </c>
      <c r="Y112" t="s">
        <v>17</v>
      </c>
    </row>
    <row r="113" spans="1:2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8"/>
        <v>119.95602605863192</v>
      </c>
      <c r="G113" t="s">
        <v>20</v>
      </c>
      <c r="H113" s="8">
        <f t="shared" si="9"/>
        <v>108.95414201183432</v>
      </c>
      <c r="I113">
        <v>676</v>
      </c>
      <c r="J113" t="str">
        <f t="shared" si="10"/>
        <v>publishing</v>
      </c>
      <c r="K113" t="str">
        <f t="shared" si="11"/>
        <v>radio &amp; podcasts</v>
      </c>
      <c r="L113" t="s">
        <v>21</v>
      </c>
      <c r="M113" t="s">
        <v>22</v>
      </c>
      <c r="N113">
        <v>1348290000</v>
      </c>
      <c r="O113" s="14">
        <f t="shared" si="12"/>
        <v>41174.208333333336</v>
      </c>
      <c r="P113" s="14">
        <v>41174.208333333336</v>
      </c>
      <c r="Q113">
        <f t="shared" si="15"/>
        <v>2012</v>
      </c>
      <c r="R113">
        <v>2012</v>
      </c>
      <c r="S113" s="16" t="str">
        <f t="shared" si="13"/>
        <v>Sep</v>
      </c>
      <c r="T113" t="s">
        <v>2082</v>
      </c>
      <c r="U113">
        <v>1348808400</v>
      </c>
      <c r="V113" s="12">
        <f t="shared" si="14"/>
        <v>41180.208333333336</v>
      </c>
      <c r="W113" t="b">
        <v>0</v>
      </c>
      <c r="X113" t="b">
        <v>0</v>
      </c>
      <c r="Y113" t="s">
        <v>133</v>
      </c>
    </row>
    <row r="114" spans="1:2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8"/>
        <v>268.82978723404256</v>
      </c>
      <c r="G114" t="s">
        <v>20</v>
      </c>
      <c r="H114" s="8">
        <f t="shared" si="9"/>
        <v>35</v>
      </c>
      <c r="I114">
        <v>361</v>
      </c>
      <c r="J114" t="str">
        <f t="shared" si="10"/>
        <v>technology</v>
      </c>
      <c r="K114" t="str">
        <f t="shared" si="11"/>
        <v>web</v>
      </c>
      <c r="L114" t="s">
        <v>26</v>
      </c>
      <c r="M114" t="s">
        <v>27</v>
      </c>
      <c r="N114">
        <v>1408856400</v>
      </c>
      <c r="O114" s="14">
        <f t="shared" si="12"/>
        <v>41875.208333333336</v>
      </c>
      <c r="P114" s="14">
        <v>41875.208333333336</v>
      </c>
      <c r="Q114">
        <f t="shared" si="15"/>
        <v>2014</v>
      </c>
      <c r="R114">
        <v>2014</v>
      </c>
      <c r="S114" s="16" t="str">
        <f t="shared" si="13"/>
        <v>Aug</v>
      </c>
      <c r="T114" t="s">
        <v>2080</v>
      </c>
      <c r="U114">
        <v>1410152400</v>
      </c>
      <c r="V114" s="12">
        <f t="shared" si="14"/>
        <v>41890.208333333336</v>
      </c>
      <c r="W114" t="b">
        <v>0</v>
      </c>
      <c r="X114" t="b">
        <v>0</v>
      </c>
      <c r="Y114" t="s">
        <v>28</v>
      </c>
    </row>
    <row r="115" spans="1:2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8"/>
        <v>376.87878787878788</v>
      </c>
      <c r="G115" t="s">
        <v>20</v>
      </c>
      <c r="H115" s="8">
        <f t="shared" si="9"/>
        <v>94.938931297709928</v>
      </c>
      <c r="I115">
        <v>131</v>
      </c>
      <c r="J115" t="str">
        <f t="shared" si="10"/>
        <v>food</v>
      </c>
      <c r="K115" t="str">
        <f t="shared" si="11"/>
        <v>food trucks</v>
      </c>
      <c r="L115" t="s">
        <v>21</v>
      </c>
      <c r="M115" t="s">
        <v>22</v>
      </c>
      <c r="N115">
        <v>1505192400</v>
      </c>
      <c r="O115" s="14">
        <f t="shared" si="12"/>
        <v>42990.208333333328</v>
      </c>
      <c r="P115" s="14">
        <v>42990.208333333328</v>
      </c>
      <c r="Q115">
        <f t="shared" si="15"/>
        <v>2017</v>
      </c>
      <c r="R115">
        <v>2017</v>
      </c>
      <c r="S115" s="16" t="str">
        <f t="shared" si="13"/>
        <v>Sep</v>
      </c>
      <c r="T115" t="s">
        <v>2082</v>
      </c>
      <c r="U115">
        <v>1505797200</v>
      </c>
      <c r="V115" s="12">
        <f t="shared" si="14"/>
        <v>42997.208333333328</v>
      </c>
      <c r="W115" t="b">
        <v>0</v>
      </c>
      <c r="X115" t="b">
        <v>0</v>
      </c>
      <c r="Y115" t="s">
        <v>17</v>
      </c>
    </row>
    <row r="116" spans="1:2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8"/>
        <v>727.15789473684208</v>
      </c>
      <c r="G116" t="s">
        <v>20</v>
      </c>
      <c r="H116" s="8">
        <f t="shared" si="9"/>
        <v>109.65079365079364</v>
      </c>
      <c r="I116">
        <v>126</v>
      </c>
      <c r="J116" t="str">
        <f t="shared" si="10"/>
        <v>technology</v>
      </c>
      <c r="K116" t="str">
        <f t="shared" si="11"/>
        <v>wearables</v>
      </c>
      <c r="L116" t="s">
        <v>21</v>
      </c>
      <c r="M116" t="s">
        <v>22</v>
      </c>
      <c r="N116">
        <v>1554786000</v>
      </c>
      <c r="O116" s="14">
        <f t="shared" si="12"/>
        <v>43564.208333333328</v>
      </c>
      <c r="P116" s="14">
        <v>43564.208333333328</v>
      </c>
      <c r="Q116">
        <f t="shared" si="15"/>
        <v>2019</v>
      </c>
      <c r="R116">
        <v>2019</v>
      </c>
      <c r="S116" s="16" t="str">
        <f t="shared" si="13"/>
        <v>Apr</v>
      </c>
      <c r="T116" t="s">
        <v>2088</v>
      </c>
      <c r="U116">
        <v>1554872400</v>
      </c>
      <c r="V116" s="12">
        <f t="shared" si="14"/>
        <v>43565.208333333328</v>
      </c>
      <c r="W116" t="b">
        <v>0</v>
      </c>
      <c r="X116" t="b">
        <v>1</v>
      </c>
      <c r="Y116" t="s">
        <v>65</v>
      </c>
    </row>
    <row r="117" spans="1:2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8"/>
        <v>87.211757648470297</v>
      </c>
      <c r="G117" t="s">
        <v>14</v>
      </c>
      <c r="H117" s="8">
        <f t="shared" si="9"/>
        <v>44.001815980629537</v>
      </c>
      <c r="I117">
        <v>3304</v>
      </c>
      <c r="J117" t="str">
        <f t="shared" si="10"/>
        <v>publishing</v>
      </c>
      <c r="K117" t="str">
        <f t="shared" si="11"/>
        <v>fiction</v>
      </c>
      <c r="L117" t="s">
        <v>107</v>
      </c>
      <c r="M117" t="s">
        <v>108</v>
      </c>
      <c r="N117">
        <v>1510898400</v>
      </c>
      <c r="O117" s="14">
        <f t="shared" si="12"/>
        <v>43056.25</v>
      </c>
      <c r="P117" s="14">
        <v>43056.25</v>
      </c>
      <c r="Q117">
        <f t="shared" si="15"/>
        <v>2017</v>
      </c>
      <c r="R117">
        <v>2017</v>
      </c>
      <c r="S117" s="16" t="str">
        <f t="shared" si="13"/>
        <v>Nov</v>
      </c>
      <c r="T117" t="s">
        <v>2079</v>
      </c>
      <c r="U117">
        <v>1513922400</v>
      </c>
      <c r="V117" s="12">
        <f t="shared" si="14"/>
        <v>43091.25</v>
      </c>
      <c r="W117" t="b">
        <v>0</v>
      </c>
      <c r="X117" t="b">
        <v>0</v>
      </c>
      <c r="Y117" t="s">
        <v>119</v>
      </c>
    </row>
    <row r="118" spans="1:2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8"/>
        <v>88</v>
      </c>
      <c r="G118" t="s">
        <v>14</v>
      </c>
      <c r="H118" s="8">
        <f t="shared" si="9"/>
        <v>86.794520547945211</v>
      </c>
      <c r="I118">
        <v>73</v>
      </c>
      <c r="J118" t="str">
        <f t="shared" si="10"/>
        <v>theater</v>
      </c>
      <c r="K118" t="str">
        <f t="shared" si="11"/>
        <v>plays</v>
      </c>
      <c r="L118" t="s">
        <v>21</v>
      </c>
      <c r="M118" t="s">
        <v>22</v>
      </c>
      <c r="N118">
        <v>1442552400</v>
      </c>
      <c r="O118" s="14">
        <f t="shared" si="12"/>
        <v>42265.208333333328</v>
      </c>
      <c r="P118" s="14">
        <v>42265.208333333328</v>
      </c>
      <c r="Q118">
        <f t="shared" si="15"/>
        <v>2015</v>
      </c>
      <c r="R118">
        <v>2015</v>
      </c>
      <c r="S118" s="16" t="str">
        <f t="shared" si="13"/>
        <v>Sep</v>
      </c>
      <c r="T118" t="s">
        <v>2082</v>
      </c>
      <c r="U118">
        <v>1442638800</v>
      </c>
      <c r="V118" s="12">
        <f t="shared" si="14"/>
        <v>42266.208333333328</v>
      </c>
      <c r="W118" t="b">
        <v>0</v>
      </c>
      <c r="X118" t="b">
        <v>0</v>
      </c>
      <c r="Y118" t="s">
        <v>33</v>
      </c>
    </row>
    <row r="119" spans="1:2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8"/>
        <v>173.9387755102041</v>
      </c>
      <c r="G119" t="s">
        <v>20</v>
      </c>
      <c r="H119" s="8">
        <f t="shared" si="9"/>
        <v>30.992727272727272</v>
      </c>
      <c r="I119">
        <v>275</v>
      </c>
      <c r="J119" t="str">
        <f t="shared" si="10"/>
        <v>film &amp; video</v>
      </c>
      <c r="K119" t="str">
        <f t="shared" si="11"/>
        <v>television</v>
      </c>
      <c r="L119" t="s">
        <v>21</v>
      </c>
      <c r="M119" t="s">
        <v>22</v>
      </c>
      <c r="N119">
        <v>1316667600</v>
      </c>
      <c r="O119" s="14">
        <f t="shared" si="12"/>
        <v>40808.208333333336</v>
      </c>
      <c r="P119" s="14">
        <v>40808.208333333336</v>
      </c>
      <c r="Q119">
        <f t="shared" si="15"/>
        <v>2011</v>
      </c>
      <c r="R119">
        <v>2011</v>
      </c>
      <c r="S119" s="16" t="str">
        <f t="shared" si="13"/>
        <v>Sep</v>
      </c>
      <c r="T119" t="s">
        <v>2082</v>
      </c>
      <c r="U119">
        <v>1317186000</v>
      </c>
      <c r="V119" s="12">
        <f t="shared" si="14"/>
        <v>40814.208333333336</v>
      </c>
      <c r="W119" t="b">
        <v>0</v>
      </c>
      <c r="X119" t="b">
        <v>0</v>
      </c>
      <c r="Y119" t="s">
        <v>269</v>
      </c>
    </row>
    <row r="120" spans="1:2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8"/>
        <v>117.61111111111111</v>
      </c>
      <c r="G120" t="s">
        <v>20</v>
      </c>
      <c r="H120" s="8">
        <f t="shared" si="9"/>
        <v>94.791044776119406</v>
      </c>
      <c r="I120">
        <v>67</v>
      </c>
      <c r="J120" t="str">
        <f t="shared" si="10"/>
        <v>photography</v>
      </c>
      <c r="K120" t="str">
        <f t="shared" si="11"/>
        <v>photography books</v>
      </c>
      <c r="L120" t="s">
        <v>21</v>
      </c>
      <c r="M120" t="s">
        <v>22</v>
      </c>
      <c r="N120">
        <v>1390716000</v>
      </c>
      <c r="O120" s="14">
        <f t="shared" si="12"/>
        <v>41665.25</v>
      </c>
      <c r="P120" s="14">
        <v>41665.25</v>
      </c>
      <c r="Q120">
        <f t="shared" si="15"/>
        <v>2014</v>
      </c>
      <c r="R120">
        <v>2014</v>
      </c>
      <c r="S120" s="16" t="str">
        <f t="shared" si="13"/>
        <v>Jan</v>
      </c>
      <c r="T120" t="s">
        <v>2081</v>
      </c>
      <c r="U120">
        <v>1391234400</v>
      </c>
      <c r="V120" s="12">
        <f t="shared" si="14"/>
        <v>41671.25</v>
      </c>
      <c r="W120" t="b">
        <v>0</v>
      </c>
      <c r="X120" t="b">
        <v>0</v>
      </c>
      <c r="Y120" t="s">
        <v>122</v>
      </c>
    </row>
    <row r="121" spans="1:2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8"/>
        <v>214.96</v>
      </c>
      <c r="G121" t="s">
        <v>20</v>
      </c>
      <c r="H121" s="8">
        <f t="shared" si="9"/>
        <v>69.79220779220779</v>
      </c>
      <c r="I121">
        <v>154</v>
      </c>
      <c r="J121" t="str">
        <f t="shared" si="10"/>
        <v>film &amp; video</v>
      </c>
      <c r="K121" t="str">
        <f t="shared" si="11"/>
        <v>documentary</v>
      </c>
      <c r="L121" t="s">
        <v>21</v>
      </c>
      <c r="M121" t="s">
        <v>22</v>
      </c>
      <c r="N121">
        <v>1402894800</v>
      </c>
      <c r="O121" s="14">
        <f t="shared" si="12"/>
        <v>41806.208333333336</v>
      </c>
      <c r="P121" s="14">
        <v>41806.208333333336</v>
      </c>
      <c r="Q121">
        <f t="shared" si="15"/>
        <v>2014</v>
      </c>
      <c r="R121">
        <v>2014</v>
      </c>
      <c r="S121" s="16" t="str">
        <f t="shared" si="13"/>
        <v>Jun</v>
      </c>
      <c r="T121" t="s">
        <v>2084</v>
      </c>
      <c r="U121">
        <v>1404363600</v>
      </c>
      <c r="V121" s="12">
        <f t="shared" si="14"/>
        <v>41823.208333333336</v>
      </c>
      <c r="W121" t="b">
        <v>0</v>
      </c>
      <c r="X121" t="b">
        <v>1</v>
      </c>
      <c r="Y121" t="s">
        <v>42</v>
      </c>
    </row>
    <row r="122" spans="1:2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8"/>
        <v>149.49667110519306</v>
      </c>
      <c r="G122" t="s">
        <v>20</v>
      </c>
      <c r="H122" s="8">
        <f t="shared" si="9"/>
        <v>63.003367003367003</v>
      </c>
      <c r="I122">
        <v>1782</v>
      </c>
      <c r="J122" t="str">
        <f t="shared" si="10"/>
        <v>games</v>
      </c>
      <c r="K122" t="str">
        <f t="shared" si="11"/>
        <v>mobile games</v>
      </c>
      <c r="L122" t="s">
        <v>21</v>
      </c>
      <c r="M122" t="s">
        <v>22</v>
      </c>
      <c r="N122">
        <v>1429246800</v>
      </c>
      <c r="O122" s="14">
        <f t="shared" si="12"/>
        <v>42111.208333333328</v>
      </c>
      <c r="P122" s="14">
        <v>42111.208333333328</v>
      </c>
      <c r="Q122">
        <f t="shared" si="15"/>
        <v>2015</v>
      </c>
      <c r="R122">
        <v>2015</v>
      </c>
      <c r="S122" s="16" t="str">
        <f t="shared" si="13"/>
        <v>Apr</v>
      </c>
      <c r="T122" t="s">
        <v>2088</v>
      </c>
      <c r="U122">
        <v>1429592400</v>
      </c>
      <c r="V122" s="12">
        <f t="shared" si="14"/>
        <v>42115.208333333328</v>
      </c>
      <c r="W122" t="b">
        <v>0</v>
      </c>
      <c r="X122" t="b">
        <v>1</v>
      </c>
      <c r="Y122" t="s">
        <v>292</v>
      </c>
    </row>
    <row r="123" spans="1:2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8"/>
        <v>219.33995584988963</v>
      </c>
      <c r="G123" t="s">
        <v>20</v>
      </c>
      <c r="H123" s="8">
        <f t="shared" si="9"/>
        <v>110.0343300110742</v>
      </c>
      <c r="I123">
        <v>903</v>
      </c>
      <c r="J123" t="str">
        <f t="shared" si="10"/>
        <v>games</v>
      </c>
      <c r="K123" t="str">
        <f t="shared" si="11"/>
        <v>video games</v>
      </c>
      <c r="L123" t="s">
        <v>21</v>
      </c>
      <c r="M123" t="s">
        <v>22</v>
      </c>
      <c r="N123">
        <v>1412485200</v>
      </c>
      <c r="O123" s="14">
        <f t="shared" si="12"/>
        <v>41917.208333333336</v>
      </c>
      <c r="P123" s="14">
        <v>41917.208333333336</v>
      </c>
      <c r="Q123">
        <f t="shared" si="15"/>
        <v>2014</v>
      </c>
      <c r="R123">
        <v>2014</v>
      </c>
      <c r="S123" s="16" t="str">
        <f t="shared" si="13"/>
        <v>Oct</v>
      </c>
      <c r="T123" t="s">
        <v>2083</v>
      </c>
      <c r="U123">
        <v>1413608400</v>
      </c>
      <c r="V123" s="12">
        <f t="shared" si="14"/>
        <v>41930.208333333336</v>
      </c>
      <c r="W123" t="b">
        <v>0</v>
      </c>
      <c r="X123" t="b">
        <v>0</v>
      </c>
      <c r="Y123" t="s">
        <v>89</v>
      </c>
    </row>
    <row r="124" spans="1:2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8"/>
        <v>64.367690058479525</v>
      </c>
      <c r="G124" t="s">
        <v>14</v>
      </c>
      <c r="H124" s="8">
        <f t="shared" si="9"/>
        <v>25.997933274284026</v>
      </c>
      <c r="I124">
        <v>3387</v>
      </c>
      <c r="J124" t="str">
        <f t="shared" si="10"/>
        <v>publishing</v>
      </c>
      <c r="K124" t="str">
        <f t="shared" si="11"/>
        <v>fiction</v>
      </c>
      <c r="L124" t="s">
        <v>21</v>
      </c>
      <c r="M124" t="s">
        <v>22</v>
      </c>
      <c r="N124">
        <v>1417068000</v>
      </c>
      <c r="O124" s="14">
        <f t="shared" si="12"/>
        <v>41970.25</v>
      </c>
      <c r="P124" s="14">
        <v>41970.25</v>
      </c>
      <c r="Q124">
        <f t="shared" si="15"/>
        <v>2014</v>
      </c>
      <c r="R124">
        <v>2014</v>
      </c>
      <c r="S124" s="16" t="str">
        <f t="shared" si="13"/>
        <v>Nov</v>
      </c>
      <c r="T124" t="s">
        <v>2079</v>
      </c>
      <c r="U124">
        <v>1419400800</v>
      </c>
      <c r="V124" s="12">
        <f t="shared" si="14"/>
        <v>41997.25</v>
      </c>
      <c r="W124" t="b">
        <v>0</v>
      </c>
      <c r="X124" t="b">
        <v>0</v>
      </c>
      <c r="Y124" t="s">
        <v>119</v>
      </c>
    </row>
    <row r="125" spans="1:2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8"/>
        <v>18.622397298818232</v>
      </c>
      <c r="G125" t="s">
        <v>14</v>
      </c>
      <c r="H125" s="8">
        <f t="shared" si="9"/>
        <v>49.987915407854985</v>
      </c>
      <c r="I125">
        <v>662</v>
      </c>
      <c r="J125" t="str">
        <f t="shared" si="10"/>
        <v>theater</v>
      </c>
      <c r="K125" t="str">
        <f t="shared" si="11"/>
        <v>plays</v>
      </c>
      <c r="L125" t="s">
        <v>15</v>
      </c>
      <c r="M125" t="s">
        <v>16</v>
      </c>
      <c r="N125">
        <v>1448344800</v>
      </c>
      <c r="O125" s="14">
        <f t="shared" si="12"/>
        <v>42332.25</v>
      </c>
      <c r="P125" s="14">
        <v>42332.25</v>
      </c>
      <c r="Q125">
        <f t="shared" si="15"/>
        <v>2015</v>
      </c>
      <c r="R125">
        <v>2015</v>
      </c>
      <c r="S125" s="16" t="str">
        <f t="shared" si="13"/>
        <v>Nov</v>
      </c>
      <c r="T125" t="s">
        <v>2079</v>
      </c>
      <c r="U125">
        <v>1448604000</v>
      </c>
      <c r="V125" s="12">
        <f t="shared" si="14"/>
        <v>42335.25</v>
      </c>
      <c r="W125" t="b">
        <v>1</v>
      </c>
      <c r="X125" t="b">
        <v>0</v>
      </c>
      <c r="Y125" t="s">
        <v>33</v>
      </c>
    </row>
    <row r="126" spans="1:2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8"/>
        <v>367.76923076923077</v>
      </c>
      <c r="G126" t="s">
        <v>20</v>
      </c>
      <c r="H126" s="8">
        <f t="shared" si="9"/>
        <v>101.72340425531915</v>
      </c>
      <c r="I126">
        <v>94</v>
      </c>
      <c r="J126" t="str">
        <f t="shared" si="10"/>
        <v>photography</v>
      </c>
      <c r="K126" t="str">
        <f t="shared" si="11"/>
        <v>photography books</v>
      </c>
      <c r="L126" t="s">
        <v>107</v>
      </c>
      <c r="M126" t="s">
        <v>108</v>
      </c>
      <c r="N126">
        <v>1557723600</v>
      </c>
      <c r="O126" s="14">
        <f t="shared" si="12"/>
        <v>43598.208333333328</v>
      </c>
      <c r="P126" s="14">
        <v>43598.208333333328</v>
      </c>
      <c r="Q126">
        <f t="shared" si="15"/>
        <v>2019</v>
      </c>
      <c r="R126">
        <v>2019</v>
      </c>
      <c r="S126" s="16" t="str">
        <f t="shared" si="13"/>
        <v>May</v>
      </c>
      <c r="T126" t="s">
        <v>2090</v>
      </c>
      <c r="U126">
        <v>1562302800</v>
      </c>
      <c r="V126" s="12">
        <f t="shared" si="14"/>
        <v>43651.208333333328</v>
      </c>
      <c r="W126" t="b">
        <v>0</v>
      </c>
      <c r="X126" t="b">
        <v>0</v>
      </c>
      <c r="Y126" t="s">
        <v>122</v>
      </c>
    </row>
    <row r="127" spans="1:2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8"/>
        <v>159.90566037735849</v>
      </c>
      <c r="G127" t="s">
        <v>20</v>
      </c>
      <c r="H127" s="8">
        <f t="shared" si="9"/>
        <v>47.083333333333336</v>
      </c>
      <c r="I127">
        <v>180</v>
      </c>
      <c r="J127" t="str">
        <f t="shared" si="10"/>
        <v>theater</v>
      </c>
      <c r="K127" t="str">
        <f t="shared" si="11"/>
        <v>plays</v>
      </c>
      <c r="L127" t="s">
        <v>21</v>
      </c>
      <c r="M127" t="s">
        <v>22</v>
      </c>
      <c r="N127">
        <v>1537333200</v>
      </c>
      <c r="O127" s="14">
        <f t="shared" si="12"/>
        <v>43362.208333333328</v>
      </c>
      <c r="P127" s="14">
        <v>43362.208333333328</v>
      </c>
      <c r="Q127">
        <f t="shared" si="15"/>
        <v>2018</v>
      </c>
      <c r="R127">
        <v>2018</v>
      </c>
      <c r="S127" s="16" t="str">
        <f t="shared" si="13"/>
        <v>Sep</v>
      </c>
      <c r="T127" t="s">
        <v>2082</v>
      </c>
      <c r="U127">
        <v>1537678800</v>
      </c>
      <c r="V127" s="12">
        <f t="shared" si="14"/>
        <v>43366.208333333328</v>
      </c>
      <c r="W127" t="b">
        <v>0</v>
      </c>
      <c r="X127" t="b">
        <v>0</v>
      </c>
      <c r="Y127" t="s">
        <v>33</v>
      </c>
    </row>
    <row r="128" spans="1:2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8"/>
        <v>38.633185349611544</v>
      </c>
      <c r="G128" t="s">
        <v>14</v>
      </c>
      <c r="H128" s="8">
        <f t="shared" si="9"/>
        <v>89.944444444444443</v>
      </c>
      <c r="I128">
        <v>774</v>
      </c>
      <c r="J128" t="str">
        <f t="shared" si="10"/>
        <v>theater</v>
      </c>
      <c r="K128" t="str">
        <f t="shared" si="11"/>
        <v>plays</v>
      </c>
      <c r="L128" t="s">
        <v>21</v>
      </c>
      <c r="M128" t="s">
        <v>22</v>
      </c>
      <c r="N128">
        <v>1471150800</v>
      </c>
      <c r="O128" s="14">
        <f t="shared" si="12"/>
        <v>42596.208333333328</v>
      </c>
      <c r="P128" s="14">
        <v>42596.208333333328</v>
      </c>
      <c r="Q128">
        <f t="shared" si="15"/>
        <v>2016</v>
      </c>
      <c r="R128">
        <v>2016</v>
      </c>
      <c r="S128" s="16" t="str">
        <f t="shared" si="13"/>
        <v>Aug</v>
      </c>
      <c r="T128" t="s">
        <v>2080</v>
      </c>
      <c r="U128">
        <v>1473570000</v>
      </c>
      <c r="V128" s="12">
        <f t="shared" si="14"/>
        <v>42624.208333333328</v>
      </c>
      <c r="W128" t="b">
        <v>0</v>
      </c>
      <c r="X128" t="b">
        <v>1</v>
      </c>
      <c r="Y128" t="s">
        <v>33</v>
      </c>
    </row>
    <row r="129" spans="1:2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8"/>
        <v>51.42151162790698</v>
      </c>
      <c r="G129" t="s">
        <v>14</v>
      </c>
      <c r="H129" s="8">
        <f t="shared" si="9"/>
        <v>78.96875</v>
      </c>
      <c r="I129">
        <v>672</v>
      </c>
      <c r="J129" t="str">
        <f t="shared" si="10"/>
        <v>theater</v>
      </c>
      <c r="K129" t="str">
        <f t="shared" si="11"/>
        <v>plays</v>
      </c>
      <c r="L129" t="s">
        <v>15</v>
      </c>
      <c r="M129" t="s">
        <v>16</v>
      </c>
      <c r="N129">
        <v>1273640400</v>
      </c>
      <c r="O129" s="14">
        <f t="shared" si="12"/>
        <v>40310.208333333336</v>
      </c>
      <c r="P129" s="14">
        <v>40310.208333333336</v>
      </c>
      <c r="Q129">
        <f t="shared" si="15"/>
        <v>2010</v>
      </c>
      <c r="R129">
        <v>2010</v>
      </c>
      <c r="S129" s="16" t="str">
        <f t="shared" si="13"/>
        <v>May</v>
      </c>
      <c r="T129" t="s">
        <v>2090</v>
      </c>
      <c r="U129">
        <v>1273899600</v>
      </c>
      <c r="V129" s="12">
        <f t="shared" si="14"/>
        <v>40313.208333333336</v>
      </c>
      <c r="W129" t="b">
        <v>0</v>
      </c>
      <c r="X129" t="b">
        <v>0</v>
      </c>
      <c r="Y129" t="s">
        <v>33</v>
      </c>
    </row>
    <row r="130" spans="1:2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8"/>
        <v>60.334277620396605</v>
      </c>
      <c r="G130" t="s">
        <v>74</v>
      </c>
      <c r="H130" s="8">
        <f t="shared" si="9"/>
        <v>80.067669172932327</v>
      </c>
      <c r="I130">
        <v>532</v>
      </c>
      <c r="J130" t="str">
        <f t="shared" si="10"/>
        <v>music</v>
      </c>
      <c r="K130" t="str">
        <f t="shared" si="11"/>
        <v>rock</v>
      </c>
      <c r="L130" t="s">
        <v>21</v>
      </c>
      <c r="M130" t="s">
        <v>22</v>
      </c>
      <c r="N130">
        <v>1282885200</v>
      </c>
      <c r="O130" s="14">
        <f t="shared" si="12"/>
        <v>40417.208333333336</v>
      </c>
      <c r="P130" s="14">
        <v>40417.208333333336</v>
      </c>
      <c r="Q130">
        <f t="shared" si="15"/>
        <v>2010</v>
      </c>
      <c r="R130">
        <v>2010</v>
      </c>
      <c r="S130" s="16" t="str">
        <f t="shared" si="13"/>
        <v>Aug</v>
      </c>
      <c r="T130" t="s">
        <v>2080</v>
      </c>
      <c r="U130">
        <v>1284008400</v>
      </c>
      <c r="V130" s="12">
        <f t="shared" si="14"/>
        <v>40430.208333333336</v>
      </c>
      <c r="W130" t="b">
        <v>0</v>
      </c>
      <c r="X130" t="b">
        <v>0</v>
      </c>
      <c r="Y130" t="s">
        <v>23</v>
      </c>
    </row>
    <row r="131" spans="1:2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6">E131/D131*100</f>
        <v>3.202693602693603</v>
      </c>
      <c r="G131" t="s">
        <v>74</v>
      </c>
      <c r="H131" s="8">
        <f t="shared" ref="H131:H194" si="17">E131/I131</f>
        <v>86.472727272727269</v>
      </c>
      <c r="I131">
        <v>55</v>
      </c>
      <c r="J131" t="str">
        <f t="shared" ref="J131:J194" si="18">_xlfn.TEXTBEFORE(Y131, "/")</f>
        <v>food</v>
      </c>
      <c r="K131" t="str">
        <f t="shared" ref="K131:K194" si="19">_xlfn.TEXTAFTER(Y131, "/")</f>
        <v>food trucks</v>
      </c>
      <c r="L131" t="s">
        <v>26</v>
      </c>
      <c r="M131" t="s">
        <v>27</v>
      </c>
      <c r="N131">
        <v>1422943200</v>
      </c>
      <c r="O131" s="14">
        <f t="shared" ref="O131:O194" si="20">(((N131/60)/60)/24)+DATE(1970,1,1)</f>
        <v>42038.25</v>
      </c>
      <c r="P131" s="14">
        <v>42038.25</v>
      </c>
      <c r="Q131">
        <f t="shared" si="15"/>
        <v>2015</v>
      </c>
      <c r="R131">
        <v>2015</v>
      </c>
      <c r="S131" s="16" t="str">
        <f t="shared" ref="S131:S194" si="21">TEXT(P131, "mmm")</f>
        <v>Feb</v>
      </c>
      <c r="T131" t="s">
        <v>2089</v>
      </c>
      <c r="U131">
        <v>1425103200</v>
      </c>
      <c r="V131" s="12">
        <f t="shared" ref="V131:V194" si="22">(((U131/60)/60)/24)+DATE(1970,1,1)</f>
        <v>42063.25</v>
      </c>
      <c r="W131" t="b">
        <v>0</v>
      </c>
      <c r="X131" t="b">
        <v>0</v>
      </c>
      <c r="Y131" t="s">
        <v>17</v>
      </c>
    </row>
    <row r="132" spans="1:2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6"/>
        <v>155.46875</v>
      </c>
      <c r="G132" t="s">
        <v>20</v>
      </c>
      <c r="H132" s="8">
        <f t="shared" si="17"/>
        <v>28.001876172607879</v>
      </c>
      <c r="I132">
        <v>533</v>
      </c>
      <c r="J132" t="str">
        <f t="shared" si="18"/>
        <v>film &amp; video</v>
      </c>
      <c r="K132" t="str">
        <f t="shared" si="19"/>
        <v>drama</v>
      </c>
      <c r="L132" t="s">
        <v>36</v>
      </c>
      <c r="M132" t="s">
        <v>37</v>
      </c>
      <c r="N132">
        <v>1319605200</v>
      </c>
      <c r="O132" s="14">
        <f t="shared" si="20"/>
        <v>40842.208333333336</v>
      </c>
      <c r="P132" s="14">
        <v>40842.208333333336</v>
      </c>
      <c r="Q132">
        <f t="shared" ref="Q132:Q195" si="23">YEAR(P132)</f>
        <v>2011</v>
      </c>
      <c r="R132">
        <v>2011</v>
      </c>
      <c r="S132" s="16" t="str">
        <f t="shared" si="21"/>
        <v>Oct</v>
      </c>
      <c r="T132" t="s">
        <v>2083</v>
      </c>
      <c r="U132">
        <v>1320991200</v>
      </c>
      <c r="V132" s="12">
        <f t="shared" si="22"/>
        <v>40858.25</v>
      </c>
      <c r="W132" t="b">
        <v>0</v>
      </c>
      <c r="X132" t="b">
        <v>0</v>
      </c>
      <c r="Y132" t="s">
        <v>53</v>
      </c>
    </row>
    <row r="133" spans="1:2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6"/>
        <v>100.85974499089254</v>
      </c>
      <c r="G133" t="s">
        <v>20</v>
      </c>
      <c r="H133" s="8">
        <f t="shared" si="17"/>
        <v>67.996725337699544</v>
      </c>
      <c r="I133">
        <v>2443</v>
      </c>
      <c r="J133" t="str">
        <f t="shared" si="18"/>
        <v>technology</v>
      </c>
      <c r="K133" t="str">
        <f t="shared" si="19"/>
        <v>web</v>
      </c>
      <c r="L133" t="s">
        <v>40</v>
      </c>
      <c r="M133" t="s">
        <v>41</v>
      </c>
      <c r="N133">
        <v>1385704800</v>
      </c>
      <c r="O133" s="14">
        <f t="shared" si="20"/>
        <v>41607.25</v>
      </c>
      <c r="P133" s="14">
        <v>41607.25</v>
      </c>
      <c r="Q133">
        <f t="shared" si="23"/>
        <v>2013</v>
      </c>
      <c r="R133">
        <v>2013</v>
      </c>
      <c r="S133" s="16" t="str">
        <f t="shared" si="21"/>
        <v>Nov</v>
      </c>
      <c r="T133" t="s">
        <v>2079</v>
      </c>
      <c r="U133">
        <v>1386828000</v>
      </c>
      <c r="V133" s="12">
        <f t="shared" si="22"/>
        <v>41620.25</v>
      </c>
      <c r="W133" t="b">
        <v>0</v>
      </c>
      <c r="X133" t="b">
        <v>0</v>
      </c>
      <c r="Y133" t="s">
        <v>28</v>
      </c>
    </row>
    <row r="134" spans="1:2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6"/>
        <v>116.18181818181819</v>
      </c>
      <c r="G134" t="s">
        <v>20</v>
      </c>
      <c r="H134" s="8">
        <f t="shared" si="17"/>
        <v>43.078651685393261</v>
      </c>
      <c r="I134">
        <v>89</v>
      </c>
      <c r="J134" t="str">
        <f t="shared" si="18"/>
        <v>theater</v>
      </c>
      <c r="K134" t="str">
        <f t="shared" si="19"/>
        <v>plays</v>
      </c>
      <c r="L134" t="s">
        <v>21</v>
      </c>
      <c r="M134" t="s">
        <v>22</v>
      </c>
      <c r="N134">
        <v>1515736800</v>
      </c>
      <c r="O134" s="14">
        <f t="shared" si="20"/>
        <v>43112.25</v>
      </c>
      <c r="P134" s="14">
        <v>43112.25</v>
      </c>
      <c r="Q134">
        <f t="shared" si="23"/>
        <v>2018</v>
      </c>
      <c r="R134">
        <v>2018</v>
      </c>
      <c r="S134" s="16" t="str">
        <f t="shared" si="21"/>
        <v>Jan</v>
      </c>
      <c r="T134" t="s">
        <v>2081</v>
      </c>
      <c r="U134">
        <v>1517119200</v>
      </c>
      <c r="V134" s="12">
        <f t="shared" si="22"/>
        <v>43128.25</v>
      </c>
      <c r="W134" t="b">
        <v>0</v>
      </c>
      <c r="X134" t="b">
        <v>1</v>
      </c>
      <c r="Y134" t="s">
        <v>33</v>
      </c>
    </row>
    <row r="135" spans="1:2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6"/>
        <v>310.77777777777777</v>
      </c>
      <c r="G135" t="s">
        <v>20</v>
      </c>
      <c r="H135" s="8">
        <f t="shared" si="17"/>
        <v>87.95597484276729</v>
      </c>
      <c r="I135">
        <v>159</v>
      </c>
      <c r="J135" t="str">
        <f t="shared" si="18"/>
        <v>music</v>
      </c>
      <c r="K135" t="str">
        <f t="shared" si="19"/>
        <v>world music</v>
      </c>
      <c r="L135" t="s">
        <v>21</v>
      </c>
      <c r="M135" t="s">
        <v>22</v>
      </c>
      <c r="N135">
        <v>1313125200</v>
      </c>
      <c r="O135" s="14">
        <f t="shared" si="20"/>
        <v>40767.208333333336</v>
      </c>
      <c r="P135" s="14">
        <v>40767.208333333336</v>
      </c>
      <c r="Q135">
        <f t="shared" si="23"/>
        <v>2011</v>
      </c>
      <c r="R135">
        <v>2011</v>
      </c>
      <c r="S135" s="16" t="str">
        <f t="shared" si="21"/>
        <v>Aug</v>
      </c>
      <c r="T135" t="s">
        <v>2080</v>
      </c>
      <c r="U135">
        <v>1315026000</v>
      </c>
      <c r="V135" s="12">
        <f t="shared" si="22"/>
        <v>40789.208333333336</v>
      </c>
      <c r="W135" t="b">
        <v>0</v>
      </c>
      <c r="X135" t="b">
        <v>0</v>
      </c>
      <c r="Y135" t="s">
        <v>319</v>
      </c>
    </row>
    <row r="136" spans="1:2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6"/>
        <v>89.73668341708543</v>
      </c>
      <c r="G136" t="s">
        <v>14</v>
      </c>
      <c r="H136" s="8">
        <f t="shared" si="17"/>
        <v>94.987234042553197</v>
      </c>
      <c r="I136">
        <v>940</v>
      </c>
      <c r="J136" t="str">
        <f t="shared" si="18"/>
        <v>film &amp; video</v>
      </c>
      <c r="K136" t="str">
        <f t="shared" si="19"/>
        <v>documentary</v>
      </c>
      <c r="L136" t="s">
        <v>98</v>
      </c>
      <c r="M136" t="s">
        <v>99</v>
      </c>
      <c r="N136">
        <v>1308459600</v>
      </c>
      <c r="O136" s="14">
        <f t="shared" si="20"/>
        <v>40713.208333333336</v>
      </c>
      <c r="P136" s="14">
        <v>40713.208333333336</v>
      </c>
      <c r="Q136">
        <f t="shared" si="23"/>
        <v>2011</v>
      </c>
      <c r="R136">
        <v>2011</v>
      </c>
      <c r="S136" s="16" t="str">
        <f t="shared" si="21"/>
        <v>Jun</v>
      </c>
      <c r="T136" t="s">
        <v>2084</v>
      </c>
      <c r="U136">
        <v>1312693200</v>
      </c>
      <c r="V136" s="12">
        <f t="shared" si="22"/>
        <v>40762.208333333336</v>
      </c>
      <c r="W136" t="b">
        <v>0</v>
      </c>
      <c r="X136" t="b">
        <v>1</v>
      </c>
      <c r="Y136" t="s">
        <v>42</v>
      </c>
    </row>
    <row r="137" spans="1:2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6"/>
        <v>71.27272727272728</v>
      </c>
      <c r="G137" t="s">
        <v>14</v>
      </c>
      <c r="H137" s="8">
        <f t="shared" si="17"/>
        <v>46.905982905982903</v>
      </c>
      <c r="I137">
        <v>117</v>
      </c>
      <c r="J137" t="str">
        <f t="shared" si="18"/>
        <v>theater</v>
      </c>
      <c r="K137" t="str">
        <f t="shared" si="19"/>
        <v>plays</v>
      </c>
      <c r="L137" t="s">
        <v>21</v>
      </c>
      <c r="M137" t="s">
        <v>22</v>
      </c>
      <c r="N137">
        <v>1362636000</v>
      </c>
      <c r="O137" s="14">
        <f t="shared" si="20"/>
        <v>41340.25</v>
      </c>
      <c r="P137" s="14">
        <v>41340.25</v>
      </c>
      <c r="Q137">
        <f t="shared" si="23"/>
        <v>2013</v>
      </c>
      <c r="R137">
        <v>2013</v>
      </c>
      <c r="S137" s="16" t="str">
        <f t="shared" si="21"/>
        <v>Mar</v>
      </c>
      <c r="T137" t="s">
        <v>2085</v>
      </c>
      <c r="U137">
        <v>1363064400</v>
      </c>
      <c r="V137" s="12">
        <f t="shared" si="22"/>
        <v>41345.208333333336</v>
      </c>
      <c r="W137" t="b">
        <v>0</v>
      </c>
      <c r="X137" t="b">
        <v>1</v>
      </c>
      <c r="Y137" t="s">
        <v>33</v>
      </c>
    </row>
    <row r="138" spans="1:2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6"/>
        <v>3.2862318840579712</v>
      </c>
      <c r="G138" t="s">
        <v>74</v>
      </c>
      <c r="H138" s="8">
        <f t="shared" si="17"/>
        <v>46.913793103448278</v>
      </c>
      <c r="I138">
        <v>58</v>
      </c>
      <c r="J138" t="str">
        <f t="shared" si="18"/>
        <v>film &amp; video</v>
      </c>
      <c r="K138" t="str">
        <f t="shared" si="19"/>
        <v>drama</v>
      </c>
      <c r="L138" t="s">
        <v>21</v>
      </c>
      <c r="M138" t="s">
        <v>22</v>
      </c>
      <c r="N138">
        <v>1402117200</v>
      </c>
      <c r="O138" s="14">
        <f t="shared" si="20"/>
        <v>41797.208333333336</v>
      </c>
      <c r="P138" s="14">
        <v>41797.208333333336</v>
      </c>
      <c r="Q138">
        <f t="shared" si="23"/>
        <v>2014</v>
      </c>
      <c r="R138">
        <v>2014</v>
      </c>
      <c r="S138" s="16" t="str">
        <f t="shared" si="21"/>
        <v>Jun</v>
      </c>
      <c r="T138" t="s">
        <v>2084</v>
      </c>
      <c r="U138">
        <v>1403154000</v>
      </c>
      <c r="V138" s="12">
        <f t="shared" si="22"/>
        <v>41809.208333333336</v>
      </c>
      <c r="W138" t="b">
        <v>0</v>
      </c>
      <c r="X138" t="b">
        <v>1</v>
      </c>
      <c r="Y138" t="s">
        <v>53</v>
      </c>
    </row>
    <row r="139" spans="1:2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6"/>
        <v>261.77777777777777</v>
      </c>
      <c r="G139" t="s">
        <v>20</v>
      </c>
      <c r="H139" s="8">
        <f t="shared" si="17"/>
        <v>94.24</v>
      </c>
      <c r="I139">
        <v>50</v>
      </c>
      <c r="J139" t="str">
        <f t="shared" si="18"/>
        <v>publishing</v>
      </c>
      <c r="K139" t="str">
        <f t="shared" si="19"/>
        <v>nonfiction</v>
      </c>
      <c r="L139" t="s">
        <v>21</v>
      </c>
      <c r="M139" t="s">
        <v>22</v>
      </c>
      <c r="N139">
        <v>1286341200</v>
      </c>
      <c r="O139" s="14">
        <f t="shared" si="20"/>
        <v>40457.208333333336</v>
      </c>
      <c r="P139" s="14">
        <v>40457.208333333336</v>
      </c>
      <c r="Q139">
        <f t="shared" si="23"/>
        <v>2010</v>
      </c>
      <c r="R139">
        <v>2010</v>
      </c>
      <c r="S139" s="16" t="str">
        <f t="shared" si="21"/>
        <v>Oct</v>
      </c>
      <c r="T139" t="s">
        <v>2083</v>
      </c>
      <c r="U139">
        <v>1286859600</v>
      </c>
      <c r="V139" s="12">
        <f t="shared" si="22"/>
        <v>40463.208333333336</v>
      </c>
      <c r="W139" t="b">
        <v>0</v>
      </c>
      <c r="X139" t="b">
        <v>0</v>
      </c>
      <c r="Y139" t="s">
        <v>68</v>
      </c>
    </row>
    <row r="140" spans="1:2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6"/>
        <v>96</v>
      </c>
      <c r="G140" t="s">
        <v>14</v>
      </c>
      <c r="H140" s="8">
        <f t="shared" si="17"/>
        <v>80.139130434782615</v>
      </c>
      <c r="I140">
        <v>115</v>
      </c>
      <c r="J140" t="str">
        <f t="shared" si="18"/>
        <v>games</v>
      </c>
      <c r="K140" t="str">
        <f t="shared" si="19"/>
        <v>mobile games</v>
      </c>
      <c r="L140" t="s">
        <v>21</v>
      </c>
      <c r="M140" t="s">
        <v>22</v>
      </c>
      <c r="N140">
        <v>1348808400</v>
      </c>
      <c r="O140" s="14">
        <f t="shared" si="20"/>
        <v>41180.208333333336</v>
      </c>
      <c r="P140" s="14">
        <v>41180.208333333336</v>
      </c>
      <c r="Q140">
        <f t="shared" si="23"/>
        <v>2012</v>
      </c>
      <c r="R140">
        <v>2012</v>
      </c>
      <c r="S140" s="16" t="str">
        <f t="shared" si="21"/>
        <v>Sep</v>
      </c>
      <c r="T140" t="s">
        <v>2082</v>
      </c>
      <c r="U140">
        <v>1349326800</v>
      </c>
      <c r="V140" s="12">
        <f t="shared" si="22"/>
        <v>41186.208333333336</v>
      </c>
      <c r="W140" t="b">
        <v>0</v>
      </c>
      <c r="X140" t="b">
        <v>0</v>
      </c>
      <c r="Y140" t="s">
        <v>292</v>
      </c>
    </row>
    <row r="141" spans="1:2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6"/>
        <v>20.896851248642779</v>
      </c>
      <c r="G141" t="s">
        <v>14</v>
      </c>
      <c r="H141" s="8">
        <f t="shared" si="17"/>
        <v>59.036809815950917</v>
      </c>
      <c r="I141">
        <v>326</v>
      </c>
      <c r="J141" t="str">
        <f t="shared" si="18"/>
        <v>technology</v>
      </c>
      <c r="K141" t="str">
        <f t="shared" si="19"/>
        <v>wearables</v>
      </c>
      <c r="L141" t="s">
        <v>21</v>
      </c>
      <c r="M141" t="s">
        <v>22</v>
      </c>
      <c r="N141">
        <v>1429592400</v>
      </c>
      <c r="O141" s="14">
        <f t="shared" si="20"/>
        <v>42115.208333333328</v>
      </c>
      <c r="P141" s="14">
        <v>42115.208333333328</v>
      </c>
      <c r="Q141">
        <f t="shared" si="23"/>
        <v>2015</v>
      </c>
      <c r="R141">
        <v>2015</v>
      </c>
      <c r="S141" s="16" t="str">
        <f t="shared" si="21"/>
        <v>Apr</v>
      </c>
      <c r="T141" t="s">
        <v>2088</v>
      </c>
      <c r="U141">
        <v>1430974800</v>
      </c>
      <c r="V141" s="12">
        <f t="shared" si="22"/>
        <v>42131.208333333328</v>
      </c>
      <c r="W141" t="b">
        <v>0</v>
      </c>
      <c r="X141" t="b">
        <v>1</v>
      </c>
      <c r="Y141" t="s">
        <v>65</v>
      </c>
    </row>
    <row r="142" spans="1:2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6"/>
        <v>223.16363636363636</v>
      </c>
      <c r="G142" t="s">
        <v>20</v>
      </c>
      <c r="H142" s="8">
        <f t="shared" si="17"/>
        <v>65.989247311827953</v>
      </c>
      <c r="I142">
        <v>186</v>
      </c>
      <c r="J142" t="str">
        <f t="shared" si="18"/>
        <v>film &amp; video</v>
      </c>
      <c r="K142" t="str">
        <f t="shared" si="19"/>
        <v>documentary</v>
      </c>
      <c r="L142" t="s">
        <v>21</v>
      </c>
      <c r="M142" t="s">
        <v>22</v>
      </c>
      <c r="N142">
        <v>1519538400</v>
      </c>
      <c r="O142" s="14">
        <f t="shared" si="20"/>
        <v>43156.25</v>
      </c>
      <c r="P142" s="14">
        <v>43156.25</v>
      </c>
      <c r="Q142">
        <f t="shared" si="23"/>
        <v>2018</v>
      </c>
      <c r="R142">
        <v>2018</v>
      </c>
      <c r="S142" s="16" t="str">
        <f t="shared" si="21"/>
        <v>Feb</v>
      </c>
      <c r="T142" t="s">
        <v>2089</v>
      </c>
      <c r="U142">
        <v>1519970400</v>
      </c>
      <c r="V142" s="12">
        <f t="shared" si="22"/>
        <v>43161.25</v>
      </c>
      <c r="W142" t="b">
        <v>0</v>
      </c>
      <c r="X142" t="b">
        <v>0</v>
      </c>
      <c r="Y142" t="s">
        <v>42</v>
      </c>
    </row>
    <row r="143" spans="1:2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6"/>
        <v>101.59097978227061</v>
      </c>
      <c r="G143" t="s">
        <v>20</v>
      </c>
      <c r="H143" s="8">
        <f t="shared" si="17"/>
        <v>60.992530345471522</v>
      </c>
      <c r="I143">
        <v>1071</v>
      </c>
      <c r="J143" t="str">
        <f t="shared" si="18"/>
        <v>technology</v>
      </c>
      <c r="K143" t="str">
        <f t="shared" si="19"/>
        <v>web</v>
      </c>
      <c r="L143" t="s">
        <v>21</v>
      </c>
      <c r="M143" t="s">
        <v>22</v>
      </c>
      <c r="N143">
        <v>1434085200</v>
      </c>
      <c r="O143" s="14">
        <f t="shared" si="20"/>
        <v>42167.208333333328</v>
      </c>
      <c r="P143" s="14">
        <v>42167.208333333328</v>
      </c>
      <c r="Q143">
        <f t="shared" si="23"/>
        <v>2015</v>
      </c>
      <c r="R143">
        <v>2015</v>
      </c>
      <c r="S143" s="16" t="str">
        <f t="shared" si="21"/>
        <v>Jun</v>
      </c>
      <c r="T143" t="s">
        <v>2084</v>
      </c>
      <c r="U143">
        <v>1434603600</v>
      </c>
      <c r="V143" s="12">
        <f t="shared" si="22"/>
        <v>42173.208333333328</v>
      </c>
      <c r="W143" t="b">
        <v>0</v>
      </c>
      <c r="X143" t="b">
        <v>0</v>
      </c>
      <c r="Y143" t="s">
        <v>28</v>
      </c>
    </row>
    <row r="144" spans="1:2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6"/>
        <v>230.03999999999996</v>
      </c>
      <c r="G144" t="s">
        <v>20</v>
      </c>
      <c r="H144" s="8">
        <f t="shared" si="17"/>
        <v>98.307692307692307</v>
      </c>
      <c r="I144">
        <v>117</v>
      </c>
      <c r="J144" t="str">
        <f t="shared" si="18"/>
        <v>technology</v>
      </c>
      <c r="K144" t="str">
        <f t="shared" si="19"/>
        <v>web</v>
      </c>
      <c r="L144" t="s">
        <v>21</v>
      </c>
      <c r="M144" t="s">
        <v>22</v>
      </c>
      <c r="N144">
        <v>1333688400</v>
      </c>
      <c r="O144" s="14">
        <f t="shared" si="20"/>
        <v>41005.208333333336</v>
      </c>
      <c r="P144" s="14">
        <v>41005.208333333336</v>
      </c>
      <c r="Q144">
        <f t="shared" si="23"/>
        <v>2012</v>
      </c>
      <c r="R144">
        <v>2012</v>
      </c>
      <c r="S144" s="16" t="str">
        <f t="shared" si="21"/>
        <v>Apr</v>
      </c>
      <c r="T144" t="s">
        <v>2088</v>
      </c>
      <c r="U144">
        <v>1337230800</v>
      </c>
      <c r="V144" s="12">
        <f t="shared" si="22"/>
        <v>41046.208333333336</v>
      </c>
      <c r="W144" t="b">
        <v>0</v>
      </c>
      <c r="X144" t="b">
        <v>0</v>
      </c>
      <c r="Y144" t="s">
        <v>28</v>
      </c>
    </row>
    <row r="145" spans="1:2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6"/>
        <v>135.59259259259261</v>
      </c>
      <c r="G145" t="s">
        <v>20</v>
      </c>
      <c r="H145" s="8">
        <f t="shared" si="17"/>
        <v>104.6</v>
      </c>
      <c r="I145">
        <v>70</v>
      </c>
      <c r="J145" t="str">
        <f t="shared" si="18"/>
        <v>music</v>
      </c>
      <c r="K145" t="str">
        <f t="shared" si="19"/>
        <v>indie rock</v>
      </c>
      <c r="L145" t="s">
        <v>21</v>
      </c>
      <c r="M145" t="s">
        <v>22</v>
      </c>
      <c r="N145">
        <v>1277701200</v>
      </c>
      <c r="O145" s="14">
        <f t="shared" si="20"/>
        <v>40357.208333333336</v>
      </c>
      <c r="P145" s="14">
        <v>40357.208333333336</v>
      </c>
      <c r="Q145">
        <f t="shared" si="23"/>
        <v>2010</v>
      </c>
      <c r="R145">
        <v>2010</v>
      </c>
      <c r="S145" s="16" t="str">
        <f t="shared" si="21"/>
        <v>Jun</v>
      </c>
      <c r="T145" t="s">
        <v>2084</v>
      </c>
      <c r="U145">
        <v>1279429200</v>
      </c>
      <c r="V145" s="12">
        <f t="shared" si="22"/>
        <v>40377.208333333336</v>
      </c>
      <c r="W145" t="b">
        <v>0</v>
      </c>
      <c r="X145" t="b">
        <v>0</v>
      </c>
      <c r="Y145" t="s">
        <v>60</v>
      </c>
    </row>
    <row r="146" spans="1:2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6"/>
        <v>129.1</v>
      </c>
      <c r="G146" t="s">
        <v>20</v>
      </c>
      <c r="H146" s="8">
        <f t="shared" si="17"/>
        <v>86.066666666666663</v>
      </c>
      <c r="I146">
        <v>135</v>
      </c>
      <c r="J146" t="str">
        <f t="shared" si="18"/>
        <v>theater</v>
      </c>
      <c r="K146" t="str">
        <f t="shared" si="19"/>
        <v>plays</v>
      </c>
      <c r="L146" t="s">
        <v>21</v>
      </c>
      <c r="M146" t="s">
        <v>22</v>
      </c>
      <c r="N146">
        <v>1560747600</v>
      </c>
      <c r="O146" s="14">
        <f t="shared" si="20"/>
        <v>43633.208333333328</v>
      </c>
      <c r="P146" s="14">
        <v>43633.208333333328</v>
      </c>
      <c r="Q146">
        <f t="shared" si="23"/>
        <v>2019</v>
      </c>
      <c r="R146">
        <v>2019</v>
      </c>
      <c r="S146" s="16" t="str">
        <f t="shared" si="21"/>
        <v>Jun</v>
      </c>
      <c r="T146" t="s">
        <v>2084</v>
      </c>
      <c r="U146">
        <v>1561438800</v>
      </c>
      <c r="V146" s="12">
        <f t="shared" si="22"/>
        <v>43641.208333333328</v>
      </c>
      <c r="W146" t="b">
        <v>0</v>
      </c>
      <c r="X146" t="b">
        <v>0</v>
      </c>
      <c r="Y146" t="s">
        <v>33</v>
      </c>
    </row>
    <row r="147" spans="1:2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6"/>
        <v>236.512</v>
      </c>
      <c r="G147" t="s">
        <v>20</v>
      </c>
      <c r="H147" s="8">
        <f t="shared" si="17"/>
        <v>76.989583333333329</v>
      </c>
      <c r="I147">
        <v>768</v>
      </c>
      <c r="J147" t="str">
        <f t="shared" si="18"/>
        <v>technology</v>
      </c>
      <c r="K147" t="str">
        <f t="shared" si="19"/>
        <v>wearables</v>
      </c>
      <c r="L147" t="s">
        <v>98</v>
      </c>
      <c r="M147" t="s">
        <v>99</v>
      </c>
      <c r="N147">
        <v>1410066000</v>
      </c>
      <c r="O147" s="14">
        <f t="shared" si="20"/>
        <v>41889.208333333336</v>
      </c>
      <c r="P147" s="14">
        <v>41889.208333333336</v>
      </c>
      <c r="Q147">
        <f t="shared" si="23"/>
        <v>2014</v>
      </c>
      <c r="R147">
        <v>2014</v>
      </c>
      <c r="S147" s="16" t="str">
        <f t="shared" si="21"/>
        <v>Sep</v>
      </c>
      <c r="T147" t="s">
        <v>2082</v>
      </c>
      <c r="U147">
        <v>1410498000</v>
      </c>
      <c r="V147" s="12">
        <f t="shared" si="22"/>
        <v>41894.208333333336</v>
      </c>
      <c r="W147" t="b">
        <v>0</v>
      </c>
      <c r="X147" t="b">
        <v>0</v>
      </c>
      <c r="Y147" t="s">
        <v>65</v>
      </c>
    </row>
    <row r="148" spans="1:2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6"/>
        <v>17.25</v>
      </c>
      <c r="G148" t="s">
        <v>74</v>
      </c>
      <c r="H148" s="8">
        <f t="shared" si="17"/>
        <v>29.764705882352942</v>
      </c>
      <c r="I148">
        <v>51</v>
      </c>
      <c r="J148" t="str">
        <f t="shared" si="18"/>
        <v>theater</v>
      </c>
      <c r="K148" t="str">
        <f t="shared" si="19"/>
        <v>plays</v>
      </c>
      <c r="L148" t="s">
        <v>21</v>
      </c>
      <c r="M148" t="s">
        <v>22</v>
      </c>
      <c r="N148">
        <v>1320732000</v>
      </c>
      <c r="O148" s="14">
        <f t="shared" si="20"/>
        <v>40855.25</v>
      </c>
      <c r="P148" s="14">
        <v>40855.25</v>
      </c>
      <c r="Q148">
        <f t="shared" si="23"/>
        <v>2011</v>
      </c>
      <c r="R148">
        <v>2011</v>
      </c>
      <c r="S148" s="16" t="str">
        <f t="shared" si="21"/>
        <v>Nov</v>
      </c>
      <c r="T148" t="s">
        <v>2079</v>
      </c>
      <c r="U148">
        <v>1322460000</v>
      </c>
      <c r="V148" s="12">
        <f t="shared" si="22"/>
        <v>40875.25</v>
      </c>
      <c r="W148" t="b">
        <v>0</v>
      </c>
      <c r="X148" t="b">
        <v>0</v>
      </c>
      <c r="Y148" t="s">
        <v>33</v>
      </c>
    </row>
    <row r="149" spans="1:2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6"/>
        <v>112.49397590361446</v>
      </c>
      <c r="G149" t="s">
        <v>20</v>
      </c>
      <c r="H149" s="8">
        <f t="shared" si="17"/>
        <v>46.91959798994975</v>
      </c>
      <c r="I149">
        <v>199</v>
      </c>
      <c r="J149" t="str">
        <f t="shared" si="18"/>
        <v>theater</v>
      </c>
      <c r="K149" t="str">
        <f t="shared" si="19"/>
        <v>plays</v>
      </c>
      <c r="L149" t="s">
        <v>21</v>
      </c>
      <c r="M149" t="s">
        <v>22</v>
      </c>
      <c r="N149">
        <v>1465794000</v>
      </c>
      <c r="O149" s="14">
        <f t="shared" si="20"/>
        <v>42534.208333333328</v>
      </c>
      <c r="P149" s="14">
        <v>42534.208333333328</v>
      </c>
      <c r="Q149">
        <f t="shared" si="23"/>
        <v>2016</v>
      </c>
      <c r="R149">
        <v>2016</v>
      </c>
      <c r="S149" s="16" t="str">
        <f t="shared" si="21"/>
        <v>Jun</v>
      </c>
      <c r="T149" t="s">
        <v>2084</v>
      </c>
      <c r="U149">
        <v>1466312400</v>
      </c>
      <c r="V149" s="12">
        <f t="shared" si="22"/>
        <v>42540.208333333328</v>
      </c>
      <c r="W149" t="b">
        <v>0</v>
      </c>
      <c r="X149" t="b">
        <v>1</v>
      </c>
      <c r="Y149" t="s">
        <v>33</v>
      </c>
    </row>
    <row r="150" spans="1:2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6"/>
        <v>121.02150537634408</v>
      </c>
      <c r="G150" t="s">
        <v>20</v>
      </c>
      <c r="H150" s="8">
        <f t="shared" si="17"/>
        <v>105.18691588785046</v>
      </c>
      <c r="I150">
        <v>107</v>
      </c>
      <c r="J150" t="str">
        <f t="shared" si="18"/>
        <v>technology</v>
      </c>
      <c r="K150" t="str">
        <f t="shared" si="19"/>
        <v>wearables</v>
      </c>
      <c r="L150" t="s">
        <v>21</v>
      </c>
      <c r="M150" t="s">
        <v>22</v>
      </c>
      <c r="N150">
        <v>1500958800</v>
      </c>
      <c r="O150" s="14">
        <f t="shared" si="20"/>
        <v>42941.208333333328</v>
      </c>
      <c r="P150" s="14">
        <v>42941.208333333328</v>
      </c>
      <c r="Q150">
        <f t="shared" si="23"/>
        <v>2017</v>
      </c>
      <c r="R150">
        <v>2017</v>
      </c>
      <c r="S150" s="16" t="str">
        <f t="shared" si="21"/>
        <v>Jul</v>
      </c>
      <c r="T150" t="s">
        <v>2087</v>
      </c>
      <c r="U150">
        <v>1501736400</v>
      </c>
      <c r="V150" s="12">
        <f t="shared" si="22"/>
        <v>42950.208333333328</v>
      </c>
      <c r="W150" t="b">
        <v>0</v>
      </c>
      <c r="X150" t="b">
        <v>0</v>
      </c>
      <c r="Y150" t="s">
        <v>65</v>
      </c>
    </row>
    <row r="151" spans="1:2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6"/>
        <v>219.87096774193549</v>
      </c>
      <c r="G151" t="s">
        <v>20</v>
      </c>
      <c r="H151" s="8">
        <f t="shared" si="17"/>
        <v>69.907692307692301</v>
      </c>
      <c r="I151">
        <v>195</v>
      </c>
      <c r="J151" t="str">
        <f t="shared" si="18"/>
        <v>music</v>
      </c>
      <c r="K151" t="str">
        <f t="shared" si="19"/>
        <v>indie rock</v>
      </c>
      <c r="L151" t="s">
        <v>21</v>
      </c>
      <c r="M151" t="s">
        <v>22</v>
      </c>
      <c r="N151">
        <v>1357020000</v>
      </c>
      <c r="O151" s="14">
        <f t="shared" si="20"/>
        <v>41275.25</v>
      </c>
      <c r="P151" s="14">
        <v>41275.25</v>
      </c>
      <c r="Q151">
        <f t="shared" si="23"/>
        <v>2013</v>
      </c>
      <c r="R151">
        <v>2013</v>
      </c>
      <c r="S151" s="16" t="str">
        <f t="shared" si="21"/>
        <v>Jan</v>
      </c>
      <c r="T151" t="s">
        <v>2081</v>
      </c>
      <c r="U151">
        <v>1361512800</v>
      </c>
      <c r="V151" s="12">
        <f t="shared" si="22"/>
        <v>41327.25</v>
      </c>
      <c r="W151" t="b">
        <v>0</v>
      </c>
      <c r="X151" t="b">
        <v>0</v>
      </c>
      <c r="Y151" t="s">
        <v>60</v>
      </c>
    </row>
    <row r="152" spans="1:2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6"/>
        <v>1</v>
      </c>
      <c r="G152" t="s">
        <v>14</v>
      </c>
      <c r="H152" s="8">
        <f t="shared" si="17"/>
        <v>1</v>
      </c>
      <c r="I152">
        <v>1</v>
      </c>
      <c r="J152" t="str">
        <f t="shared" si="18"/>
        <v>music</v>
      </c>
      <c r="K152" t="str">
        <f t="shared" si="19"/>
        <v>rock</v>
      </c>
      <c r="L152" t="s">
        <v>21</v>
      </c>
      <c r="M152" t="s">
        <v>22</v>
      </c>
      <c r="N152">
        <v>1544940000</v>
      </c>
      <c r="O152" s="14">
        <f t="shared" si="20"/>
        <v>43450.25</v>
      </c>
      <c r="P152" s="14">
        <v>43450.25</v>
      </c>
      <c r="Q152">
        <f t="shared" si="23"/>
        <v>2018</v>
      </c>
      <c r="R152">
        <v>2018</v>
      </c>
      <c r="S152" s="16" t="str">
        <f t="shared" si="21"/>
        <v>Dec</v>
      </c>
      <c r="T152" t="s">
        <v>2086</v>
      </c>
      <c r="U152">
        <v>1545026400</v>
      </c>
      <c r="V152" s="12">
        <f t="shared" si="22"/>
        <v>43451.25</v>
      </c>
      <c r="W152" t="b">
        <v>0</v>
      </c>
      <c r="X152" t="b">
        <v>0</v>
      </c>
      <c r="Y152" t="s">
        <v>23</v>
      </c>
    </row>
    <row r="153" spans="1:2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6"/>
        <v>64.166909620991248</v>
      </c>
      <c r="G153" t="s">
        <v>14</v>
      </c>
      <c r="H153" s="8">
        <f t="shared" si="17"/>
        <v>60.011588275391958</v>
      </c>
      <c r="I153">
        <v>1467</v>
      </c>
      <c r="J153" t="str">
        <f t="shared" si="18"/>
        <v>music</v>
      </c>
      <c r="K153" t="str">
        <f t="shared" si="19"/>
        <v>electric music</v>
      </c>
      <c r="L153" t="s">
        <v>21</v>
      </c>
      <c r="M153" t="s">
        <v>22</v>
      </c>
      <c r="N153">
        <v>1402290000</v>
      </c>
      <c r="O153" s="14">
        <f t="shared" si="20"/>
        <v>41799.208333333336</v>
      </c>
      <c r="P153" s="14">
        <v>41799.208333333336</v>
      </c>
      <c r="Q153">
        <f t="shared" si="23"/>
        <v>2014</v>
      </c>
      <c r="R153">
        <v>2014</v>
      </c>
      <c r="S153" s="16" t="str">
        <f t="shared" si="21"/>
        <v>Jun</v>
      </c>
      <c r="T153" t="s">
        <v>2084</v>
      </c>
      <c r="U153">
        <v>1406696400</v>
      </c>
      <c r="V153" s="12">
        <f t="shared" si="22"/>
        <v>41850.208333333336</v>
      </c>
      <c r="W153" t="b">
        <v>0</v>
      </c>
      <c r="X153" t="b">
        <v>0</v>
      </c>
      <c r="Y153" t="s">
        <v>50</v>
      </c>
    </row>
    <row r="154" spans="1:2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6"/>
        <v>423.06746987951806</v>
      </c>
      <c r="G154" t="s">
        <v>20</v>
      </c>
      <c r="H154" s="8">
        <f t="shared" si="17"/>
        <v>52.006220379146917</v>
      </c>
      <c r="I154">
        <v>3376</v>
      </c>
      <c r="J154" t="str">
        <f t="shared" si="18"/>
        <v>music</v>
      </c>
      <c r="K154" t="str">
        <f t="shared" si="19"/>
        <v>indie rock</v>
      </c>
      <c r="L154" t="s">
        <v>21</v>
      </c>
      <c r="M154" t="s">
        <v>22</v>
      </c>
      <c r="N154">
        <v>1487311200</v>
      </c>
      <c r="O154" s="14">
        <f t="shared" si="20"/>
        <v>42783.25</v>
      </c>
      <c r="P154" s="14">
        <v>42783.25</v>
      </c>
      <c r="Q154">
        <f t="shared" si="23"/>
        <v>2017</v>
      </c>
      <c r="R154">
        <v>2017</v>
      </c>
      <c r="S154" s="16" t="str">
        <f t="shared" si="21"/>
        <v>Feb</v>
      </c>
      <c r="T154" t="s">
        <v>2089</v>
      </c>
      <c r="U154">
        <v>1487916000</v>
      </c>
      <c r="V154" s="12">
        <f t="shared" si="22"/>
        <v>42790.25</v>
      </c>
      <c r="W154" t="b">
        <v>0</v>
      </c>
      <c r="X154" t="b">
        <v>0</v>
      </c>
      <c r="Y154" t="s">
        <v>60</v>
      </c>
    </row>
    <row r="155" spans="1:2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6"/>
        <v>92.984160506863773</v>
      </c>
      <c r="G155" t="s">
        <v>14</v>
      </c>
      <c r="H155" s="8">
        <f t="shared" si="17"/>
        <v>31.000176025347649</v>
      </c>
      <c r="I155">
        <v>5681</v>
      </c>
      <c r="J155" t="str">
        <f t="shared" si="18"/>
        <v>theater</v>
      </c>
      <c r="K155" t="str">
        <f t="shared" si="19"/>
        <v>plays</v>
      </c>
      <c r="L155" t="s">
        <v>21</v>
      </c>
      <c r="M155" t="s">
        <v>22</v>
      </c>
      <c r="N155">
        <v>1350622800</v>
      </c>
      <c r="O155" s="14">
        <f t="shared" si="20"/>
        <v>41201.208333333336</v>
      </c>
      <c r="P155" s="14">
        <v>41201.208333333336</v>
      </c>
      <c r="Q155">
        <f t="shared" si="23"/>
        <v>2012</v>
      </c>
      <c r="R155">
        <v>2012</v>
      </c>
      <c r="S155" s="16" t="str">
        <f t="shared" si="21"/>
        <v>Oct</v>
      </c>
      <c r="T155" t="s">
        <v>2083</v>
      </c>
      <c r="U155">
        <v>1351141200</v>
      </c>
      <c r="V155" s="12">
        <f t="shared" si="22"/>
        <v>41207.208333333336</v>
      </c>
      <c r="W155" t="b">
        <v>0</v>
      </c>
      <c r="X155" t="b">
        <v>0</v>
      </c>
      <c r="Y155" t="s">
        <v>33</v>
      </c>
    </row>
    <row r="156" spans="1:2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6"/>
        <v>58.756567425569173</v>
      </c>
      <c r="G156" t="s">
        <v>14</v>
      </c>
      <c r="H156" s="8">
        <f t="shared" si="17"/>
        <v>95.042492917847028</v>
      </c>
      <c r="I156">
        <v>1059</v>
      </c>
      <c r="J156" t="str">
        <f t="shared" si="18"/>
        <v>music</v>
      </c>
      <c r="K156" t="str">
        <f t="shared" si="19"/>
        <v>indie rock</v>
      </c>
      <c r="L156" t="s">
        <v>21</v>
      </c>
      <c r="M156" t="s">
        <v>22</v>
      </c>
      <c r="N156">
        <v>1463029200</v>
      </c>
      <c r="O156" s="14">
        <f t="shared" si="20"/>
        <v>42502.208333333328</v>
      </c>
      <c r="P156" s="14">
        <v>42502.208333333328</v>
      </c>
      <c r="Q156">
        <f t="shared" si="23"/>
        <v>2016</v>
      </c>
      <c r="R156">
        <v>2016</v>
      </c>
      <c r="S156" s="16" t="str">
        <f t="shared" si="21"/>
        <v>May</v>
      </c>
      <c r="T156" t="s">
        <v>2090</v>
      </c>
      <c r="U156">
        <v>1465016400</v>
      </c>
      <c r="V156" s="12">
        <f t="shared" si="22"/>
        <v>42525.208333333328</v>
      </c>
      <c r="W156" t="b">
        <v>0</v>
      </c>
      <c r="X156" t="b">
        <v>1</v>
      </c>
      <c r="Y156" t="s">
        <v>60</v>
      </c>
    </row>
    <row r="157" spans="1:2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6"/>
        <v>65.022222222222226</v>
      </c>
      <c r="G157" t="s">
        <v>14</v>
      </c>
      <c r="H157" s="8">
        <f t="shared" si="17"/>
        <v>75.968174204355108</v>
      </c>
      <c r="I157">
        <v>1194</v>
      </c>
      <c r="J157" t="str">
        <f t="shared" si="18"/>
        <v>theater</v>
      </c>
      <c r="K157" t="str">
        <f t="shared" si="19"/>
        <v>plays</v>
      </c>
      <c r="L157" t="s">
        <v>21</v>
      </c>
      <c r="M157" t="s">
        <v>22</v>
      </c>
      <c r="N157">
        <v>1269493200</v>
      </c>
      <c r="O157" s="14">
        <f t="shared" si="20"/>
        <v>40262.208333333336</v>
      </c>
      <c r="P157" s="14">
        <v>40262.208333333336</v>
      </c>
      <c r="Q157">
        <f t="shared" si="23"/>
        <v>2010</v>
      </c>
      <c r="R157">
        <v>2010</v>
      </c>
      <c r="S157" s="16" t="str">
        <f t="shared" si="21"/>
        <v>Mar</v>
      </c>
      <c r="T157" t="s">
        <v>2085</v>
      </c>
      <c r="U157">
        <v>1270789200</v>
      </c>
      <c r="V157" s="12">
        <f t="shared" si="22"/>
        <v>40277.208333333336</v>
      </c>
      <c r="W157" t="b">
        <v>0</v>
      </c>
      <c r="X157" t="b">
        <v>0</v>
      </c>
      <c r="Y157" t="s">
        <v>33</v>
      </c>
    </row>
    <row r="158" spans="1:2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6"/>
        <v>73.939560439560438</v>
      </c>
      <c r="G158" t="s">
        <v>74</v>
      </c>
      <c r="H158" s="8">
        <f t="shared" si="17"/>
        <v>71.013192612137203</v>
      </c>
      <c r="I158">
        <v>379</v>
      </c>
      <c r="J158" t="str">
        <f t="shared" si="18"/>
        <v>music</v>
      </c>
      <c r="K158" t="str">
        <f t="shared" si="19"/>
        <v>rock</v>
      </c>
      <c r="L158" t="s">
        <v>26</v>
      </c>
      <c r="M158" t="s">
        <v>27</v>
      </c>
      <c r="N158">
        <v>1570251600</v>
      </c>
      <c r="O158" s="14">
        <f t="shared" si="20"/>
        <v>43743.208333333328</v>
      </c>
      <c r="P158" s="14">
        <v>43743.208333333328</v>
      </c>
      <c r="Q158">
        <f t="shared" si="23"/>
        <v>2019</v>
      </c>
      <c r="R158">
        <v>2019</v>
      </c>
      <c r="S158" s="16" t="str">
        <f t="shared" si="21"/>
        <v>Oct</v>
      </c>
      <c r="T158" t="s">
        <v>2083</v>
      </c>
      <c r="U158">
        <v>1572325200</v>
      </c>
      <c r="V158" s="12">
        <f t="shared" si="22"/>
        <v>43767.208333333328</v>
      </c>
      <c r="W158" t="b">
        <v>0</v>
      </c>
      <c r="X158" t="b">
        <v>0</v>
      </c>
      <c r="Y158" t="s">
        <v>23</v>
      </c>
    </row>
    <row r="159" spans="1:2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6"/>
        <v>52.666666666666664</v>
      </c>
      <c r="G159" t="s">
        <v>14</v>
      </c>
      <c r="H159" s="8">
        <f t="shared" si="17"/>
        <v>73.733333333333334</v>
      </c>
      <c r="I159">
        <v>30</v>
      </c>
      <c r="J159" t="str">
        <f t="shared" si="18"/>
        <v>photography</v>
      </c>
      <c r="K159" t="str">
        <f t="shared" si="19"/>
        <v>photography books</v>
      </c>
      <c r="L159" t="s">
        <v>26</v>
      </c>
      <c r="M159" t="s">
        <v>27</v>
      </c>
      <c r="N159">
        <v>1388383200</v>
      </c>
      <c r="O159" s="14">
        <f t="shared" si="20"/>
        <v>41638.25</v>
      </c>
      <c r="P159" s="14">
        <v>41638.25</v>
      </c>
      <c r="Q159">
        <f t="shared" si="23"/>
        <v>2013</v>
      </c>
      <c r="R159">
        <v>2013</v>
      </c>
      <c r="S159" s="16" t="str">
        <f t="shared" si="21"/>
        <v>Dec</v>
      </c>
      <c r="T159" t="s">
        <v>2086</v>
      </c>
      <c r="U159">
        <v>1389420000</v>
      </c>
      <c r="V159" s="12">
        <f t="shared" si="22"/>
        <v>41650.25</v>
      </c>
      <c r="W159" t="b">
        <v>0</v>
      </c>
      <c r="X159" t="b">
        <v>0</v>
      </c>
      <c r="Y159" t="s">
        <v>122</v>
      </c>
    </row>
    <row r="160" spans="1:2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6"/>
        <v>220.95238095238096</v>
      </c>
      <c r="G160" t="s">
        <v>20</v>
      </c>
      <c r="H160" s="8">
        <f t="shared" si="17"/>
        <v>113.17073170731707</v>
      </c>
      <c r="I160">
        <v>41</v>
      </c>
      <c r="J160" t="str">
        <f t="shared" si="18"/>
        <v>music</v>
      </c>
      <c r="K160" t="str">
        <f t="shared" si="19"/>
        <v>rock</v>
      </c>
      <c r="L160" t="s">
        <v>21</v>
      </c>
      <c r="M160" t="s">
        <v>22</v>
      </c>
      <c r="N160">
        <v>1449554400</v>
      </c>
      <c r="O160" s="14">
        <f t="shared" si="20"/>
        <v>42346.25</v>
      </c>
      <c r="P160" s="14">
        <v>42346.25</v>
      </c>
      <c r="Q160">
        <f t="shared" si="23"/>
        <v>2015</v>
      </c>
      <c r="R160">
        <v>2015</v>
      </c>
      <c r="S160" s="16" t="str">
        <f t="shared" si="21"/>
        <v>Dec</v>
      </c>
      <c r="T160" t="s">
        <v>2086</v>
      </c>
      <c r="U160">
        <v>1449640800</v>
      </c>
      <c r="V160" s="12">
        <f t="shared" si="22"/>
        <v>42347.25</v>
      </c>
      <c r="W160" t="b">
        <v>0</v>
      </c>
      <c r="X160" t="b">
        <v>0</v>
      </c>
      <c r="Y160" t="s">
        <v>23</v>
      </c>
    </row>
    <row r="161" spans="1:2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6"/>
        <v>100.01150627615063</v>
      </c>
      <c r="G161" t="s">
        <v>20</v>
      </c>
      <c r="H161" s="8">
        <f t="shared" si="17"/>
        <v>105.00933552992861</v>
      </c>
      <c r="I161">
        <v>1821</v>
      </c>
      <c r="J161" t="str">
        <f t="shared" si="18"/>
        <v>theater</v>
      </c>
      <c r="K161" t="str">
        <f t="shared" si="19"/>
        <v>plays</v>
      </c>
      <c r="L161" t="s">
        <v>21</v>
      </c>
      <c r="M161" t="s">
        <v>22</v>
      </c>
      <c r="N161">
        <v>1553662800</v>
      </c>
      <c r="O161" s="14">
        <f t="shared" si="20"/>
        <v>43551.208333333328</v>
      </c>
      <c r="P161" s="14">
        <v>43551.208333333328</v>
      </c>
      <c r="Q161">
        <f t="shared" si="23"/>
        <v>2019</v>
      </c>
      <c r="R161">
        <v>2019</v>
      </c>
      <c r="S161" s="16" t="str">
        <f t="shared" si="21"/>
        <v>Mar</v>
      </c>
      <c r="T161" t="s">
        <v>2085</v>
      </c>
      <c r="U161">
        <v>1555218000</v>
      </c>
      <c r="V161" s="12">
        <f t="shared" si="22"/>
        <v>43569.208333333328</v>
      </c>
      <c r="W161" t="b">
        <v>0</v>
      </c>
      <c r="X161" t="b">
        <v>1</v>
      </c>
      <c r="Y161" t="s">
        <v>33</v>
      </c>
    </row>
    <row r="162" spans="1:2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6"/>
        <v>162.3125</v>
      </c>
      <c r="G162" t="s">
        <v>20</v>
      </c>
      <c r="H162" s="8">
        <f t="shared" si="17"/>
        <v>79.176829268292678</v>
      </c>
      <c r="I162">
        <v>164</v>
      </c>
      <c r="J162" t="str">
        <f t="shared" si="18"/>
        <v>technology</v>
      </c>
      <c r="K162" t="str">
        <f t="shared" si="19"/>
        <v>wearables</v>
      </c>
      <c r="L162" t="s">
        <v>21</v>
      </c>
      <c r="M162" t="s">
        <v>22</v>
      </c>
      <c r="N162">
        <v>1556341200</v>
      </c>
      <c r="O162" s="14">
        <f t="shared" si="20"/>
        <v>43582.208333333328</v>
      </c>
      <c r="P162" s="14">
        <v>43582.208333333328</v>
      </c>
      <c r="Q162">
        <f t="shared" si="23"/>
        <v>2019</v>
      </c>
      <c r="R162">
        <v>2019</v>
      </c>
      <c r="S162" s="16" t="str">
        <f t="shared" si="21"/>
        <v>Apr</v>
      </c>
      <c r="T162" t="s">
        <v>2088</v>
      </c>
      <c r="U162">
        <v>1557723600</v>
      </c>
      <c r="V162" s="12">
        <f t="shared" si="22"/>
        <v>43598.208333333328</v>
      </c>
      <c r="W162" t="b">
        <v>0</v>
      </c>
      <c r="X162" t="b">
        <v>0</v>
      </c>
      <c r="Y162" t="s">
        <v>65</v>
      </c>
    </row>
    <row r="163" spans="1:2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6"/>
        <v>78.181818181818187</v>
      </c>
      <c r="G163" t="s">
        <v>14</v>
      </c>
      <c r="H163" s="8">
        <f t="shared" si="17"/>
        <v>57.333333333333336</v>
      </c>
      <c r="I163">
        <v>75</v>
      </c>
      <c r="J163" t="str">
        <f t="shared" si="18"/>
        <v>technology</v>
      </c>
      <c r="K163" t="str">
        <f t="shared" si="19"/>
        <v>web</v>
      </c>
      <c r="L163" t="s">
        <v>21</v>
      </c>
      <c r="M163" t="s">
        <v>22</v>
      </c>
      <c r="N163">
        <v>1442984400</v>
      </c>
      <c r="O163" s="14">
        <f t="shared" si="20"/>
        <v>42270.208333333328</v>
      </c>
      <c r="P163" s="14">
        <v>42270.208333333328</v>
      </c>
      <c r="Q163">
        <f t="shared" si="23"/>
        <v>2015</v>
      </c>
      <c r="R163">
        <v>2015</v>
      </c>
      <c r="S163" s="16" t="str">
        <f t="shared" si="21"/>
        <v>Sep</v>
      </c>
      <c r="T163" t="s">
        <v>2082</v>
      </c>
      <c r="U163">
        <v>1443502800</v>
      </c>
      <c r="V163" s="12">
        <f t="shared" si="22"/>
        <v>42276.208333333328</v>
      </c>
      <c r="W163" t="b">
        <v>0</v>
      </c>
      <c r="X163" t="b">
        <v>1</v>
      </c>
      <c r="Y163" t="s">
        <v>28</v>
      </c>
    </row>
    <row r="164" spans="1:2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6"/>
        <v>149.73770491803279</v>
      </c>
      <c r="G164" t="s">
        <v>20</v>
      </c>
      <c r="H164" s="8">
        <f t="shared" si="17"/>
        <v>58.178343949044589</v>
      </c>
      <c r="I164">
        <v>157</v>
      </c>
      <c r="J164" t="str">
        <f t="shared" si="18"/>
        <v>music</v>
      </c>
      <c r="K164" t="str">
        <f t="shared" si="19"/>
        <v>rock</v>
      </c>
      <c r="L164" t="s">
        <v>98</v>
      </c>
      <c r="M164" t="s">
        <v>99</v>
      </c>
      <c r="N164">
        <v>1544248800</v>
      </c>
      <c r="O164" s="14">
        <f t="shared" si="20"/>
        <v>43442.25</v>
      </c>
      <c r="P164" s="14">
        <v>43442.25</v>
      </c>
      <c r="Q164">
        <f t="shared" si="23"/>
        <v>2018</v>
      </c>
      <c r="R164">
        <v>2018</v>
      </c>
      <c r="S164" s="16" t="str">
        <f t="shared" si="21"/>
        <v>Dec</v>
      </c>
      <c r="T164" t="s">
        <v>2086</v>
      </c>
      <c r="U164">
        <v>1546840800</v>
      </c>
      <c r="V164" s="12">
        <f t="shared" si="22"/>
        <v>43472.25</v>
      </c>
      <c r="W164" t="b">
        <v>0</v>
      </c>
      <c r="X164" t="b">
        <v>0</v>
      </c>
      <c r="Y164" t="s">
        <v>23</v>
      </c>
    </row>
    <row r="165" spans="1:2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6"/>
        <v>253.25714285714284</v>
      </c>
      <c r="G165" t="s">
        <v>20</v>
      </c>
      <c r="H165" s="8">
        <f t="shared" si="17"/>
        <v>36.032520325203251</v>
      </c>
      <c r="I165">
        <v>246</v>
      </c>
      <c r="J165" t="str">
        <f t="shared" si="18"/>
        <v>photography</v>
      </c>
      <c r="K165" t="str">
        <f t="shared" si="19"/>
        <v>photography books</v>
      </c>
      <c r="L165" t="s">
        <v>21</v>
      </c>
      <c r="M165" t="s">
        <v>22</v>
      </c>
      <c r="N165">
        <v>1508475600</v>
      </c>
      <c r="O165" s="14">
        <f t="shared" si="20"/>
        <v>43028.208333333328</v>
      </c>
      <c r="P165" s="14">
        <v>43028.208333333328</v>
      </c>
      <c r="Q165">
        <f t="shared" si="23"/>
        <v>2017</v>
      </c>
      <c r="R165">
        <v>2017</v>
      </c>
      <c r="S165" s="16" t="str">
        <f t="shared" si="21"/>
        <v>Oct</v>
      </c>
      <c r="T165" t="s">
        <v>2083</v>
      </c>
      <c r="U165">
        <v>1512712800</v>
      </c>
      <c r="V165" s="12">
        <f t="shared" si="22"/>
        <v>43077.25</v>
      </c>
      <c r="W165" t="b">
        <v>0</v>
      </c>
      <c r="X165" t="b">
        <v>1</v>
      </c>
      <c r="Y165" t="s">
        <v>122</v>
      </c>
    </row>
    <row r="166" spans="1:2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6"/>
        <v>100.16943521594683</v>
      </c>
      <c r="G166" t="s">
        <v>20</v>
      </c>
      <c r="H166" s="8">
        <f t="shared" si="17"/>
        <v>107.99068767908309</v>
      </c>
      <c r="I166">
        <v>1396</v>
      </c>
      <c r="J166" t="str">
        <f t="shared" si="18"/>
        <v>theater</v>
      </c>
      <c r="K166" t="str">
        <f t="shared" si="19"/>
        <v>plays</v>
      </c>
      <c r="L166" t="s">
        <v>21</v>
      </c>
      <c r="M166" t="s">
        <v>22</v>
      </c>
      <c r="N166">
        <v>1507438800</v>
      </c>
      <c r="O166" s="14">
        <f t="shared" si="20"/>
        <v>43016.208333333328</v>
      </c>
      <c r="P166" s="14">
        <v>43016.208333333328</v>
      </c>
      <c r="Q166">
        <f t="shared" si="23"/>
        <v>2017</v>
      </c>
      <c r="R166">
        <v>2017</v>
      </c>
      <c r="S166" s="16" t="str">
        <f t="shared" si="21"/>
        <v>Oct</v>
      </c>
      <c r="T166" t="s">
        <v>2083</v>
      </c>
      <c r="U166">
        <v>1507525200</v>
      </c>
      <c r="V166" s="12">
        <f t="shared" si="22"/>
        <v>43017.208333333328</v>
      </c>
      <c r="W166" t="b">
        <v>0</v>
      </c>
      <c r="X166" t="b">
        <v>0</v>
      </c>
      <c r="Y166" t="s">
        <v>33</v>
      </c>
    </row>
    <row r="167" spans="1:2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6"/>
        <v>121.99004424778761</v>
      </c>
      <c r="G167" t="s">
        <v>20</v>
      </c>
      <c r="H167" s="8">
        <f t="shared" si="17"/>
        <v>44.005985634477256</v>
      </c>
      <c r="I167">
        <v>2506</v>
      </c>
      <c r="J167" t="str">
        <f t="shared" si="18"/>
        <v>technology</v>
      </c>
      <c r="K167" t="str">
        <f t="shared" si="19"/>
        <v>web</v>
      </c>
      <c r="L167" t="s">
        <v>21</v>
      </c>
      <c r="M167" t="s">
        <v>22</v>
      </c>
      <c r="N167">
        <v>1501563600</v>
      </c>
      <c r="O167" s="14">
        <f t="shared" si="20"/>
        <v>42948.208333333328</v>
      </c>
      <c r="P167" s="14">
        <v>42948.208333333328</v>
      </c>
      <c r="Q167">
        <f t="shared" si="23"/>
        <v>2017</v>
      </c>
      <c r="R167">
        <v>2017</v>
      </c>
      <c r="S167" s="16" t="str">
        <f t="shared" si="21"/>
        <v>Aug</v>
      </c>
      <c r="T167" t="s">
        <v>2080</v>
      </c>
      <c r="U167">
        <v>1504328400</v>
      </c>
      <c r="V167" s="12">
        <f t="shared" si="22"/>
        <v>42980.208333333328</v>
      </c>
      <c r="W167" t="b">
        <v>0</v>
      </c>
      <c r="X167" t="b">
        <v>0</v>
      </c>
      <c r="Y167" t="s">
        <v>28</v>
      </c>
    </row>
    <row r="168" spans="1:2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6"/>
        <v>137.13265306122449</v>
      </c>
      <c r="G168" t="s">
        <v>20</v>
      </c>
      <c r="H168" s="8">
        <f t="shared" si="17"/>
        <v>55.077868852459019</v>
      </c>
      <c r="I168">
        <v>244</v>
      </c>
      <c r="J168" t="str">
        <f t="shared" si="18"/>
        <v>photography</v>
      </c>
      <c r="K168" t="str">
        <f t="shared" si="19"/>
        <v>photography books</v>
      </c>
      <c r="L168" t="s">
        <v>21</v>
      </c>
      <c r="M168" t="s">
        <v>22</v>
      </c>
      <c r="N168">
        <v>1292997600</v>
      </c>
      <c r="O168" s="14">
        <f t="shared" si="20"/>
        <v>40534.25</v>
      </c>
      <c r="P168" s="14">
        <v>40534.25</v>
      </c>
      <c r="Q168">
        <f t="shared" si="23"/>
        <v>2010</v>
      </c>
      <c r="R168">
        <v>2010</v>
      </c>
      <c r="S168" s="16" t="str">
        <f t="shared" si="21"/>
        <v>Dec</v>
      </c>
      <c r="T168" t="s">
        <v>2086</v>
      </c>
      <c r="U168">
        <v>1293343200</v>
      </c>
      <c r="V168" s="12">
        <f t="shared" si="22"/>
        <v>40538.25</v>
      </c>
      <c r="W168" t="b">
        <v>0</v>
      </c>
      <c r="X168" t="b">
        <v>0</v>
      </c>
      <c r="Y168" t="s">
        <v>122</v>
      </c>
    </row>
    <row r="169" spans="1:2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6"/>
        <v>415.53846153846149</v>
      </c>
      <c r="G169" t="s">
        <v>20</v>
      </c>
      <c r="H169" s="8">
        <f t="shared" si="17"/>
        <v>74</v>
      </c>
      <c r="I169">
        <v>146</v>
      </c>
      <c r="J169" t="str">
        <f t="shared" si="18"/>
        <v>theater</v>
      </c>
      <c r="K169" t="str">
        <f t="shared" si="19"/>
        <v>plays</v>
      </c>
      <c r="L169" t="s">
        <v>26</v>
      </c>
      <c r="M169" t="s">
        <v>27</v>
      </c>
      <c r="N169">
        <v>1370840400</v>
      </c>
      <c r="O169" s="14">
        <f t="shared" si="20"/>
        <v>41435.208333333336</v>
      </c>
      <c r="P169" s="14">
        <v>41435.208333333336</v>
      </c>
      <c r="Q169">
        <f t="shared" si="23"/>
        <v>2013</v>
      </c>
      <c r="R169">
        <v>2013</v>
      </c>
      <c r="S169" s="16" t="str">
        <f t="shared" si="21"/>
        <v>Jun</v>
      </c>
      <c r="T169" t="s">
        <v>2084</v>
      </c>
      <c r="U169">
        <v>1371704400</v>
      </c>
      <c r="V169" s="12">
        <f t="shared" si="22"/>
        <v>41445.208333333336</v>
      </c>
      <c r="W169" t="b">
        <v>0</v>
      </c>
      <c r="X169" t="b">
        <v>0</v>
      </c>
      <c r="Y169" t="s">
        <v>33</v>
      </c>
    </row>
    <row r="170" spans="1:2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6"/>
        <v>31.30913348946136</v>
      </c>
      <c r="G170" t="s">
        <v>14</v>
      </c>
      <c r="H170" s="8">
        <f t="shared" si="17"/>
        <v>41.996858638743454</v>
      </c>
      <c r="I170">
        <v>955</v>
      </c>
      <c r="J170" t="str">
        <f t="shared" si="18"/>
        <v>music</v>
      </c>
      <c r="K170" t="str">
        <f t="shared" si="19"/>
        <v>indie rock</v>
      </c>
      <c r="L170" t="s">
        <v>36</v>
      </c>
      <c r="M170" t="s">
        <v>37</v>
      </c>
      <c r="N170">
        <v>1550815200</v>
      </c>
      <c r="O170" s="14">
        <f t="shared" si="20"/>
        <v>43518.25</v>
      </c>
      <c r="P170" s="14">
        <v>43518.25</v>
      </c>
      <c r="Q170">
        <f t="shared" si="23"/>
        <v>2019</v>
      </c>
      <c r="R170">
        <v>2019</v>
      </c>
      <c r="S170" s="16" t="str">
        <f t="shared" si="21"/>
        <v>Feb</v>
      </c>
      <c r="T170" t="s">
        <v>2089</v>
      </c>
      <c r="U170">
        <v>1552798800</v>
      </c>
      <c r="V170" s="12">
        <f t="shared" si="22"/>
        <v>43541.208333333328</v>
      </c>
      <c r="W170" t="b">
        <v>0</v>
      </c>
      <c r="X170" t="b">
        <v>1</v>
      </c>
      <c r="Y170" t="s">
        <v>60</v>
      </c>
    </row>
    <row r="171" spans="1:2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6"/>
        <v>424.08154506437768</v>
      </c>
      <c r="G171" t="s">
        <v>20</v>
      </c>
      <c r="H171" s="8">
        <f t="shared" si="17"/>
        <v>77.988161010260455</v>
      </c>
      <c r="I171">
        <v>1267</v>
      </c>
      <c r="J171" t="str">
        <f t="shared" si="18"/>
        <v>film &amp; video</v>
      </c>
      <c r="K171" t="str">
        <f t="shared" si="19"/>
        <v>shorts</v>
      </c>
      <c r="L171" t="s">
        <v>21</v>
      </c>
      <c r="M171" t="s">
        <v>22</v>
      </c>
      <c r="N171">
        <v>1339909200</v>
      </c>
      <c r="O171" s="14">
        <f t="shared" si="20"/>
        <v>41077.208333333336</v>
      </c>
      <c r="P171" s="14">
        <v>41077.208333333336</v>
      </c>
      <c r="Q171">
        <f t="shared" si="23"/>
        <v>2012</v>
      </c>
      <c r="R171">
        <v>2012</v>
      </c>
      <c r="S171" s="16" t="str">
        <f t="shared" si="21"/>
        <v>Jun</v>
      </c>
      <c r="T171" t="s">
        <v>2084</v>
      </c>
      <c r="U171">
        <v>1342328400</v>
      </c>
      <c r="V171" s="12">
        <f t="shared" si="22"/>
        <v>41105.208333333336</v>
      </c>
      <c r="W171" t="b">
        <v>0</v>
      </c>
      <c r="X171" t="b">
        <v>1</v>
      </c>
      <c r="Y171" t="s">
        <v>100</v>
      </c>
    </row>
    <row r="172" spans="1:2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6"/>
        <v>2.93886230728336</v>
      </c>
      <c r="G172" t="s">
        <v>14</v>
      </c>
      <c r="H172" s="8">
        <f t="shared" si="17"/>
        <v>82.507462686567166</v>
      </c>
      <c r="I172">
        <v>67</v>
      </c>
      <c r="J172" t="str">
        <f t="shared" si="18"/>
        <v>music</v>
      </c>
      <c r="K172" t="str">
        <f t="shared" si="19"/>
        <v>indie rock</v>
      </c>
      <c r="L172" t="s">
        <v>21</v>
      </c>
      <c r="M172" t="s">
        <v>22</v>
      </c>
      <c r="N172">
        <v>1501736400</v>
      </c>
      <c r="O172" s="14">
        <f t="shared" si="20"/>
        <v>42950.208333333328</v>
      </c>
      <c r="P172" s="14">
        <v>42950.208333333328</v>
      </c>
      <c r="Q172">
        <f t="shared" si="23"/>
        <v>2017</v>
      </c>
      <c r="R172">
        <v>2017</v>
      </c>
      <c r="S172" s="16" t="str">
        <f t="shared" si="21"/>
        <v>Aug</v>
      </c>
      <c r="T172" t="s">
        <v>2080</v>
      </c>
      <c r="U172">
        <v>1502341200</v>
      </c>
      <c r="V172" s="12">
        <f t="shared" si="22"/>
        <v>42957.208333333328</v>
      </c>
      <c r="W172" t="b">
        <v>0</v>
      </c>
      <c r="X172" t="b">
        <v>0</v>
      </c>
      <c r="Y172" t="s">
        <v>60</v>
      </c>
    </row>
    <row r="173" spans="1:2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6"/>
        <v>10.63265306122449</v>
      </c>
      <c r="G173" t="s">
        <v>14</v>
      </c>
      <c r="H173" s="8">
        <f t="shared" si="17"/>
        <v>104.2</v>
      </c>
      <c r="I173">
        <v>5</v>
      </c>
      <c r="J173" t="str">
        <f t="shared" si="18"/>
        <v>publishing</v>
      </c>
      <c r="K173" t="str">
        <f t="shared" si="19"/>
        <v>translations</v>
      </c>
      <c r="L173" t="s">
        <v>21</v>
      </c>
      <c r="M173" t="s">
        <v>22</v>
      </c>
      <c r="N173">
        <v>1395291600</v>
      </c>
      <c r="O173" s="14">
        <f t="shared" si="20"/>
        <v>41718.208333333336</v>
      </c>
      <c r="P173" s="14">
        <v>41718.208333333336</v>
      </c>
      <c r="Q173">
        <f t="shared" si="23"/>
        <v>2014</v>
      </c>
      <c r="R173">
        <v>2014</v>
      </c>
      <c r="S173" s="16" t="str">
        <f t="shared" si="21"/>
        <v>Mar</v>
      </c>
      <c r="T173" t="s">
        <v>2085</v>
      </c>
      <c r="U173">
        <v>1397192400</v>
      </c>
      <c r="V173" s="12">
        <f t="shared" si="22"/>
        <v>41740.208333333336</v>
      </c>
      <c r="W173" t="b">
        <v>0</v>
      </c>
      <c r="X173" t="b">
        <v>0</v>
      </c>
      <c r="Y173" t="s">
        <v>206</v>
      </c>
    </row>
    <row r="174" spans="1:2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6"/>
        <v>82.875</v>
      </c>
      <c r="G174" t="s">
        <v>14</v>
      </c>
      <c r="H174" s="8">
        <f t="shared" si="17"/>
        <v>25.5</v>
      </c>
      <c r="I174">
        <v>26</v>
      </c>
      <c r="J174" t="str">
        <f t="shared" si="18"/>
        <v>film &amp; video</v>
      </c>
      <c r="K174" t="str">
        <f t="shared" si="19"/>
        <v>documentary</v>
      </c>
      <c r="L174" t="s">
        <v>21</v>
      </c>
      <c r="M174" t="s">
        <v>22</v>
      </c>
      <c r="N174">
        <v>1405746000</v>
      </c>
      <c r="O174" s="14">
        <f t="shared" si="20"/>
        <v>41839.208333333336</v>
      </c>
      <c r="P174" s="14">
        <v>41839.208333333336</v>
      </c>
      <c r="Q174">
        <f t="shared" si="23"/>
        <v>2014</v>
      </c>
      <c r="R174">
        <v>2014</v>
      </c>
      <c r="S174" s="16" t="str">
        <f t="shared" si="21"/>
        <v>Jul</v>
      </c>
      <c r="T174" t="s">
        <v>2087</v>
      </c>
      <c r="U174">
        <v>1407042000</v>
      </c>
      <c r="V174" s="12">
        <f t="shared" si="22"/>
        <v>41854.208333333336</v>
      </c>
      <c r="W174" t="b">
        <v>0</v>
      </c>
      <c r="X174" t="b">
        <v>1</v>
      </c>
      <c r="Y174" t="s">
        <v>42</v>
      </c>
    </row>
    <row r="175" spans="1:2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6"/>
        <v>163.01447776628748</v>
      </c>
      <c r="G175" t="s">
        <v>20</v>
      </c>
      <c r="H175" s="8">
        <f t="shared" si="17"/>
        <v>100.98334401024984</v>
      </c>
      <c r="I175">
        <v>1561</v>
      </c>
      <c r="J175" t="str">
        <f t="shared" si="18"/>
        <v>theater</v>
      </c>
      <c r="K175" t="str">
        <f t="shared" si="19"/>
        <v>plays</v>
      </c>
      <c r="L175" t="s">
        <v>21</v>
      </c>
      <c r="M175" t="s">
        <v>22</v>
      </c>
      <c r="N175">
        <v>1368853200</v>
      </c>
      <c r="O175" s="14">
        <f t="shared" si="20"/>
        <v>41412.208333333336</v>
      </c>
      <c r="P175" s="14">
        <v>41412.208333333336</v>
      </c>
      <c r="Q175">
        <f t="shared" si="23"/>
        <v>2013</v>
      </c>
      <c r="R175">
        <v>2013</v>
      </c>
      <c r="S175" s="16" t="str">
        <f t="shared" si="21"/>
        <v>May</v>
      </c>
      <c r="T175" t="s">
        <v>2090</v>
      </c>
      <c r="U175">
        <v>1369371600</v>
      </c>
      <c r="V175" s="12">
        <f t="shared" si="22"/>
        <v>41418.208333333336</v>
      </c>
      <c r="W175" t="b">
        <v>0</v>
      </c>
      <c r="X175" t="b">
        <v>0</v>
      </c>
      <c r="Y175" t="s">
        <v>33</v>
      </c>
    </row>
    <row r="176" spans="1:2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6"/>
        <v>894.66666666666674</v>
      </c>
      <c r="G176" t="s">
        <v>20</v>
      </c>
      <c r="H176" s="8">
        <f t="shared" si="17"/>
        <v>111.83333333333333</v>
      </c>
      <c r="I176">
        <v>48</v>
      </c>
      <c r="J176" t="str">
        <f t="shared" si="18"/>
        <v>technology</v>
      </c>
      <c r="K176" t="str">
        <f t="shared" si="19"/>
        <v>wearables</v>
      </c>
      <c r="L176" t="s">
        <v>21</v>
      </c>
      <c r="M176" t="s">
        <v>22</v>
      </c>
      <c r="N176">
        <v>1444021200</v>
      </c>
      <c r="O176" s="14">
        <f t="shared" si="20"/>
        <v>42282.208333333328</v>
      </c>
      <c r="P176" s="14">
        <v>42282.208333333328</v>
      </c>
      <c r="Q176">
        <f t="shared" si="23"/>
        <v>2015</v>
      </c>
      <c r="R176">
        <v>2015</v>
      </c>
      <c r="S176" s="16" t="str">
        <f t="shared" si="21"/>
        <v>Oct</v>
      </c>
      <c r="T176" t="s">
        <v>2083</v>
      </c>
      <c r="U176">
        <v>1444107600</v>
      </c>
      <c r="V176" s="12">
        <f t="shared" si="22"/>
        <v>42283.208333333328</v>
      </c>
      <c r="W176" t="b">
        <v>0</v>
      </c>
      <c r="X176" t="b">
        <v>1</v>
      </c>
      <c r="Y176" t="s">
        <v>65</v>
      </c>
    </row>
    <row r="177" spans="1:2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6"/>
        <v>26.191501103752756</v>
      </c>
      <c r="G177" t="s">
        <v>14</v>
      </c>
      <c r="H177" s="8">
        <f t="shared" si="17"/>
        <v>41.999115044247787</v>
      </c>
      <c r="I177">
        <v>1130</v>
      </c>
      <c r="J177" t="str">
        <f t="shared" si="18"/>
        <v>theater</v>
      </c>
      <c r="K177" t="str">
        <f t="shared" si="19"/>
        <v>plays</v>
      </c>
      <c r="L177" t="s">
        <v>21</v>
      </c>
      <c r="M177" t="s">
        <v>22</v>
      </c>
      <c r="N177">
        <v>1472619600</v>
      </c>
      <c r="O177" s="14">
        <f t="shared" si="20"/>
        <v>42613.208333333328</v>
      </c>
      <c r="P177" s="14">
        <v>42613.208333333328</v>
      </c>
      <c r="Q177">
        <f t="shared" si="23"/>
        <v>2016</v>
      </c>
      <c r="R177">
        <v>2016</v>
      </c>
      <c r="S177" s="16" t="str">
        <f t="shared" si="21"/>
        <v>Aug</v>
      </c>
      <c r="T177" t="s">
        <v>2080</v>
      </c>
      <c r="U177">
        <v>1474261200</v>
      </c>
      <c r="V177" s="12">
        <f t="shared" si="22"/>
        <v>42632.208333333328</v>
      </c>
      <c r="W177" t="b">
        <v>0</v>
      </c>
      <c r="X177" t="b">
        <v>0</v>
      </c>
      <c r="Y177" t="s">
        <v>33</v>
      </c>
    </row>
    <row r="178" spans="1:2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6"/>
        <v>74.834782608695647</v>
      </c>
      <c r="G178" t="s">
        <v>14</v>
      </c>
      <c r="H178" s="8">
        <f t="shared" si="17"/>
        <v>110.05115089514067</v>
      </c>
      <c r="I178">
        <v>782</v>
      </c>
      <c r="J178" t="str">
        <f t="shared" si="18"/>
        <v>theater</v>
      </c>
      <c r="K178" t="str">
        <f t="shared" si="19"/>
        <v>plays</v>
      </c>
      <c r="L178" t="s">
        <v>21</v>
      </c>
      <c r="M178" t="s">
        <v>22</v>
      </c>
      <c r="N178">
        <v>1472878800</v>
      </c>
      <c r="O178" s="14">
        <f t="shared" si="20"/>
        <v>42616.208333333328</v>
      </c>
      <c r="P178" s="14">
        <v>42616.208333333328</v>
      </c>
      <c r="Q178">
        <f t="shared" si="23"/>
        <v>2016</v>
      </c>
      <c r="R178">
        <v>2016</v>
      </c>
      <c r="S178" s="16" t="str">
        <f t="shared" si="21"/>
        <v>Sep</v>
      </c>
      <c r="T178" t="s">
        <v>2082</v>
      </c>
      <c r="U178">
        <v>1473656400</v>
      </c>
      <c r="V178" s="12">
        <f t="shared" si="22"/>
        <v>42625.208333333328</v>
      </c>
      <c r="W178" t="b">
        <v>0</v>
      </c>
      <c r="X178" t="b">
        <v>0</v>
      </c>
      <c r="Y178" t="s">
        <v>33</v>
      </c>
    </row>
    <row r="179" spans="1:2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6"/>
        <v>416.47680412371136</v>
      </c>
      <c r="G179" t="s">
        <v>20</v>
      </c>
      <c r="H179" s="8">
        <f t="shared" si="17"/>
        <v>58.997079225994888</v>
      </c>
      <c r="I179">
        <v>2739</v>
      </c>
      <c r="J179" t="str">
        <f t="shared" si="18"/>
        <v>theater</v>
      </c>
      <c r="K179" t="str">
        <f t="shared" si="19"/>
        <v>plays</v>
      </c>
      <c r="L179" t="s">
        <v>21</v>
      </c>
      <c r="M179" t="s">
        <v>22</v>
      </c>
      <c r="N179">
        <v>1289800800</v>
      </c>
      <c r="O179" s="14">
        <f t="shared" si="20"/>
        <v>40497.25</v>
      </c>
      <c r="P179" s="14">
        <v>40497.25</v>
      </c>
      <c r="Q179">
        <f t="shared" si="23"/>
        <v>2010</v>
      </c>
      <c r="R179">
        <v>2010</v>
      </c>
      <c r="S179" s="16" t="str">
        <f t="shared" si="21"/>
        <v>Nov</v>
      </c>
      <c r="T179" t="s">
        <v>2079</v>
      </c>
      <c r="U179">
        <v>1291960800</v>
      </c>
      <c r="V179" s="12">
        <f t="shared" si="22"/>
        <v>40522.25</v>
      </c>
      <c r="W179" t="b">
        <v>0</v>
      </c>
      <c r="X179" t="b">
        <v>0</v>
      </c>
      <c r="Y179" t="s">
        <v>33</v>
      </c>
    </row>
    <row r="180" spans="1:2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6"/>
        <v>96.208333333333329</v>
      </c>
      <c r="G180" t="s">
        <v>14</v>
      </c>
      <c r="H180" s="8">
        <f t="shared" si="17"/>
        <v>32.985714285714288</v>
      </c>
      <c r="I180">
        <v>210</v>
      </c>
      <c r="J180" t="str">
        <f t="shared" si="18"/>
        <v>food</v>
      </c>
      <c r="K180" t="str">
        <f t="shared" si="19"/>
        <v>food trucks</v>
      </c>
      <c r="L180" t="s">
        <v>21</v>
      </c>
      <c r="M180" t="s">
        <v>22</v>
      </c>
      <c r="N180">
        <v>1505970000</v>
      </c>
      <c r="O180" s="14">
        <f t="shared" si="20"/>
        <v>42999.208333333328</v>
      </c>
      <c r="P180" s="14">
        <v>42999.208333333328</v>
      </c>
      <c r="Q180">
        <f t="shared" si="23"/>
        <v>2017</v>
      </c>
      <c r="R180">
        <v>2017</v>
      </c>
      <c r="S180" s="16" t="str">
        <f t="shared" si="21"/>
        <v>Sep</v>
      </c>
      <c r="T180" t="s">
        <v>2082</v>
      </c>
      <c r="U180">
        <v>1506747600</v>
      </c>
      <c r="V180" s="12">
        <f t="shared" si="22"/>
        <v>43008.208333333328</v>
      </c>
      <c r="W180" t="b">
        <v>0</v>
      </c>
      <c r="X180" t="b">
        <v>0</v>
      </c>
      <c r="Y180" t="s">
        <v>17</v>
      </c>
    </row>
    <row r="181" spans="1:2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6"/>
        <v>357.71910112359546</v>
      </c>
      <c r="G181" t="s">
        <v>20</v>
      </c>
      <c r="H181" s="8">
        <f t="shared" si="17"/>
        <v>45.005654509471306</v>
      </c>
      <c r="I181">
        <v>3537</v>
      </c>
      <c r="J181" t="str">
        <f t="shared" si="18"/>
        <v>theater</v>
      </c>
      <c r="K181" t="str">
        <f t="shared" si="19"/>
        <v>plays</v>
      </c>
      <c r="L181" t="s">
        <v>15</v>
      </c>
      <c r="M181" t="s">
        <v>16</v>
      </c>
      <c r="N181">
        <v>1363496400</v>
      </c>
      <c r="O181" s="14">
        <f t="shared" si="20"/>
        <v>41350.208333333336</v>
      </c>
      <c r="P181" s="14">
        <v>41350.208333333336</v>
      </c>
      <c r="Q181">
        <f t="shared" si="23"/>
        <v>2013</v>
      </c>
      <c r="R181">
        <v>2013</v>
      </c>
      <c r="S181" s="16" t="str">
        <f t="shared" si="21"/>
        <v>Mar</v>
      </c>
      <c r="T181" t="s">
        <v>2085</v>
      </c>
      <c r="U181">
        <v>1363582800</v>
      </c>
      <c r="V181" s="12">
        <f t="shared" si="22"/>
        <v>41351.208333333336</v>
      </c>
      <c r="W181" t="b">
        <v>0</v>
      </c>
      <c r="X181" t="b">
        <v>1</v>
      </c>
      <c r="Y181" t="s">
        <v>33</v>
      </c>
    </row>
    <row r="182" spans="1:2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6"/>
        <v>308.45714285714286</v>
      </c>
      <c r="G182" t="s">
        <v>20</v>
      </c>
      <c r="H182" s="8">
        <f t="shared" si="17"/>
        <v>81.98196487897485</v>
      </c>
      <c r="I182">
        <v>2107</v>
      </c>
      <c r="J182" t="str">
        <f t="shared" si="18"/>
        <v>technology</v>
      </c>
      <c r="K182" t="str">
        <f t="shared" si="19"/>
        <v>wearables</v>
      </c>
      <c r="L182" t="s">
        <v>26</v>
      </c>
      <c r="M182" t="s">
        <v>27</v>
      </c>
      <c r="N182">
        <v>1269234000</v>
      </c>
      <c r="O182" s="14">
        <f t="shared" si="20"/>
        <v>40259.208333333336</v>
      </c>
      <c r="P182" s="14">
        <v>40259.208333333336</v>
      </c>
      <c r="Q182">
        <f t="shared" si="23"/>
        <v>2010</v>
      </c>
      <c r="R182">
        <v>2010</v>
      </c>
      <c r="S182" s="16" t="str">
        <f t="shared" si="21"/>
        <v>Mar</v>
      </c>
      <c r="T182" t="s">
        <v>2085</v>
      </c>
      <c r="U182">
        <v>1269666000</v>
      </c>
      <c r="V182" s="12">
        <f t="shared" si="22"/>
        <v>40264.208333333336</v>
      </c>
      <c r="W182" t="b">
        <v>0</v>
      </c>
      <c r="X182" t="b">
        <v>0</v>
      </c>
      <c r="Y182" t="s">
        <v>65</v>
      </c>
    </row>
    <row r="183" spans="1:2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6"/>
        <v>61.802325581395344</v>
      </c>
      <c r="G183" t="s">
        <v>14</v>
      </c>
      <c r="H183" s="8">
        <f t="shared" si="17"/>
        <v>39.080882352941174</v>
      </c>
      <c r="I183">
        <v>136</v>
      </c>
      <c r="J183" t="str">
        <f t="shared" si="18"/>
        <v>technology</v>
      </c>
      <c r="K183" t="str">
        <f t="shared" si="19"/>
        <v>web</v>
      </c>
      <c r="L183" t="s">
        <v>21</v>
      </c>
      <c r="M183" t="s">
        <v>22</v>
      </c>
      <c r="N183">
        <v>1507093200</v>
      </c>
      <c r="O183" s="14">
        <f t="shared" si="20"/>
        <v>43012.208333333328</v>
      </c>
      <c r="P183" s="14">
        <v>43012.208333333328</v>
      </c>
      <c r="Q183">
        <f t="shared" si="23"/>
        <v>2017</v>
      </c>
      <c r="R183">
        <v>2017</v>
      </c>
      <c r="S183" s="16" t="str">
        <f t="shared" si="21"/>
        <v>Oct</v>
      </c>
      <c r="T183" t="s">
        <v>2083</v>
      </c>
      <c r="U183">
        <v>1508648400</v>
      </c>
      <c r="V183" s="12">
        <f t="shared" si="22"/>
        <v>43030.208333333328</v>
      </c>
      <c r="W183" t="b">
        <v>0</v>
      </c>
      <c r="X183" t="b">
        <v>0</v>
      </c>
      <c r="Y183" t="s">
        <v>28</v>
      </c>
    </row>
    <row r="184" spans="1:2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6"/>
        <v>722.32472324723244</v>
      </c>
      <c r="G184" t="s">
        <v>20</v>
      </c>
      <c r="H184" s="8">
        <f t="shared" si="17"/>
        <v>58.996383363471971</v>
      </c>
      <c r="I184">
        <v>3318</v>
      </c>
      <c r="J184" t="str">
        <f t="shared" si="18"/>
        <v>theater</v>
      </c>
      <c r="K184" t="str">
        <f t="shared" si="19"/>
        <v>plays</v>
      </c>
      <c r="L184" t="s">
        <v>36</v>
      </c>
      <c r="M184" t="s">
        <v>37</v>
      </c>
      <c r="N184">
        <v>1560574800</v>
      </c>
      <c r="O184" s="14">
        <f t="shared" si="20"/>
        <v>43631.208333333328</v>
      </c>
      <c r="P184" s="14">
        <v>43631.208333333328</v>
      </c>
      <c r="Q184">
        <f t="shared" si="23"/>
        <v>2019</v>
      </c>
      <c r="R184">
        <v>2019</v>
      </c>
      <c r="S184" s="16" t="str">
        <f t="shared" si="21"/>
        <v>Jun</v>
      </c>
      <c r="T184" t="s">
        <v>2084</v>
      </c>
      <c r="U184">
        <v>1561957200</v>
      </c>
      <c r="V184" s="12">
        <f t="shared" si="22"/>
        <v>43647.208333333328</v>
      </c>
      <c r="W184" t="b">
        <v>0</v>
      </c>
      <c r="X184" t="b">
        <v>0</v>
      </c>
      <c r="Y184" t="s">
        <v>33</v>
      </c>
    </row>
    <row r="185" spans="1:2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6"/>
        <v>69.117647058823522</v>
      </c>
      <c r="G185" t="s">
        <v>14</v>
      </c>
      <c r="H185" s="8">
        <f t="shared" si="17"/>
        <v>40.988372093023258</v>
      </c>
      <c r="I185">
        <v>86</v>
      </c>
      <c r="J185" t="str">
        <f t="shared" si="18"/>
        <v>music</v>
      </c>
      <c r="K185" t="str">
        <f t="shared" si="19"/>
        <v>rock</v>
      </c>
      <c r="L185" t="s">
        <v>15</v>
      </c>
      <c r="M185" t="s">
        <v>16</v>
      </c>
      <c r="N185">
        <v>1284008400</v>
      </c>
      <c r="O185" s="14">
        <f t="shared" si="20"/>
        <v>40430.208333333336</v>
      </c>
      <c r="P185" s="14">
        <v>40430.208333333336</v>
      </c>
      <c r="Q185">
        <f t="shared" si="23"/>
        <v>2010</v>
      </c>
      <c r="R185">
        <v>2010</v>
      </c>
      <c r="S185" s="16" t="str">
        <f t="shared" si="21"/>
        <v>Sep</v>
      </c>
      <c r="T185" t="s">
        <v>2082</v>
      </c>
      <c r="U185">
        <v>1285131600</v>
      </c>
      <c r="V185" s="12">
        <f t="shared" si="22"/>
        <v>40443.208333333336</v>
      </c>
      <c r="W185" t="b">
        <v>0</v>
      </c>
      <c r="X185" t="b">
        <v>0</v>
      </c>
      <c r="Y185" t="s">
        <v>23</v>
      </c>
    </row>
    <row r="186" spans="1:2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6"/>
        <v>293.05555555555554</v>
      </c>
      <c r="G186" t="s">
        <v>20</v>
      </c>
      <c r="H186" s="8">
        <f t="shared" si="17"/>
        <v>31.029411764705884</v>
      </c>
      <c r="I186">
        <v>340</v>
      </c>
      <c r="J186" t="str">
        <f t="shared" si="18"/>
        <v>theater</v>
      </c>
      <c r="K186" t="str">
        <f t="shared" si="19"/>
        <v>plays</v>
      </c>
      <c r="L186" t="s">
        <v>21</v>
      </c>
      <c r="M186" t="s">
        <v>22</v>
      </c>
      <c r="N186">
        <v>1556859600</v>
      </c>
      <c r="O186" s="14">
        <f t="shared" si="20"/>
        <v>43588.208333333328</v>
      </c>
      <c r="P186" s="14">
        <v>43588.208333333328</v>
      </c>
      <c r="Q186">
        <f t="shared" si="23"/>
        <v>2019</v>
      </c>
      <c r="R186">
        <v>2019</v>
      </c>
      <c r="S186" s="16" t="str">
        <f t="shared" si="21"/>
        <v>May</v>
      </c>
      <c r="T186" t="s">
        <v>2090</v>
      </c>
      <c r="U186">
        <v>1556946000</v>
      </c>
      <c r="V186" s="12">
        <f t="shared" si="22"/>
        <v>43589.208333333328</v>
      </c>
      <c r="W186" t="b">
        <v>0</v>
      </c>
      <c r="X186" t="b">
        <v>0</v>
      </c>
      <c r="Y186" t="s">
        <v>33</v>
      </c>
    </row>
    <row r="187" spans="1:2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6"/>
        <v>71.8</v>
      </c>
      <c r="G187" t="s">
        <v>14</v>
      </c>
      <c r="H187" s="8">
        <f t="shared" si="17"/>
        <v>37.789473684210527</v>
      </c>
      <c r="I187">
        <v>19</v>
      </c>
      <c r="J187" t="str">
        <f t="shared" si="18"/>
        <v>film &amp; video</v>
      </c>
      <c r="K187" t="str">
        <f t="shared" si="19"/>
        <v>television</v>
      </c>
      <c r="L187" t="s">
        <v>21</v>
      </c>
      <c r="M187" t="s">
        <v>22</v>
      </c>
      <c r="N187">
        <v>1526187600</v>
      </c>
      <c r="O187" s="14">
        <f t="shared" si="20"/>
        <v>43233.208333333328</v>
      </c>
      <c r="P187" s="14">
        <v>43233.208333333328</v>
      </c>
      <c r="Q187">
        <f t="shared" si="23"/>
        <v>2018</v>
      </c>
      <c r="R187">
        <v>2018</v>
      </c>
      <c r="S187" s="16" t="str">
        <f t="shared" si="21"/>
        <v>May</v>
      </c>
      <c r="T187" t="s">
        <v>2090</v>
      </c>
      <c r="U187">
        <v>1527138000</v>
      </c>
      <c r="V187" s="12">
        <f t="shared" si="22"/>
        <v>43244.208333333328</v>
      </c>
      <c r="W187" t="b">
        <v>0</v>
      </c>
      <c r="X187" t="b">
        <v>0</v>
      </c>
      <c r="Y187" t="s">
        <v>269</v>
      </c>
    </row>
    <row r="188" spans="1:2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6"/>
        <v>31.934684684684683</v>
      </c>
      <c r="G188" t="s">
        <v>14</v>
      </c>
      <c r="H188" s="8">
        <f t="shared" si="17"/>
        <v>32.006772009029348</v>
      </c>
      <c r="I188">
        <v>886</v>
      </c>
      <c r="J188" t="str">
        <f t="shared" si="18"/>
        <v>theater</v>
      </c>
      <c r="K188" t="str">
        <f t="shared" si="19"/>
        <v>plays</v>
      </c>
      <c r="L188" t="s">
        <v>21</v>
      </c>
      <c r="M188" t="s">
        <v>22</v>
      </c>
      <c r="N188">
        <v>1400821200</v>
      </c>
      <c r="O188" s="14">
        <f t="shared" si="20"/>
        <v>41782.208333333336</v>
      </c>
      <c r="P188" s="14">
        <v>41782.208333333336</v>
      </c>
      <c r="Q188">
        <f t="shared" si="23"/>
        <v>2014</v>
      </c>
      <c r="R188">
        <v>2014</v>
      </c>
      <c r="S188" s="16" t="str">
        <f t="shared" si="21"/>
        <v>May</v>
      </c>
      <c r="T188" t="s">
        <v>2090</v>
      </c>
      <c r="U188">
        <v>1402117200</v>
      </c>
      <c r="V188" s="12">
        <f t="shared" si="22"/>
        <v>41797.208333333336</v>
      </c>
      <c r="W188" t="b">
        <v>0</v>
      </c>
      <c r="X188" t="b">
        <v>0</v>
      </c>
      <c r="Y188" t="s">
        <v>33</v>
      </c>
    </row>
    <row r="189" spans="1:2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6"/>
        <v>229.87375415282392</v>
      </c>
      <c r="G189" t="s">
        <v>20</v>
      </c>
      <c r="H189" s="8">
        <f t="shared" si="17"/>
        <v>95.966712898751737</v>
      </c>
      <c r="I189">
        <v>1442</v>
      </c>
      <c r="J189" t="str">
        <f t="shared" si="18"/>
        <v>film &amp; video</v>
      </c>
      <c r="K189" t="str">
        <f t="shared" si="19"/>
        <v>shorts</v>
      </c>
      <c r="L189" t="s">
        <v>15</v>
      </c>
      <c r="M189" t="s">
        <v>16</v>
      </c>
      <c r="N189">
        <v>1361599200</v>
      </c>
      <c r="O189" s="14">
        <f t="shared" si="20"/>
        <v>41328.25</v>
      </c>
      <c r="P189" s="14">
        <v>41328.25</v>
      </c>
      <c r="Q189">
        <f t="shared" si="23"/>
        <v>2013</v>
      </c>
      <c r="R189">
        <v>2013</v>
      </c>
      <c r="S189" s="16" t="str">
        <f t="shared" si="21"/>
        <v>Feb</v>
      </c>
      <c r="T189" t="s">
        <v>2089</v>
      </c>
      <c r="U189">
        <v>1364014800</v>
      </c>
      <c r="V189" s="12">
        <f t="shared" si="22"/>
        <v>41356.208333333336</v>
      </c>
      <c r="W189" t="b">
        <v>0</v>
      </c>
      <c r="X189" t="b">
        <v>1</v>
      </c>
      <c r="Y189" t="s">
        <v>100</v>
      </c>
    </row>
    <row r="190" spans="1:2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6"/>
        <v>32.012195121951223</v>
      </c>
      <c r="G190" t="s">
        <v>14</v>
      </c>
      <c r="H190" s="8">
        <f t="shared" si="17"/>
        <v>75</v>
      </c>
      <c r="I190">
        <v>35</v>
      </c>
      <c r="J190" t="str">
        <f t="shared" si="18"/>
        <v>theater</v>
      </c>
      <c r="K190" t="str">
        <f t="shared" si="19"/>
        <v>plays</v>
      </c>
      <c r="L190" t="s">
        <v>107</v>
      </c>
      <c r="M190" t="s">
        <v>108</v>
      </c>
      <c r="N190">
        <v>1417500000</v>
      </c>
      <c r="O190" s="14">
        <f t="shared" si="20"/>
        <v>41975.25</v>
      </c>
      <c r="P190" s="14">
        <v>41975.25</v>
      </c>
      <c r="Q190">
        <f t="shared" si="23"/>
        <v>2014</v>
      </c>
      <c r="R190">
        <v>2014</v>
      </c>
      <c r="S190" s="16" t="str">
        <f t="shared" si="21"/>
        <v>Dec</v>
      </c>
      <c r="T190" t="s">
        <v>2086</v>
      </c>
      <c r="U190">
        <v>1417586400</v>
      </c>
      <c r="V190" s="12">
        <f t="shared" si="22"/>
        <v>41976.25</v>
      </c>
      <c r="W190" t="b">
        <v>0</v>
      </c>
      <c r="X190" t="b">
        <v>0</v>
      </c>
      <c r="Y190" t="s">
        <v>33</v>
      </c>
    </row>
    <row r="191" spans="1:2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6"/>
        <v>23.525352848928385</v>
      </c>
      <c r="G191" t="s">
        <v>74</v>
      </c>
      <c r="H191" s="8">
        <f t="shared" si="17"/>
        <v>102.0498866213152</v>
      </c>
      <c r="I191">
        <v>441</v>
      </c>
      <c r="J191" t="str">
        <f t="shared" si="18"/>
        <v>theater</v>
      </c>
      <c r="K191" t="str">
        <f t="shared" si="19"/>
        <v>plays</v>
      </c>
      <c r="L191" t="s">
        <v>21</v>
      </c>
      <c r="M191" t="s">
        <v>22</v>
      </c>
      <c r="N191">
        <v>1457071200</v>
      </c>
      <c r="O191" s="14">
        <f t="shared" si="20"/>
        <v>42433.25</v>
      </c>
      <c r="P191" s="14">
        <v>42433.25</v>
      </c>
      <c r="Q191">
        <f t="shared" si="23"/>
        <v>2016</v>
      </c>
      <c r="R191">
        <v>2016</v>
      </c>
      <c r="S191" s="16" t="str">
        <f t="shared" si="21"/>
        <v>Mar</v>
      </c>
      <c r="T191" t="s">
        <v>2085</v>
      </c>
      <c r="U191">
        <v>1457071200</v>
      </c>
      <c r="V191" s="12">
        <f t="shared" si="22"/>
        <v>42433.25</v>
      </c>
      <c r="W191" t="b">
        <v>0</v>
      </c>
      <c r="X191" t="b">
        <v>0</v>
      </c>
      <c r="Y191" t="s">
        <v>33</v>
      </c>
    </row>
    <row r="192" spans="1:2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6"/>
        <v>68.594594594594597</v>
      </c>
      <c r="G192" t="s">
        <v>14</v>
      </c>
      <c r="H192" s="8">
        <f t="shared" si="17"/>
        <v>105.75</v>
      </c>
      <c r="I192">
        <v>24</v>
      </c>
      <c r="J192" t="str">
        <f t="shared" si="18"/>
        <v>theater</v>
      </c>
      <c r="K192" t="str">
        <f t="shared" si="19"/>
        <v>plays</v>
      </c>
      <c r="L192" t="s">
        <v>21</v>
      </c>
      <c r="M192" t="s">
        <v>22</v>
      </c>
      <c r="N192">
        <v>1370322000</v>
      </c>
      <c r="O192" s="14">
        <f t="shared" si="20"/>
        <v>41429.208333333336</v>
      </c>
      <c r="P192" s="14">
        <v>41429.208333333336</v>
      </c>
      <c r="Q192">
        <f t="shared" si="23"/>
        <v>2013</v>
      </c>
      <c r="R192">
        <v>2013</v>
      </c>
      <c r="S192" s="16" t="str">
        <f t="shared" si="21"/>
        <v>Jun</v>
      </c>
      <c r="T192" t="s">
        <v>2084</v>
      </c>
      <c r="U192">
        <v>1370408400</v>
      </c>
      <c r="V192" s="12">
        <f t="shared" si="22"/>
        <v>41430.208333333336</v>
      </c>
      <c r="W192" t="b">
        <v>0</v>
      </c>
      <c r="X192" t="b">
        <v>1</v>
      </c>
      <c r="Y192" t="s">
        <v>33</v>
      </c>
    </row>
    <row r="193" spans="1:2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6"/>
        <v>37.952380952380956</v>
      </c>
      <c r="G193" t="s">
        <v>14</v>
      </c>
      <c r="H193" s="8">
        <f t="shared" si="17"/>
        <v>37.069767441860463</v>
      </c>
      <c r="I193">
        <v>86</v>
      </c>
      <c r="J193" t="str">
        <f t="shared" si="18"/>
        <v>theater</v>
      </c>
      <c r="K193" t="str">
        <f t="shared" si="19"/>
        <v>plays</v>
      </c>
      <c r="L193" t="s">
        <v>107</v>
      </c>
      <c r="M193" t="s">
        <v>108</v>
      </c>
      <c r="N193">
        <v>1552366800</v>
      </c>
      <c r="O193" s="14">
        <f t="shared" si="20"/>
        <v>43536.208333333328</v>
      </c>
      <c r="P193" s="14">
        <v>43536.208333333328</v>
      </c>
      <c r="Q193">
        <f t="shared" si="23"/>
        <v>2019</v>
      </c>
      <c r="R193">
        <v>2019</v>
      </c>
      <c r="S193" s="16" t="str">
        <f t="shared" si="21"/>
        <v>Mar</v>
      </c>
      <c r="T193" t="s">
        <v>2085</v>
      </c>
      <c r="U193">
        <v>1552626000</v>
      </c>
      <c r="V193" s="12">
        <f t="shared" si="22"/>
        <v>43539.208333333328</v>
      </c>
      <c r="W193" t="b">
        <v>0</v>
      </c>
      <c r="X193" t="b">
        <v>0</v>
      </c>
      <c r="Y193" t="s">
        <v>33</v>
      </c>
    </row>
    <row r="194" spans="1:2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6"/>
        <v>19.992957746478872</v>
      </c>
      <c r="G194" t="s">
        <v>14</v>
      </c>
      <c r="H194" s="8">
        <f t="shared" si="17"/>
        <v>35.049382716049379</v>
      </c>
      <c r="I194">
        <v>243</v>
      </c>
      <c r="J194" t="str">
        <f t="shared" si="18"/>
        <v>music</v>
      </c>
      <c r="K194" t="str">
        <f t="shared" si="19"/>
        <v>rock</v>
      </c>
      <c r="L194" t="s">
        <v>21</v>
      </c>
      <c r="M194" t="s">
        <v>22</v>
      </c>
      <c r="N194">
        <v>1403845200</v>
      </c>
      <c r="O194" s="14">
        <f t="shared" si="20"/>
        <v>41817.208333333336</v>
      </c>
      <c r="P194" s="14">
        <v>41817.208333333336</v>
      </c>
      <c r="Q194">
        <f t="shared" si="23"/>
        <v>2014</v>
      </c>
      <c r="R194">
        <v>2014</v>
      </c>
      <c r="S194" s="16" t="str">
        <f t="shared" si="21"/>
        <v>Jun</v>
      </c>
      <c r="T194" t="s">
        <v>2084</v>
      </c>
      <c r="U194">
        <v>1404190800</v>
      </c>
      <c r="V194" s="12">
        <f t="shared" si="22"/>
        <v>41821.208333333336</v>
      </c>
      <c r="W194" t="b">
        <v>0</v>
      </c>
      <c r="X194" t="b">
        <v>0</v>
      </c>
      <c r="Y194" t="s">
        <v>23</v>
      </c>
    </row>
    <row r="195" spans="1:2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24">E195/D195*100</f>
        <v>45.636363636363633</v>
      </c>
      <c r="G195" t="s">
        <v>14</v>
      </c>
      <c r="H195" s="8">
        <f t="shared" ref="H195:H258" si="25">E195/I195</f>
        <v>46.338461538461537</v>
      </c>
      <c r="I195">
        <v>65</v>
      </c>
      <c r="J195" t="str">
        <f t="shared" ref="J195:J258" si="26">_xlfn.TEXTBEFORE(Y195, "/")</f>
        <v>music</v>
      </c>
      <c r="K195" t="str">
        <f t="shared" ref="K195:K258" si="27">_xlfn.TEXTAFTER(Y195, "/")</f>
        <v>indie rock</v>
      </c>
      <c r="L195" t="s">
        <v>21</v>
      </c>
      <c r="M195" t="s">
        <v>22</v>
      </c>
      <c r="N195">
        <v>1523163600</v>
      </c>
      <c r="O195" s="14">
        <f t="shared" ref="O195:O258" si="28">(((N195/60)/60)/24)+DATE(1970,1,1)</f>
        <v>43198.208333333328</v>
      </c>
      <c r="P195" s="14">
        <v>43198.208333333328</v>
      </c>
      <c r="Q195">
        <f t="shared" si="23"/>
        <v>2018</v>
      </c>
      <c r="R195">
        <v>2018</v>
      </c>
      <c r="S195" s="16" t="str">
        <f t="shared" ref="S195:S258" si="29">TEXT(P195, "mmm")</f>
        <v>Apr</v>
      </c>
      <c r="T195" t="s">
        <v>2088</v>
      </c>
      <c r="U195">
        <v>1523509200</v>
      </c>
      <c r="V195" s="12">
        <f t="shared" ref="V195:V258" si="30">(((U195/60)/60)/24)+DATE(1970,1,1)</f>
        <v>43202.208333333328</v>
      </c>
      <c r="W195" t="b">
        <v>1</v>
      </c>
      <c r="X195" t="b">
        <v>0</v>
      </c>
      <c r="Y195" t="s">
        <v>60</v>
      </c>
    </row>
    <row r="196" spans="1:2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4"/>
        <v>122.7605633802817</v>
      </c>
      <c r="G196" t="s">
        <v>20</v>
      </c>
      <c r="H196" s="8">
        <f t="shared" si="25"/>
        <v>69.174603174603178</v>
      </c>
      <c r="I196">
        <v>126</v>
      </c>
      <c r="J196" t="str">
        <f t="shared" si="26"/>
        <v>music</v>
      </c>
      <c r="K196" t="str">
        <f t="shared" si="27"/>
        <v>metal</v>
      </c>
      <c r="L196" t="s">
        <v>21</v>
      </c>
      <c r="M196" t="s">
        <v>22</v>
      </c>
      <c r="N196">
        <v>1442206800</v>
      </c>
      <c r="O196" s="14">
        <f t="shared" si="28"/>
        <v>42261.208333333328</v>
      </c>
      <c r="P196" s="14">
        <v>42261.208333333328</v>
      </c>
      <c r="Q196">
        <f t="shared" ref="Q196:Q259" si="31">YEAR(P196)</f>
        <v>2015</v>
      </c>
      <c r="R196">
        <v>2015</v>
      </c>
      <c r="S196" s="16" t="str">
        <f t="shared" si="29"/>
        <v>Sep</v>
      </c>
      <c r="T196" t="s">
        <v>2082</v>
      </c>
      <c r="U196">
        <v>1443589200</v>
      </c>
      <c r="V196" s="12">
        <f t="shared" si="30"/>
        <v>42277.208333333328</v>
      </c>
      <c r="W196" t="b">
        <v>0</v>
      </c>
      <c r="X196" t="b">
        <v>0</v>
      </c>
      <c r="Y196" t="s">
        <v>148</v>
      </c>
    </row>
    <row r="197" spans="1:2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4"/>
        <v>361.75316455696202</v>
      </c>
      <c r="G197" t="s">
        <v>20</v>
      </c>
      <c r="H197" s="8">
        <f t="shared" si="25"/>
        <v>109.07824427480917</v>
      </c>
      <c r="I197">
        <v>524</v>
      </c>
      <c r="J197" t="str">
        <f t="shared" si="26"/>
        <v>music</v>
      </c>
      <c r="K197" t="str">
        <f t="shared" si="27"/>
        <v>electric music</v>
      </c>
      <c r="L197" t="s">
        <v>21</v>
      </c>
      <c r="M197" t="s">
        <v>22</v>
      </c>
      <c r="N197">
        <v>1532840400</v>
      </c>
      <c r="O197" s="14">
        <f t="shared" si="28"/>
        <v>43310.208333333328</v>
      </c>
      <c r="P197" s="14">
        <v>43310.208333333328</v>
      </c>
      <c r="Q197">
        <f t="shared" si="31"/>
        <v>2018</v>
      </c>
      <c r="R197">
        <v>2018</v>
      </c>
      <c r="S197" s="16" t="str">
        <f t="shared" si="29"/>
        <v>Jul</v>
      </c>
      <c r="T197" t="s">
        <v>2087</v>
      </c>
      <c r="U197">
        <v>1533445200</v>
      </c>
      <c r="V197" s="12">
        <f t="shared" si="30"/>
        <v>43317.208333333328</v>
      </c>
      <c r="W197" t="b">
        <v>0</v>
      </c>
      <c r="X197" t="b">
        <v>0</v>
      </c>
      <c r="Y197" t="s">
        <v>50</v>
      </c>
    </row>
    <row r="198" spans="1:2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4"/>
        <v>63.146341463414636</v>
      </c>
      <c r="G198" t="s">
        <v>14</v>
      </c>
      <c r="H198" s="8">
        <f t="shared" si="25"/>
        <v>51.78</v>
      </c>
      <c r="I198">
        <v>100</v>
      </c>
      <c r="J198" t="str">
        <f t="shared" si="26"/>
        <v>technology</v>
      </c>
      <c r="K198" t="str">
        <f t="shared" si="27"/>
        <v>wearables</v>
      </c>
      <c r="L198" t="s">
        <v>36</v>
      </c>
      <c r="M198" t="s">
        <v>37</v>
      </c>
      <c r="N198">
        <v>1472878800</v>
      </c>
      <c r="O198" s="14">
        <f t="shared" si="28"/>
        <v>42616.208333333328</v>
      </c>
      <c r="P198" s="14">
        <v>42616.208333333328</v>
      </c>
      <c r="Q198">
        <f t="shared" si="31"/>
        <v>2016</v>
      </c>
      <c r="R198">
        <v>2016</v>
      </c>
      <c r="S198" s="16" t="str">
        <f t="shared" si="29"/>
        <v>Sep</v>
      </c>
      <c r="T198" t="s">
        <v>2082</v>
      </c>
      <c r="U198">
        <v>1474520400</v>
      </c>
      <c r="V198" s="12">
        <f t="shared" si="30"/>
        <v>42635.208333333328</v>
      </c>
      <c r="W198" t="b">
        <v>0</v>
      </c>
      <c r="X198" t="b">
        <v>0</v>
      </c>
      <c r="Y198" t="s">
        <v>65</v>
      </c>
    </row>
    <row r="199" spans="1:2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4"/>
        <v>298.20475319926874</v>
      </c>
      <c r="G199" t="s">
        <v>20</v>
      </c>
      <c r="H199" s="8">
        <f t="shared" si="25"/>
        <v>82.010055304172951</v>
      </c>
      <c r="I199">
        <v>1989</v>
      </c>
      <c r="J199" t="str">
        <f t="shared" si="26"/>
        <v>film &amp; video</v>
      </c>
      <c r="K199" t="str">
        <f t="shared" si="27"/>
        <v>drama</v>
      </c>
      <c r="L199" t="s">
        <v>21</v>
      </c>
      <c r="M199" t="s">
        <v>22</v>
      </c>
      <c r="N199">
        <v>1498194000</v>
      </c>
      <c r="O199" s="14">
        <f t="shared" si="28"/>
        <v>42909.208333333328</v>
      </c>
      <c r="P199" s="14">
        <v>42909.208333333328</v>
      </c>
      <c r="Q199">
        <f t="shared" si="31"/>
        <v>2017</v>
      </c>
      <c r="R199">
        <v>2017</v>
      </c>
      <c r="S199" s="16" t="str">
        <f t="shared" si="29"/>
        <v>Jun</v>
      </c>
      <c r="T199" t="s">
        <v>2084</v>
      </c>
      <c r="U199">
        <v>1499403600</v>
      </c>
      <c r="V199" s="12">
        <f t="shared" si="30"/>
        <v>42923.208333333328</v>
      </c>
      <c r="W199" t="b">
        <v>0</v>
      </c>
      <c r="X199" t="b">
        <v>0</v>
      </c>
      <c r="Y199" t="s">
        <v>53</v>
      </c>
    </row>
    <row r="200" spans="1:2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4"/>
        <v>9.5585443037974684</v>
      </c>
      <c r="G200" t="s">
        <v>14</v>
      </c>
      <c r="H200" s="8">
        <f t="shared" si="25"/>
        <v>35.958333333333336</v>
      </c>
      <c r="I200">
        <v>168</v>
      </c>
      <c r="J200" t="str">
        <f t="shared" si="26"/>
        <v>music</v>
      </c>
      <c r="K200" t="str">
        <f t="shared" si="27"/>
        <v>electric music</v>
      </c>
      <c r="L200" t="s">
        <v>21</v>
      </c>
      <c r="M200" t="s">
        <v>22</v>
      </c>
      <c r="N200">
        <v>1281070800</v>
      </c>
      <c r="O200" s="14">
        <f t="shared" si="28"/>
        <v>40396.208333333336</v>
      </c>
      <c r="P200" s="14">
        <v>40396.208333333336</v>
      </c>
      <c r="Q200">
        <f t="shared" si="31"/>
        <v>2010</v>
      </c>
      <c r="R200">
        <v>2010</v>
      </c>
      <c r="S200" s="16" t="str">
        <f t="shared" si="29"/>
        <v>Aug</v>
      </c>
      <c r="T200" t="s">
        <v>2080</v>
      </c>
      <c r="U200">
        <v>1283576400</v>
      </c>
      <c r="V200" s="12">
        <f t="shared" si="30"/>
        <v>40425.208333333336</v>
      </c>
      <c r="W200" t="b">
        <v>0</v>
      </c>
      <c r="X200" t="b">
        <v>0</v>
      </c>
      <c r="Y200" t="s">
        <v>50</v>
      </c>
    </row>
    <row r="201" spans="1:2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4"/>
        <v>53.777777777777779</v>
      </c>
      <c r="G201" t="s">
        <v>14</v>
      </c>
      <c r="H201" s="8">
        <f t="shared" si="25"/>
        <v>74.461538461538467</v>
      </c>
      <c r="I201">
        <v>13</v>
      </c>
      <c r="J201" t="str">
        <f t="shared" si="26"/>
        <v>music</v>
      </c>
      <c r="K201" t="str">
        <f t="shared" si="27"/>
        <v>rock</v>
      </c>
      <c r="L201" t="s">
        <v>21</v>
      </c>
      <c r="M201" t="s">
        <v>22</v>
      </c>
      <c r="N201">
        <v>1436245200</v>
      </c>
      <c r="O201" s="14">
        <f t="shared" si="28"/>
        <v>42192.208333333328</v>
      </c>
      <c r="P201" s="14">
        <v>42192.208333333328</v>
      </c>
      <c r="Q201">
        <f t="shared" si="31"/>
        <v>2015</v>
      </c>
      <c r="R201">
        <v>2015</v>
      </c>
      <c r="S201" s="16" t="str">
        <f t="shared" si="29"/>
        <v>Jul</v>
      </c>
      <c r="T201" t="s">
        <v>2087</v>
      </c>
      <c r="U201">
        <v>1436590800</v>
      </c>
      <c r="V201" s="12">
        <f t="shared" si="30"/>
        <v>42196.208333333328</v>
      </c>
      <c r="W201" t="b">
        <v>0</v>
      </c>
      <c r="X201" t="b">
        <v>0</v>
      </c>
      <c r="Y201" t="s">
        <v>23</v>
      </c>
    </row>
    <row r="202" spans="1:2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4"/>
        <v>2</v>
      </c>
      <c r="G202" t="s">
        <v>14</v>
      </c>
      <c r="H202" s="8">
        <f t="shared" si="25"/>
        <v>2</v>
      </c>
      <c r="I202">
        <v>1</v>
      </c>
      <c r="J202" t="str">
        <f t="shared" si="26"/>
        <v>theater</v>
      </c>
      <c r="K202" t="str">
        <f t="shared" si="27"/>
        <v>plays</v>
      </c>
      <c r="L202" t="s">
        <v>15</v>
      </c>
      <c r="M202" t="s">
        <v>16</v>
      </c>
      <c r="N202">
        <v>1269493200</v>
      </c>
      <c r="O202" s="14">
        <f t="shared" si="28"/>
        <v>40262.208333333336</v>
      </c>
      <c r="P202" s="14">
        <v>40262.208333333336</v>
      </c>
      <c r="Q202">
        <f t="shared" si="31"/>
        <v>2010</v>
      </c>
      <c r="R202">
        <v>2010</v>
      </c>
      <c r="S202" s="16" t="str">
        <f t="shared" si="29"/>
        <v>Mar</v>
      </c>
      <c r="T202" t="s">
        <v>2085</v>
      </c>
      <c r="U202">
        <v>1270443600</v>
      </c>
      <c r="V202" s="12">
        <f t="shared" si="30"/>
        <v>40273.208333333336</v>
      </c>
      <c r="W202" t="b">
        <v>0</v>
      </c>
      <c r="X202" t="b">
        <v>0</v>
      </c>
      <c r="Y202" t="s">
        <v>33</v>
      </c>
    </row>
    <row r="203" spans="1:2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4"/>
        <v>681.19047619047615</v>
      </c>
      <c r="G203" t="s">
        <v>20</v>
      </c>
      <c r="H203" s="8">
        <f t="shared" si="25"/>
        <v>91.114649681528661</v>
      </c>
      <c r="I203">
        <v>157</v>
      </c>
      <c r="J203" t="str">
        <f t="shared" si="26"/>
        <v>technology</v>
      </c>
      <c r="K203" t="str">
        <f t="shared" si="27"/>
        <v>web</v>
      </c>
      <c r="L203" t="s">
        <v>21</v>
      </c>
      <c r="M203" t="s">
        <v>22</v>
      </c>
      <c r="N203">
        <v>1406264400</v>
      </c>
      <c r="O203" s="14">
        <f t="shared" si="28"/>
        <v>41845.208333333336</v>
      </c>
      <c r="P203" s="14">
        <v>41845.208333333336</v>
      </c>
      <c r="Q203">
        <f t="shared" si="31"/>
        <v>2014</v>
      </c>
      <c r="R203">
        <v>2014</v>
      </c>
      <c r="S203" s="16" t="str">
        <f t="shared" si="29"/>
        <v>Jul</v>
      </c>
      <c r="T203" t="s">
        <v>2087</v>
      </c>
      <c r="U203">
        <v>1407819600</v>
      </c>
      <c r="V203" s="12">
        <f t="shared" si="30"/>
        <v>41863.208333333336</v>
      </c>
      <c r="W203" t="b">
        <v>0</v>
      </c>
      <c r="X203" t="b">
        <v>0</v>
      </c>
      <c r="Y203" t="s">
        <v>28</v>
      </c>
    </row>
    <row r="204" spans="1:2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4"/>
        <v>78.831325301204828</v>
      </c>
      <c r="G204" t="s">
        <v>74</v>
      </c>
      <c r="H204" s="8">
        <f t="shared" si="25"/>
        <v>79.792682926829272</v>
      </c>
      <c r="I204">
        <v>82</v>
      </c>
      <c r="J204" t="str">
        <f t="shared" si="26"/>
        <v>food</v>
      </c>
      <c r="K204" t="str">
        <f t="shared" si="27"/>
        <v>food trucks</v>
      </c>
      <c r="L204" t="s">
        <v>21</v>
      </c>
      <c r="M204" t="s">
        <v>22</v>
      </c>
      <c r="N204">
        <v>1317531600</v>
      </c>
      <c r="O204" s="14">
        <f t="shared" si="28"/>
        <v>40818.208333333336</v>
      </c>
      <c r="P204" s="14">
        <v>40818.208333333336</v>
      </c>
      <c r="Q204">
        <f t="shared" si="31"/>
        <v>2011</v>
      </c>
      <c r="R204">
        <v>2011</v>
      </c>
      <c r="S204" s="16" t="str">
        <f t="shared" si="29"/>
        <v>Oct</v>
      </c>
      <c r="T204" t="s">
        <v>2083</v>
      </c>
      <c r="U204">
        <v>1317877200</v>
      </c>
      <c r="V204" s="12">
        <f t="shared" si="30"/>
        <v>40822.208333333336</v>
      </c>
      <c r="W204" t="b">
        <v>0</v>
      </c>
      <c r="X204" t="b">
        <v>0</v>
      </c>
      <c r="Y204" t="s">
        <v>17</v>
      </c>
    </row>
    <row r="205" spans="1:2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4"/>
        <v>134.40792216817235</v>
      </c>
      <c r="G205" t="s">
        <v>20</v>
      </c>
      <c r="H205" s="8">
        <f t="shared" si="25"/>
        <v>42.999777678968428</v>
      </c>
      <c r="I205">
        <v>4498</v>
      </c>
      <c r="J205" t="str">
        <f t="shared" si="26"/>
        <v>theater</v>
      </c>
      <c r="K205" t="str">
        <f t="shared" si="27"/>
        <v>plays</v>
      </c>
      <c r="L205" t="s">
        <v>26</v>
      </c>
      <c r="M205" t="s">
        <v>27</v>
      </c>
      <c r="N205">
        <v>1484632800</v>
      </c>
      <c r="O205" s="14">
        <f t="shared" si="28"/>
        <v>42752.25</v>
      </c>
      <c r="P205" s="14">
        <v>42752.25</v>
      </c>
      <c r="Q205">
        <f t="shared" si="31"/>
        <v>2017</v>
      </c>
      <c r="R205">
        <v>2017</v>
      </c>
      <c r="S205" s="16" t="str">
        <f t="shared" si="29"/>
        <v>Jan</v>
      </c>
      <c r="T205" t="s">
        <v>2081</v>
      </c>
      <c r="U205">
        <v>1484805600</v>
      </c>
      <c r="V205" s="12">
        <f t="shared" si="30"/>
        <v>42754.25</v>
      </c>
      <c r="W205" t="b">
        <v>0</v>
      </c>
      <c r="X205" t="b">
        <v>0</v>
      </c>
      <c r="Y205" t="s">
        <v>33</v>
      </c>
    </row>
    <row r="206" spans="1:2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4"/>
        <v>3.3719999999999999</v>
      </c>
      <c r="G206" t="s">
        <v>14</v>
      </c>
      <c r="H206" s="8">
        <f t="shared" si="25"/>
        <v>63.225000000000001</v>
      </c>
      <c r="I206">
        <v>40</v>
      </c>
      <c r="J206" t="str">
        <f t="shared" si="26"/>
        <v>music</v>
      </c>
      <c r="K206" t="str">
        <f t="shared" si="27"/>
        <v>jazz</v>
      </c>
      <c r="L206" t="s">
        <v>21</v>
      </c>
      <c r="M206" t="s">
        <v>22</v>
      </c>
      <c r="N206">
        <v>1301806800</v>
      </c>
      <c r="O206" s="14">
        <f t="shared" si="28"/>
        <v>40636.208333333336</v>
      </c>
      <c r="P206" s="14">
        <v>40636.208333333336</v>
      </c>
      <c r="Q206">
        <f t="shared" si="31"/>
        <v>2011</v>
      </c>
      <c r="R206">
        <v>2011</v>
      </c>
      <c r="S206" s="16" t="str">
        <f t="shared" si="29"/>
        <v>Apr</v>
      </c>
      <c r="T206" t="s">
        <v>2088</v>
      </c>
      <c r="U206">
        <v>1302670800</v>
      </c>
      <c r="V206" s="12">
        <f t="shared" si="30"/>
        <v>40646.208333333336</v>
      </c>
      <c r="W206" t="b">
        <v>0</v>
      </c>
      <c r="X206" t="b">
        <v>0</v>
      </c>
      <c r="Y206" t="s">
        <v>159</v>
      </c>
    </row>
    <row r="207" spans="1:2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4"/>
        <v>431.84615384615387</v>
      </c>
      <c r="G207" t="s">
        <v>20</v>
      </c>
      <c r="H207" s="8">
        <f t="shared" si="25"/>
        <v>70.174999999999997</v>
      </c>
      <c r="I207">
        <v>80</v>
      </c>
      <c r="J207" t="str">
        <f t="shared" si="26"/>
        <v>theater</v>
      </c>
      <c r="K207" t="str">
        <f t="shared" si="27"/>
        <v>plays</v>
      </c>
      <c r="L207" t="s">
        <v>21</v>
      </c>
      <c r="M207" t="s">
        <v>22</v>
      </c>
      <c r="N207">
        <v>1539752400</v>
      </c>
      <c r="O207" s="14">
        <f t="shared" si="28"/>
        <v>43390.208333333328</v>
      </c>
      <c r="P207" s="14">
        <v>43390.208333333328</v>
      </c>
      <c r="Q207">
        <f t="shared" si="31"/>
        <v>2018</v>
      </c>
      <c r="R207">
        <v>2018</v>
      </c>
      <c r="S207" s="16" t="str">
        <f t="shared" si="29"/>
        <v>Oct</v>
      </c>
      <c r="T207" t="s">
        <v>2083</v>
      </c>
      <c r="U207">
        <v>1540789200</v>
      </c>
      <c r="V207" s="12">
        <f t="shared" si="30"/>
        <v>43402.208333333328</v>
      </c>
      <c r="W207" t="b">
        <v>1</v>
      </c>
      <c r="X207" t="b">
        <v>0</v>
      </c>
      <c r="Y207" t="s">
        <v>33</v>
      </c>
    </row>
    <row r="208" spans="1:2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4"/>
        <v>38.844444444444441</v>
      </c>
      <c r="G208" t="s">
        <v>74</v>
      </c>
      <c r="H208" s="8">
        <f t="shared" si="25"/>
        <v>61.333333333333336</v>
      </c>
      <c r="I208">
        <v>57</v>
      </c>
      <c r="J208" t="str">
        <f t="shared" si="26"/>
        <v>publishing</v>
      </c>
      <c r="K208" t="str">
        <f t="shared" si="27"/>
        <v>fiction</v>
      </c>
      <c r="L208" t="s">
        <v>21</v>
      </c>
      <c r="M208" t="s">
        <v>22</v>
      </c>
      <c r="N208">
        <v>1267250400</v>
      </c>
      <c r="O208" s="14">
        <f t="shared" si="28"/>
        <v>40236.25</v>
      </c>
      <c r="P208" s="14">
        <v>40236.25</v>
      </c>
      <c r="Q208">
        <f t="shared" si="31"/>
        <v>2010</v>
      </c>
      <c r="R208">
        <v>2010</v>
      </c>
      <c r="S208" s="16" t="str">
        <f t="shared" si="29"/>
        <v>Feb</v>
      </c>
      <c r="T208" t="s">
        <v>2089</v>
      </c>
      <c r="U208">
        <v>1268028000</v>
      </c>
      <c r="V208" s="12">
        <f t="shared" si="30"/>
        <v>40245.25</v>
      </c>
      <c r="W208" t="b">
        <v>0</v>
      </c>
      <c r="X208" t="b">
        <v>0</v>
      </c>
      <c r="Y208" t="s">
        <v>119</v>
      </c>
    </row>
    <row r="209" spans="1:2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4"/>
        <v>425.7</v>
      </c>
      <c r="G209" t="s">
        <v>20</v>
      </c>
      <c r="H209" s="8">
        <f t="shared" si="25"/>
        <v>99</v>
      </c>
      <c r="I209">
        <v>43</v>
      </c>
      <c r="J209" t="str">
        <f t="shared" si="26"/>
        <v>music</v>
      </c>
      <c r="K209" t="str">
        <f t="shared" si="27"/>
        <v>rock</v>
      </c>
      <c r="L209" t="s">
        <v>21</v>
      </c>
      <c r="M209" t="s">
        <v>22</v>
      </c>
      <c r="N209">
        <v>1535432400</v>
      </c>
      <c r="O209" s="14">
        <f t="shared" si="28"/>
        <v>43340.208333333328</v>
      </c>
      <c r="P209" s="14">
        <v>43340.208333333328</v>
      </c>
      <c r="Q209">
        <f t="shared" si="31"/>
        <v>2018</v>
      </c>
      <c r="R209">
        <v>2018</v>
      </c>
      <c r="S209" s="16" t="str">
        <f t="shared" si="29"/>
        <v>Aug</v>
      </c>
      <c r="T209" t="s">
        <v>2080</v>
      </c>
      <c r="U209">
        <v>1537160400</v>
      </c>
      <c r="V209" s="12">
        <f t="shared" si="30"/>
        <v>43360.208333333328</v>
      </c>
      <c r="W209" t="b">
        <v>0</v>
      </c>
      <c r="X209" t="b">
        <v>1</v>
      </c>
      <c r="Y209" t="s">
        <v>23</v>
      </c>
    </row>
    <row r="210" spans="1:2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4"/>
        <v>101.12239715591672</v>
      </c>
      <c r="G210" t="s">
        <v>20</v>
      </c>
      <c r="H210" s="8">
        <f t="shared" si="25"/>
        <v>96.984900146127615</v>
      </c>
      <c r="I210">
        <v>2053</v>
      </c>
      <c r="J210" t="str">
        <f t="shared" si="26"/>
        <v>film &amp; video</v>
      </c>
      <c r="K210" t="str">
        <f t="shared" si="27"/>
        <v>documentary</v>
      </c>
      <c r="L210" t="s">
        <v>21</v>
      </c>
      <c r="M210" t="s">
        <v>22</v>
      </c>
      <c r="N210">
        <v>1510207200</v>
      </c>
      <c r="O210" s="14">
        <f t="shared" si="28"/>
        <v>43048.25</v>
      </c>
      <c r="P210" s="14">
        <v>43048.25</v>
      </c>
      <c r="Q210">
        <f t="shared" si="31"/>
        <v>2017</v>
      </c>
      <c r="R210">
        <v>2017</v>
      </c>
      <c r="S210" s="16" t="str">
        <f t="shared" si="29"/>
        <v>Nov</v>
      </c>
      <c r="T210" t="s">
        <v>2079</v>
      </c>
      <c r="U210">
        <v>1512280800</v>
      </c>
      <c r="V210" s="12">
        <f t="shared" si="30"/>
        <v>43072.25</v>
      </c>
      <c r="W210" t="b">
        <v>0</v>
      </c>
      <c r="X210" t="b">
        <v>0</v>
      </c>
      <c r="Y210" t="s">
        <v>42</v>
      </c>
    </row>
    <row r="211" spans="1:2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4"/>
        <v>21.188688946015425</v>
      </c>
      <c r="G211" t="s">
        <v>47</v>
      </c>
      <c r="H211" s="8">
        <f t="shared" si="25"/>
        <v>51.004950495049506</v>
      </c>
      <c r="I211">
        <v>808</v>
      </c>
      <c r="J211" t="str">
        <f t="shared" si="26"/>
        <v>film &amp; video</v>
      </c>
      <c r="K211" t="str">
        <f t="shared" si="27"/>
        <v>documentary</v>
      </c>
      <c r="L211" t="s">
        <v>26</v>
      </c>
      <c r="M211" t="s">
        <v>27</v>
      </c>
      <c r="N211">
        <v>1462510800</v>
      </c>
      <c r="O211" s="14">
        <f t="shared" si="28"/>
        <v>42496.208333333328</v>
      </c>
      <c r="P211" s="14">
        <v>42496.208333333328</v>
      </c>
      <c r="Q211">
        <f t="shared" si="31"/>
        <v>2016</v>
      </c>
      <c r="R211">
        <v>2016</v>
      </c>
      <c r="S211" s="16" t="str">
        <f t="shared" si="29"/>
        <v>May</v>
      </c>
      <c r="T211" t="s">
        <v>2090</v>
      </c>
      <c r="U211">
        <v>1463115600</v>
      </c>
      <c r="V211" s="12">
        <f t="shared" si="30"/>
        <v>42503.208333333328</v>
      </c>
      <c r="W211" t="b">
        <v>0</v>
      </c>
      <c r="X211" t="b">
        <v>0</v>
      </c>
      <c r="Y211" t="s">
        <v>42</v>
      </c>
    </row>
    <row r="212" spans="1:2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4"/>
        <v>67.425531914893625</v>
      </c>
      <c r="G212" t="s">
        <v>14</v>
      </c>
      <c r="H212" s="8">
        <f t="shared" si="25"/>
        <v>28.044247787610619</v>
      </c>
      <c r="I212">
        <v>226</v>
      </c>
      <c r="J212" t="str">
        <f t="shared" si="26"/>
        <v>film &amp; video</v>
      </c>
      <c r="K212" t="str">
        <f t="shared" si="27"/>
        <v>science fiction</v>
      </c>
      <c r="L212" t="s">
        <v>36</v>
      </c>
      <c r="M212" t="s">
        <v>37</v>
      </c>
      <c r="N212">
        <v>1488520800</v>
      </c>
      <c r="O212" s="14">
        <f t="shared" si="28"/>
        <v>42797.25</v>
      </c>
      <c r="P212" s="14">
        <v>42797.25</v>
      </c>
      <c r="Q212">
        <f t="shared" si="31"/>
        <v>2017</v>
      </c>
      <c r="R212">
        <v>2017</v>
      </c>
      <c r="S212" s="16" t="str">
        <f t="shared" si="29"/>
        <v>Mar</v>
      </c>
      <c r="T212" t="s">
        <v>2085</v>
      </c>
      <c r="U212">
        <v>1490850000</v>
      </c>
      <c r="V212" s="12">
        <f t="shared" si="30"/>
        <v>42824.208333333328</v>
      </c>
      <c r="W212" t="b">
        <v>0</v>
      </c>
      <c r="X212" t="b">
        <v>0</v>
      </c>
      <c r="Y212" t="s">
        <v>474</v>
      </c>
    </row>
    <row r="213" spans="1:2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4"/>
        <v>94.923371647509583</v>
      </c>
      <c r="G213" t="s">
        <v>14</v>
      </c>
      <c r="H213" s="8">
        <f t="shared" si="25"/>
        <v>60.984615384615381</v>
      </c>
      <c r="I213">
        <v>1625</v>
      </c>
      <c r="J213" t="str">
        <f t="shared" si="26"/>
        <v>theater</v>
      </c>
      <c r="K213" t="str">
        <f t="shared" si="27"/>
        <v>plays</v>
      </c>
      <c r="L213" t="s">
        <v>21</v>
      </c>
      <c r="M213" t="s">
        <v>22</v>
      </c>
      <c r="N213">
        <v>1377579600</v>
      </c>
      <c r="O213" s="14">
        <f t="shared" si="28"/>
        <v>41513.208333333336</v>
      </c>
      <c r="P213" s="14">
        <v>41513.208333333336</v>
      </c>
      <c r="Q213">
        <f t="shared" si="31"/>
        <v>2013</v>
      </c>
      <c r="R213">
        <v>2013</v>
      </c>
      <c r="S213" s="16" t="str">
        <f t="shared" si="29"/>
        <v>Aug</v>
      </c>
      <c r="T213" t="s">
        <v>2080</v>
      </c>
      <c r="U213">
        <v>1379653200</v>
      </c>
      <c r="V213" s="12">
        <f t="shared" si="30"/>
        <v>41537.208333333336</v>
      </c>
      <c r="W213" t="b">
        <v>0</v>
      </c>
      <c r="X213" t="b">
        <v>0</v>
      </c>
      <c r="Y213" t="s">
        <v>33</v>
      </c>
    </row>
    <row r="214" spans="1:2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4"/>
        <v>151.85185185185185</v>
      </c>
      <c r="G214" t="s">
        <v>20</v>
      </c>
      <c r="H214" s="8">
        <f t="shared" si="25"/>
        <v>73.214285714285708</v>
      </c>
      <c r="I214">
        <v>168</v>
      </c>
      <c r="J214" t="str">
        <f t="shared" si="26"/>
        <v>theater</v>
      </c>
      <c r="K214" t="str">
        <f t="shared" si="27"/>
        <v>plays</v>
      </c>
      <c r="L214" t="s">
        <v>21</v>
      </c>
      <c r="M214" t="s">
        <v>22</v>
      </c>
      <c r="N214">
        <v>1576389600</v>
      </c>
      <c r="O214" s="14">
        <f t="shared" si="28"/>
        <v>43814.25</v>
      </c>
      <c r="P214" s="14">
        <v>43814.25</v>
      </c>
      <c r="Q214">
        <f t="shared" si="31"/>
        <v>2019</v>
      </c>
      <c r="R214">
        <v>2019</v>
      </c>
      <c r="S214" s="16" t="str">
        <f t="shared" si="29"/>
        <v>Dec</v>
      </c>
      <c r="T214" t="s">
        <v>2086</v>
      </c>
      <c r="U214">
        <v>1580364000</v>
      </c>
      <c r="V214" s="12">
        <f t="shared" si="30"/>
        <v>43860.25</v>
      </c>
      <c r="W214" t="b">
        <v>0</v>
      </c>
      <c r="X214" t="b">
        <v>0</v>
      </c>
      <c r="Y214" t="s">
        <v>33</v>
      </c>
    </row>
    <row r="215" spans="1:2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4"/>
        <v>195.16382252559728</v>
      </c>
      <c r="G215" t="s">
        <v>20</v>
      </c>
      <c r="H215" s="8">
        <f t="shared" si="25"/>
        <v>39.997435299603637</v>
      </c>
      <c r="I215">
        <v>4289</v>
      </c>
      <c r="J215" t="str">
        <f t="shared" si="26"/>
        <v>music</v>
      </c>
      <c r="K215" t="str">
        <f t="shared" si="27"/>
        <v>indie rock</v>
      </c>
      <c r="L215" t="s">
        <v>21</v>
      </c>
      <c r="M215" t="s">
        <v>22</v>
      </c>
      <c r="N215">
        <v>1289019600</v>
      </c>
      <c r="O215" s="14">
        <f t="shared" si="28"/>
        <v>40488.208333333336</v>
      </c>
      <c r="P215" s="14">
        <v>40488.208333333336</v>
      </c>
      <c r="Q215">
        <f t="shared" si="31"/>
        <v>2010</v>
      </c>
      <c r="R215">
        <v>2010</v>
      </c>
      <c r="S215" s="16" t="str">
        <f t="shared" si="29"/>
        <v>Nov</v>
      </c>
      <c r="T215" t="s">
        <v>2079</v>
      </c>
      <c r="U215">
        <v>1289714400</v>
      </c>
      <c r="V215" s="12">
        <f t="shared" si="30"/>
        <v>40496.25</v>
      </c>
      <c r="W215" t="b">
        <v>0</v>
      </c>
      <c r="X215" t="b">
        <v>1</v>
      </c>
      <c r="Y215" t="s">
        <v>60</v>
      </c>
    </row>
    <row r="216" spans="1:2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4"/>
        <v>1023.1428571428571</v>
      </c>
      <c r="G216" t="s">
        <v>20</v>
      </c>
      <c r="H216" s="8">
        <f t="shared" si="25"/>
        <v>86.812121212121212</v>
      </c>
      <c r="I216">
        <v>165</v>
      </c>
      <c r="J216" t="str">
        <f t="shared" si="26"/>
        <v>music</v>
      </c>
      <c r="K216" t="str">
        <f t="shared" si="27"/>
        <v>rock</v>
      </c>
      <c r="L216" t="s">
        <v>21</v>
      </c>
      <c r="M216" t="s">
        <v>22</v>
      </c>
      <c r="N216">
        <v>1282194000</v>
      </c>
      <c r="O216" s="14">
        <f t="shared" si="28"/>
        <v>40409.208333333336</v>
      </c>
      <c r="P216" s="14">
        <v>40409.208333333336</v>
      </c>
      <c r="Q216">
        <f t="shared" si="31"/>
        <v>2010</v>
      </c>
      <c r="R216">
        <v>2010</v>
      </c>
      <c r="S216" s="16" t="str">
        <f t="shared" si="29"/>
        <v>Aug</v>
      </c>
      <c r="T216" t="s">
        <v>2080</v>
      </c>
      <c r="U216">
        <v>1282712400</v>
      </c>
      <c r="V216" s="12">
        <f t="shared" si="30"/>
        <v>40415.208333333336</v>
      </c>
      <c r="W216" t="b">
        <v>0</v>
      </c>
      <c r="X216" t="b">
        <v>0</v>
      </c>
      <c r="Y216" t="s">
        <v>23</v>
      </c>
    </row>
    <row r="217" spans="1:2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4"/>
        <v>3.841836734693878</v>
      </c>
      <c r="G217" t="s">
        <v>14</v>
      </c>
      <c r="H217" s="8">
        <f t="shared" si="25"/>
        <v>42.125874125874127</v>
      </c>
      <c r="I217">
        <v>143</v>
      </c>
      <c r="J217" t="str">
        <f t="shared" si="26"/>
        <v>theater</v>
      </c>
      <c r="K217" t="str">
        <f t="shared" si="27"/>
        <v>plays</v>
      </c>
      <c r="L217" t="s">
        <v>21</v>
      </c>
      <c r="M217" t="s">
        <v>22</v>
      </c>
      <c r="N217">
        <v>1550037600</v>
      </c>
      <c r="O217" s="14">
        <f t="shared" si="28"/>
        <v>43509.25</v>
      </c>
      <c r="P217" s="14">
        <v>43509.25</v>
      </c>
      <c r="Q217">
        <f t="shared" si="31"/>
        <v>2019</v>
      </c>
      <c r="R217">
        <v>2019</v>
      </c>
      <c r="S217" s="16" t="str">
        <f t="shared" si="29"/>
        <v>Feb</v>
      </c>
      <c r="T217" t="s">
        <v>2089</v>
      </c>
      <c r="U217">
        <v>1550210400</v>
      </c>
      <c r="V217" s="12">
        <f t="shared" si="30"/>
        <v>43511.25</v>
      </c>
      <c r="W217" t="b">
        <v>0</v>
      </c>
      <c r="X217" t="b">
        <v>0</v>
      </c>
      <c r="Y217" t="s">
        <v>33</v>
      </c>
    </row>
    <row r="218" spans="1:2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4"/>
        <v>155.07066557107643</v>
      </c>
      <c r="G218" t="s">
        <v>20</v>
      </c>
      <c r="H218" s="8">
        <f t="shared" si="25"/>
        <v>103.97851239669421</v>
      </c>
      <c r="I218">
        <v>1815</v>
      </c>
      <c r="J218" t="str">
        <f t="shared" si="26"/>
        <v>theater</v>
      </c>
      <c r="K218" t="str">
        <f t="shared" si="27"/>
        <v>plays</v>
      </c>
      <c r="L218" t="s">
        <v>21</v>
      </c>
      <c r="M218" t="s">
        <v>22</v>
      </c>
      <c r="N218">
        <v>1321941600</v>
      </c>
      <c r="O218" s="14">
        <f t="shared" si="28"/>
        <v>40869.25</v>
      </c>
      <c r="P218" s="14">
        <v>40869.25</v>
      </c>
      <c r="Q218">
        <f t="shared" si="31"/>
        <v>2011</v>
      </c>
      <c r="R218">
        <v>2011</v>
      </c>
      <c r="S218" s="16" t="str">
        <f t="shared" si="29"/>
        <v>Nov</v>
      </c>
      <c r="T218" t="s">
        <v>2079</v>
      </c>
      <c r="U218">
        <v>1322114400</v>
      </c>
      <c r="V218" s="12">
        <f t="shared" si="30"/>
        <v>40871.25</v>
      </c>
      <c r="W218" t="b">
        <v>0</v>
      </c>
      <c r="X218" t="b">
        <v>0</v>
      </c>
      <c r="Y218" t="s">
        <v>33</v>
      </c>
    </row>
    <row r="219" spans="1:2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4"/>
        <v>44.753477588871718</v>
      </c>
      <c r="G219" t="s">
        <v>14</v>
      </c>
      <c r="H219" s="8">
        <f t="shared" si="25"/>
        <v>62.003211991434689</v>
      </c>
      <c r="I219">
        <v>934</v>
      </c>
      <c r="J219" t="str">
        <f t="shared" si="26"/>
        <v>film &amp; video</v>
      </c>
      <c r="K219" t="str">
        <f t="shared" si="27"/>
        <v>science fiction</v>
      </c>
      <c r="L219" t="s">
        <v>21</v>
      </c>
      <c r="M219" t="s">
        <v>22</v>
      </c>
      <c r="N219">
        <v>1556427600</v>
      </c>
      <c r="O219" s="14">
        <f t="shared" si="28"/>
        <v>43583.208333333328</v>
      </c>
      <c r="P219" s="14">
        <v>43583.208333333328</v>
      </c>
      <c r="Q219">
        <f t="shared" si="31"/>
        <v>2019</v>
      </c>
      <c r="R219">
        <v>2019</v>
      </c>
      <c r="S219" s="16" t="str">
        <f t="shared" si="29"/>
        <v>Apr</v>
      </c>
      <c r="T219" t="s">
        <v>2088</v>
      </c>
      <c r="U219">
        <v>1557205200</v>
      </c>
      <c r="V219" s="12">
        <f t="shared" si="30"/>
        <v>43592.208333333328</v>
      </c>
      <c r="W219" t="b">
        <v>0</v>
      </c>
      <c r="X219" t="b">
        <v>0</v>
      </c>
      <c r="Y219" t="s">
        <v>474</v>
      </c>
    </row>
    <row r="220" spans="1:2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4"/>
        <v>215.94736842105263</v>
      </c>
      <c r="G220" t="s">
        <v>20</v>
      </c>
      <c r="H220" s="8">
        <f t="shared" si="25"/>
        <v>31.005037783375315</v>
      </c>
      <c r="I220">
        <v>397</v>
      </c>
      <c r="J220" t="str">
        <f t="shared" si="26"/>
        <v>film &amp; video</v>
      </c>
      <c r="K220" t="str">
        <f t="shared" si="27"/>
        <v>shorts</v>
      </c>
      <c r="L220" t="s">
        <v>40</v>
      </c>
      <c r="M220" t="s">
        <v>41</v>
      </c>
      <c r="N220">
        <v>1320991200</v>
      </c>
      <c r="O220" s="14">
        <f t="shared" si="28"/>
        <v>40858.25</v>
      </c>
      <c r="P220" s="14">
        <v>40858.25</v>
      </c>
      <c r="Q220">
        <f t="shared" si="31"/>
        <v>2011</v>
      </c>
      <c r="R220">
        <v>2011</v>
      </c>
      <c r="S220" s="16" t="str">
        <f t="shared" si="29"/>
        <v>Nov</v>
      </c>
      <c r="T220" t="s">
        <v>2079</v>
      </c>
      <c r="U220">
        <v>1323928800</v>
      </c>
      <c r="V220" s="12">
        <f t="shared" si="30"/>
        <v>40892.25</v>
      </c>
      <c r="W220" t="b">
        <v>0</v>
      </c>
      <c r="X220" t="b">
        <v>1</v>
      </c>
      <c r="Y220" t="s">
        <v>100</v>
      </c>
    </row>
    <row r="221" spans="1:2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4"/>
        <v>332.12709832134288</v>
      </c>
      <c r="G221" t="s">
        <v>20</v>
      </c>
      <c r="H221" s="8">
        <f t="shared" si="25"/>
        <v>89.991552956465242</v>
      </c>
      <c r="I221">
        <v>1539</v>
      </c>
      <c r="J221" t="str">
        <f t="shared" si="26"/>
        <v>film &amp; video</v>
      </c>
      <c r="K221" t="str">
        <f t="shared" si="27"/>
        <v>animation</v>
      </c>
      <c r="L221" t="s">
        <v>21</v>
      </c>
      <c r="M221" t="s">
        <v>22</v>
      </c>
      <c r="N221">
        <v>1345093200</v>
      </c>
      <c r="O221" s="14">
        <f t="shared" si="28"/>
        <v>41137.208333333336</v>
      </c>
      <c r="P221" s="14">
        <v>41137.208333333336</v>
      </c>
      <c r="Q221">
        <f t="shared" si="31"/>
        <v>2012</v>
      </c>
      <c r="R221">
        <v>2012</v>
      </c>
      <c r="S221" s="16" t="str">
        <f t="shared" si="29"/>
        <v>Aug</v>
      </c>
      <c r="T221" t="s">
        <v>2080</v>
      </c>
      <c r="U221">
        <v>1346130000</v>
      </c>
      <c r="V221" s="12">
        <f t="shared" si="30"/>
        <v>41149.208333333336</v>
      </c>
      <c r="W221" t="b">
        <v>0</v>
      </c>
      <c r="X221" t="b">
        <v>0</v>
      </c>
      <c r="Y221" t="s">
        <v>71</v>
      </c>
    </row>
    <row r="222" spans="1:2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4"/>
        <v>8.4430379746835449</v>
      </c>
      <c r="G222" t="s">
        <v>14</v>
      </c>
      <c r="H222" s="8">
        <f t="shared" si="25"/>
        <v>39.235294117647058</v>
      </c>
      <c r="I222">
        <v>17</v>
      </c>
      <c r="J222" t="str">
        <f t="shared" si="26"/>
        <v>theater</v>
      </c>
      <c r="K222" t="str">
        <f t="shared" si="27"/>
        <v>plays</v>
      </c>
      <c r="L222" t="s">
        <v>21</v>
      </c>
      <c r="M222" t="s">
        <v>22</v>
      </c>
      <c r="N222">
        <v>1309496400</v>
      </c>
      <c r="O222" s="14">
        <f t="shared" si="28"/>
        <v>40725.208333333336</v>
      </c>
      <c r="P222" s="14">
        <v>40725.208333333336</v>
      </c>
      <c r="Q222">
        <f t="shared" si="31"/>
        <v>2011</v>
      </c>
      <c r="R222">
        <v>2011</v>
      </c>
      <c r="S222" s="16" t="str">
        <f t="shared" si="29"/>
        <v>Jul</v>
      </c>
      <c r="T222" t="s">
        <v>2087</v>
      </c>
      <c r="U222">
        <v>1311051600</v>
      </c>
      <c r="V222" s="12">
        <f t="shared" si="30"/>
        <v>40743.208333333336</v>
      </c>
      <c r="W222" t="b">
        <v>1</v>
      </c>
      <c r="X222" t="b">
        <v>0</v>
      </c>
      <c r="Y222" t="s">
        <v>33</v>
      </c>
    </row>
    <row r="223" spans="1:2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4"/>
        <v>98.625514403292186</v>
      </c>
      <c r="G223" t="s">
        <v>14</v>
      </c>
      <c r="H223" s="8">
        <f t="shared" si="25"/>
        <v>54.993116108306566</v>
      </c>
      <c r="I223">
        <v>2179</v>
      </c>
      <c r="J223" t="str">
        <f t="shared" si="26"/>
        <v>food</v>
      </c>
      <c r="K223" t="str">
        <f t="shared" si="27"/>
        <v>food trucks</v>
      </c>
      <c r="L223" t="s">
        <v>21</v>
      </c>
      <c r="M223" t="s">
        <v>22</v>
      </c>
      <c r="N223">
        <v>1340254800</v>
      </c>
      <c r="O223" s="14">
        <f t="shared" si="28"/>
        <v>41081.208333333336</v>
      </c>
      <c r="P223" s="14">
        <v>41081.208333333336</v>
      </c>
      <c r="Q223">
        <f t="shared" si="31"/>
        <v>2012</v>
      </c>
      <c r="R223">
        <v>2012</v>
      </c>
      <c r="S223" s="16" t="str">
        <f t="shared" si="29"/>
        <v>Jun</v>
      </c>
      <c r="T223" t="s">
        <v>2084</v>
      </c>
      <c r="U223">
        <v>1340427600</v>
      </c>
      <c r="V223" s="12">
        <f t="shared" si="30"/>
        <v>41083.208333333336</v>
      </c>
      <c r="W223" t="b">
        <v>1</v>
      </c>
      <c r="X223" t="b">
        <v>0</v>
      </c>
      <c r="Y223" t="s">
        <v>17</v>
      </c>
    </row>
    <row r="224" spans="1:2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4"/>
        <v>137.97916666666669</v>
      </c>
      <c r="G224" t="s">
        <v>20</v>
      </c>
      <c r="H224" s="8">
        <f t="shared" si="25"/>
        <v>47.992753623188406</v>
      </c>
      <c r="I224">
        <v>138</v>
      </c>
      <c r="J224" t="str">
        <f t="shared" si="26"/>
        <v>photography</v>
      </c>
      <c r="K224" t="str">
        <f t="shared" si="27"/>
        <v>photography books</v>
      </c>
      <c r="L224" t="s">
        <v>21</v>
      </c>
      <c r="M224" t="s">
        <v>22</v>
      </c>
      <c r="N224">
        <v>1412226000</v>
      </c>
      <c r="O224" s="14">
        <f t="shared" si="28"/>
        <v>41914.208333333336</v>
      </c>
      <c r="P224" s="14">
        <v>41914.208333333336</v>
      </c>
      <c r="Q224">
        <f t="shared" si="31"/>
        <v>2014</v>
      </c>
      <c r="R224">
        <v>2014</v>
      </c>
      <c r="S224" s="16" t="str">
        <f t="shared" si="29"/>
        <v>Oct</v>
      </c>
      <c r="T224" t="s">
        <v>2083</v>
      </c>
      <c r="U224">
        <v>1412312400</v>
      </c>
      <c r="V224" s="12">
        <f t="shared" si="30"/>
        <v>41915.208333333336</v>
      </c>
      <c r="W224" t="b">
        <v>0</v>
      </c>
      <c r="X224" t="b">
        <v>0</v>
      </c>
      <c r="Y224" t="s">
        <v>122</v>
      </c>
    </row>
    <row r="225" spans="1:2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4"/>
        <v>93.81099656357388</v>
      </c>
      <c r="G225" t="s">
        <v>14</v>
      </c>
      <c r="H225" s="8">
        <f t="shared" si="25"/>
        <v>87.966702470461868</v>
      </c>
      <c r="I225">
        <v>931</v>
      </c>
      <c r="J225" t="str">
        <f t="shared" si="26"/>
        <v>theater</v>
      </c>
      <c r="K225" t="str">
        <f t="shared" si="27"/>
        <v>plays</v>
      </c>
      <c r="L225" t="s">
        <v>21</v>
      </c>
      <c r="M225" t="s">
        <v>22</v>
      </c>
      <c r="N225">
        <v>1458104400</v>
      </c>
      <c r="O225" s="14">
        <f t="shared" si="28"/>
        <v>42445.208333333328</v>
      </c>
      <c r="P225" s="14">
        <v>42445.208333333328</v>
      </c>
      <c r="Q225">
        <f t="shared" si="31"/>
        <v>2016</v>
      </c>
      <c r="R225">
        <v>2016</v>
      </c>
      <c r="S225" s="16" t="str">
        <f t="shared" si="29"/>
        <v>Mar</v>
      </c>
      <c r="T225" t="s">
        <v>2085</v>
      </c>
      <c r="U225">
        <v>1459314000</v>
      </c>
      <c r="V225" s="12">
        <f t="shared" si="30"/>
        <v>42459.208333333328</v>
      </c>
      <c r="W225" t="b">
        <v>0</v>
      </c>
      <c r="X225" t="b">
        <v>0</v>
      </c>
      <c r="Y225" t="s">
        <v>33</v>
      </c>
    </row>
    <row r="226" spans="1:2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4"/>
        <v>403.63930885529157</v>
      </c>
      <c r="G226" t="s">
        <v>20</v>
      </c>
      <c r="H226" s="8">
        <f t="shared" si="25"/>
        <v>51.999165275459099</v>
      </c>
      <c r="I226">
        <v>3594</v>
      </c>
      <c r="J226" t="str">
        <f t="shared" si="26"/>
        <v>film &amp; video</v>
      </c>
      <c r="K226" t="str">
        <f t="shared" si="27"/>
        <v>science fiction</v>
      </c>
      <c r="L226" t="s">
        <v>21</v>
      </c>
      <c r="M226" t="s">
        <v>22</v>
      </c>
      <c r="N226">
        <v>1411534800</v>
      </c>
      <c r="O226" s="14">
        <f t="shared" si="28"/>
        <v>41906.208333333336</v>
      </c>
      <c r="P226" s="14">
        <v>41906.208333333336</v>
      </c>
      <c r="Q226">
        <f t="shared" si="31"/>
        <v>2014</v>
      </c>
      <c r="R226">
        <v>2014</v>
      </c>
      <c r="S226" s="16" t="str">
        <f t="shared" si="29"/>
        <v>Sep</v>
      </c>
      <c r="T226" t="s">
        <v>2082</v>
      </c>
      <c r="U226">
        <v>1415426400</v>
      </c>
      <c r="V226" s="12">
        <f t="shared" si="30"/>
        <v>41951.25</v>
      </c>
      <c r="W226" t="b">
        <v>0</v>
      </c>
      <c r="X226" t="b">
        <v>0</v>
      </c>
      <c r="Y226" t="s">
        <v>474</v>
      </c>
    </row>
    <row r="227" spans="1:2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4"/>
        <v>260.1740412979351</v>
      </c>
      <c r="G227" t="s">
        <v>20</v>
      </c>
      <c r="H227" s="8">
        <f t="shared" si="25"/>
        <v>29.999659863945578</v>
      </c>
      <c r="I227">
        <v>5880</v>
      </c>
      <c r="J227" t="str">
        <f t="shared" si="26"/>
        <v>music</v>
      </c>
      <c r="K227" t="str">
        <f t="shared" si="27"/>
        <v>rock</v>
      </c>
      <c r="L227" t="s">
        <v>21</v>
      </c>
      <c r="M227" t="s">
        <v>22</v>
      </c>
      <c r="N227">
        <v>1399093200</v>
      </c>
      <c r="O227" s="14">
        <f t="shared" si="28"/>
        <v>41762.208333333336</v>
      </c>
      <c r="P227" s="14">
        <v>41762.208333333336</v>
      </c>
      <c r="Q227">
        <f t="shared" si="31"/>
        <v>2014</v>
      </c>
      <c r="R227">
        <v>2014</v>
      </c>
      <c r="S227" s="16" t="str">
        <f t="shared" si="29"/>
        <v>May</v>
      </c>
      <c r="T227" t="s">
        <v>2090</v>
      </c>
      <c r="U227">
        <v>1399093200</v>
      </c>
      <c r="V227" s="12">
        <f t="shared" si="30"/>
        <v>41762.208333333336</v>
      </c>
      <c r="W227" t="b">
        <v>1</v>
      </c>
      <c r="X227" t="b">
        <v>0</v>
      </c>
      <c r="Y227" t="s">
        <v>23</v>
      </c>
    </row>
    <row r="228" spans="1:2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4"/>
        <v>366.63333333333333</v>
      </c>
      <c r="G228" t="s">
        <v>20</v>
      </c>
      <c r="H228" s="8">
        <f t="shared" si="25"/>
        <v>98.205357142857139</v>
      </c>
      <c r="I228">
        <v>112</v>
      </c>
      <c r="J228" t="str">
        <f t="shared" si="26"/>
        <v>photography</v>
      </c>
      <c r="K228" t="str">
        <f t="shared" si="27"/>
        <v>photography books</v>
      </c>
      <c r="L228" t="s">
        <v>21</v>
      </c>
      <c r="M228" t="s">
        <v>22</v>
      </c>
      <c r="N228">
        <v>1270702800</v>
      </c>
      <c r="O228" s="14">
        <f t="shared" si="28"/>
        <v>40276.208333333336</v>
      </c>
      <c r="P228" s="14">
        <v>40276.208333333336</v>
      </c>
      <c r="Q228">
        <f t="shared" si="31"/>
        <v>2010</v>
      </c>
      <c r="R228">
        <v>2010</v>
      </c>
      <c r="S228" s="16" t="str">
        <f t="shared" si="29"/>
        <v>Apr</v>
      </c>
      <c r="T228" t="s">
        <v>2088</v>
      </c>
      <c r="U228">
        <v>1273899600</v>
      </c>
      <c r="V228" s="12">
        <f t="shared" si="30"/>
        <v>40313.208333333336</v>
      </c>
      <c r="W228" t="b">
        <v>0</v>
      </c>
      <c r="X228" t="b">
        <v>0</v>
      </c>
      <c r="Y228" t="s">
        <v>122</v>
      </c>
    </row>
    <row r="229" spans="1:2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4"/>
        <v>168.72085385878489</v>
      </c>
      <c r="G229" t="s">
        <v>20</v>
      </c>
      <c r="H229" s="8">
        <f t="shared" si="25"/>
        <v>108.96182396606575</v>
      </c>
      <c r="I229">
        <v>943</v>
      </c>
      <c r="J229" t="str">
        <f t="shared" si="26"/>
        <v>games</v>
      </c>
      <c r="K229" t="str">
        <f t="shared" si="27"/>
        <v>mobile games</v>
      </c>
      <c r="L229" t="s">
        <v>21</v>
      </c>
      <c r="M229" t="s">
        <v>22</v>
      </c>
      <c r="N229">
        <v>1431666000</v>
      </c>
      <c r="O229" s="14">
        <f t="shared" si="28"/>
        <v>42139.208333333328</v>
      </c>
      <c r="P229" s="14">
        <v>42139.208333333328</v>
      </c>
      <c r="Q229">
        <f t="shared" si="31"/>
        <v>2015</v>
      </c>
      <c r="R229">
        <v>2015</v>
      </c>
      <c r="S229" s="16" t="str">
        <f t="shared" si="29"/>
        <v>May</v>
      </c>
      <c r="T229" t="s">
        <v>2090</v>
      </c>
      <c r="U229">
        <v>1432184400</v>
      </c>
      <c r="V229" s="12">
        <f t="shared" si="30"/>
        <v>42145.208333333328</v>
      </c>
      <c r="W229" t="b">
        <v>0</v>
      </c>
      <c r="X229" t="b">
        <v>0</v>
      </c>
      <c r="Y229" t="s">
        <v>292</v>
      </c>
    </row>
    <row r="230" spans="1:2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4"/>
        <v>119.90717911530093</v>
      </c>
      <c r="G230" t="s">
        <v>20</v>
      </c>
      <c r="H230" s="8">
        <f t="shared" si="25"/>
        <v>66.998379254457049</v>
      </c>
      <c r="I230">
        <v>2468</v>
      </c>
      <c r="J230" t="str">
        <f t="shared" si="26"/>
        <v>film &amp; video</v>
      </c>
      <c r="K230" t="str">
        <f t="shared" si="27"/>
        <v>animation</v>
      </c>
      <c r="L230" t="s">
        <v>21</v>
      </c>
      <c r="M230" t="s">
        <v>22</v>
      </c>
      <c r="N230">
        <v>1472619600</v>
      </c>
      <c r="O230" s="14">
        <f t="shared" si="28"/>
        <v>42613.208333333328</v>
      </c>
      <c r="P230" s="14">
        <v>42613.208333333328</v>
      </c>
      <c r="Q230">
        <f t="shared" si="31"/>
        <v>2016</v>
      </c>
      <c r="R230">
        <v>2016</v>
      </c>
      <c r="S230" s="16" t="str">
        <f t="shared" si="29"/>
        <v>Aug</v>
      </c>
      <c r="T230" t="s">
        <v>2080</v>
      </c>
      <c r="U230">
        <v>1474779600</v>
      </c>
      <c r="V230" s="12">
        <f t="shared" si="30"/>
        <v>42638.208333333328</v>
      </c>
      <c r="W230" t="b">
        <v>0</v>
      </c>
      <c r="X230" t="b">
        <v>0</v>
      </c>
      <c r="Y230" t="s">
        <v>71</v>
      </c>
    </row>
    <row r="231" spans="1:2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4"/>
        <v>193.68925233644859</v>
      </c>
      <c r="G231" t="s">
        <v>20</v>
      </c>
      <c r="H231" s="8">
        <f t="shared" si="25"/>
        <v>64.99333594668758</v>
      </c>
      <c r="I231">
        <v>2551</v>
      </c>
      <c r="J231" t="str">
        <f t="shared" si="26"/>
        <v>games</v>
      </c>
      <c r="K231" t="str">
        <f t="shared" si="27"/>
        <v>mobile games</v>
      </c>
      <c r="L231" t="s">
        <v>21</v>
      </c>
      <c r="M231" t="s">
        <v>22</v>
      </c>
      <c r="N231">
        <v>1496293200</v>
      </c>
      <c r="O231" s="14">
        <f t="shared" si="28"/>
        <v>42887.208333333328</v>
      </c>
      <c r="P231" s="14">
        <v>42887.208333333328</v>
      </c>
      <c r="Q231">
        <f t="shared" si="31"/>
        <v>2017</v>
      </c>
      <c r="R231">
        <v>2017</v>
      </c>
      <c r="S231" s="16" t="str">
        <f t="shared" si="29"/>
        <v>Jun</v>
      </c>
      <c r="T231" t="s">
        <v>2084</v>
      </c>
      <c r="U231">
        <v>1500440400</v>
      </c>
      <c r="V231" s="12">
        <f t="shared" si="30"/>
        <v>42935.208333333328</v>
      </c>
      <c r="W231" t="b">
        <v>0</v>
      </c>
      <c r="X231" t="b">
        <v>1</v>
      </c>
      <c r="Y231" t="s">
        <v>292</v>
      </c>
    </row>
    <row r="232" spans="1:2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4"/>
        <v>420.16666666666669</v>
      </c>
      <c r="G232" t="s">
        <v>20</v>
      </c>
      <c r="H232" s="8">
        <f t="shared" si="25"/>
        <v>99.841584158415841</v>
      </c>
      <c r="I232">
        <v>101</v>
      </c>
      <c r="J232" t="str">
        <f t="shared" si="26"/>
        <v>games</v>
      </c>
      <c r="K232" t="str">
        <f t="shared" si="27"/>
        <v>video games</v>
      </c>
      <c r="L232" t="s">
        <v>21</v>
      </c>
      <c r="M232" t="s">
        <v>22</v>
      </c>
      <c r="N232">
        <v>1575612000</v>
      </c>
      <c r="O232" s="14">
        <f t="shared" si="28"/>
        <v>43805.25</v>
      </c>
      <c r="P232" s="14">
        <v>43805.25</v>
      </c>
      <c r="Q232">
        <f t="shared" si="31"/>
        <v>2019</v>
      </c>
      <c r="R232">
        <v>2019</v>
      </c>
      <c r="S232" s="16" t="str">
        <f t="shared" si="29"/>
        <v>Dec</v>
      </c>
      <c r="T232" t="s">
        <v>2086</v>
      </c>
      <c r="U232">
        <v>1575612000</v>
      </c>
      <c r="V232" s="12">
        <f t="shared" si="30"/>
        <v>43805.25</v>
      </c>
      <c r="W232" t="b">
        <v>0</v>
      </c>
      <c r="X232" t="b">
        <v>0</v>
      </c>
      <c r="Y232" t="s">
        <v>89</v>
      </c>
    </row>
    <row r="233" spans="1:2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4"/>
        <v>76.708333333333329</v>
      </c>
      <c r="G233" t="s">
        <v>74</v>
      </c>
      <c r="H233" s="8">
        <f t="shared" si="25"/>
        <v>82.432835820895519</v>
      </c>
      <c r="I233">
        <v>67</v>
      </c>
      <c r="J233" t="str">
        <f t="shared" si="26"/>
        <v>theater</v>
      </c>
      <c r="K233" t="str">
        <f t="shared" si="27"/>
        <v>plays</v>
      </c>
      <c r="L233" t="s">
        <v>21</v>
      </c>
      <c r="M233" t="s">
        <v>22</v>
      </c>
      <c r="N233">
        <v>1369112400</v>
      </c>
      <c r="O233" s="14">
        <f t="shared" si="28"/>
        <v>41415.208333333336</v>
      </c>
      <c r="P233" s="14">
        <v>41415.208333333336</v>
      </c>
      <c r="Q233">
        <f t="shared" si="31"/>
        <v>2013</v>
      </c>
      <c r="R233">
        <v>2013</v>
      </c>
      <c r="S233" s="16" t="str">
        <f t="shared" si="29"/>
        <v>May</v>
      </c>
      <c r="T233" t="s">
        <v>2090</v>
      </c>
      <c r="U233">
        <v>1374123600</v>
      </c>
      <c r="V233" s="12">
        <f t="shared" si="30"/>
        <v>41473.208333333336</v>
      </c>
      <c r="W233" t="b">
        <v>0</v>
      </c>
      <c r="X233" t="b">
        <v>0</v>
      </c>
      <c r="Y233" t="s">
        <v>33</v>
      </c>
    </row>
    <row r="234" spans="1:2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4"/>
        <v>171.26470588235293</v>
      </c>
      <c r="G234" t="s">
        <v>20</v>
      </c>
      <c r="H234" s="8">
        <f t="shared" si="25"/>
        <v>63.293478260869563</v>
      </c>
      <c r="I234">
        <v>92</v>
      </c>
      <c r="J234" t="str">
        <f t="shared" si="26"/>
        <v>theater</v>
      </c>
      <c r="K234" t="str">
        <f t="shared" si="27"/>
        <v>plays</v>
      </c>
      <c r="L234" t="s">
        <v>21</v>
      </c>
      <c r="M234" t="s">
        <v>22</v>
      </c>
      <c r="N234">
        <v>1469422800</v>
      </c>
      <c r="O234" s="14">
        <f t="shared" si="28"/>
        <v>42576.208333333328</v>
      </c>
      <c r="P234" s="14">
        <v>42576.208333333328</v>
      </c>
      <c r="Q234">
        <f t="shared" si="31"/>
        <v>2016</v>
      </c>
      <c r="R234">
        <v>2016</v>
      </c>
      <c r="S234" s="16" t="str">
        <f t="shared" si="29"/>
        <v>Jul</v>
      </c>
      <c r="T234" t="s">
        <v>2087</v>
      </c>
      <c r="U234">
        <v>1469509200</v>
      </c>
      <c r="V234" s="12">
        <f t="shared" si="30"/>
        <v>42577.208333333328</v>
      </c>
      <c r="W234" t="b">
        <v>0</v>
      </c>
      <c r="X234" t="b">
        <v>0</v>
      </c>
      <c r="Y234" t="s">
        <v>33</v>
      </c>
    </row>
    <row r="235" spans="1:2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4"/>
        <v>157.89473684210526</v>
      </c>
      <c r="G235" t="s">
        <v>20</v>
      </c>
      <c r="H235" s="8">
        <f t="shared" si="25"/>
        <v>96.774193548387103</v>
      </c>
      <c r="I235">
        <v>62</v>
      </c>
      <c r="J235" t="str">
        <f t="shared" si="26"/>
        <v>film &amp; video</v>
      </c>
      <c r="K235" t="str">
        <f t="shared" si="27"/>
        <v>animation</v>
      </c>
      <c r="L235" t="s">
        <v>21</v>
      </c>
      <c r="M235" t="s">
        <v>22</v>
      </c>
      <c r="N235">
        <v>1307854800</v>
      </c>
      <c r="O235" s="14">
        <f t="shared" si="28"/>
        <v>40706.208333333336</v>
      </c>
      <c r="P235" s="14">
        <v>40706.208333333336</v>
      </c>
      <c r="Q235">
        <f t="shared" si="31"/>
        <v>2011</v>
      </c>
      <c r="R235">
        <v>2011</v>
      </c>
      <c r="S235" s="16" t="str">
        <f t="shared" si="29"/>
        <v>Jun</v>
      </c>
      <c r="T235" t="s">
        <v>2084</v>
      </c>
      <c r="U235">
        <v>1309237200</v>
      </c>
      <c r="V235" s="12">
        <f t="shared" si="30"/>
        <v>40722.208333333336</v>
      </c>
      <c r="W235" t="b">
        <v>0</v>
      </c>
      <c r="X235" t="b">
        <v>0</v>
      </c>
      <c r="Y235" t="s">
        <v>71</v>
      </c>
    </row>
    <row r="236" spans="1:2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4"/>
        <v>109.08</v>
      </c>
      <c r="G236" t="s">
        <v>20</v>
      </c>
      <c r="H236" s="8">
        <f t="shared" si="25"/>
        <v>54.906040268456373</v>
      </c>
      <c r="I236">
        <v>149</v>
      </c>
      <c r="J236" t="str">
        <f t="shared" si="26"/>
        <v>games</v>
      </c>
      <c r="K236" t="str">
        <f t="shared" si="27"/>
        <v>video games</v>
      </c>
      <c r="L236" t="s">
        <v>107</v>
      </c>
      <c r="M236" t="s">
        <v>108</v>
      </c>
      <c r="N236">
        <v>1503378000</v>
      </c>
      <c r="O236" s="14">
        <f t="shared" si="28"/>
        <v>42969.208333333328</v>
      </c>
      <c r="P236" s="14">
        <v>42969.208333333328</v>
      </c>
      <c r="Q236">
        <f t="shared" si="31"/>
        <v>2017</v>
      </c>
      <c r="R236">
        <v>2017</v>
      </c>
      <c r="S236" s="16" t="str">
        <f t="shared" si="29"/>
        <v>Aug</v>
      </c>
      <c r="T236" t="s">
        <v>2080</v>
      </c>
      <c r="U236">
        <v>1503982800</v>
      </c>
      <c r="V236" s="12">
        <f t="shared" si="30"/>
        <v>42976.208333333328</v>
      </c>
      <c r="W236" t="b">
        <v>0</v>
      </c>
      <c r="X236" t="b">
        <v>1</v>
      </c>
      <c r="Y236" t="s">
        <v>89</v>
      </c>
    </row>
    <row r="237" spans="1:2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4"/>
        <v>41.732558139534881</v>
      </c>
      <c r="G237" t="s">
        <v>14</v>
      </c>
      <c r="H237" s="8">
        <f t="shared" si="25"/>
        <v>39.010869565217391</v>
      </c>
      <c r="I237">
        <v>92</v>
      </c>
      <c r="J237" t="str">
        <f t="shared" si="26"/>
        <v>film &amp; video</v>
      </c>
      <c r="K237" t="str">
        <f t="shared" si="27"/>
        <v>animation</v>
      </c>
      <c r="L237" t="s">
        <v>21</v>
      </c>
      <c r="M237" t="s">
        <v>22</v>
      </c>
      <c r="N237">
        <v>1486965600</v>
      </c>
      <c r="O237" s="14">
        <f t="shared" si="28"/>
        <v>42779.25</v>
      </c>
      <c r="P237" s="14">
        <v>42779.25</v>
      </c>
      <c r="Q237">
        <f t="shared" si="31"/>
        <v>2017</v>
      </c>
      <c r="R237">
        <v>2017</v>
      </c>
      <c r="S237" s="16" t="str">
        <f t="shared" si="29"/>
        <v>Feb</v>
      </c>
      <c r="T237" t="s">
        <v>2089</v>
      </c>
      <c r="U237">
        <v>1487397600</v>
      </c>
      <c r="V237" s="12">
        <f t="shared" si="30"/>
        <v>42784.25</v>
      </c>
      <c r="W237" t="b">
        <v>0</v>
      </c>
      <c r="X237" t="b">
        <v>0</v>
      </c>
      <c r="Y237" t="s">
        <v>71</v>
      </c>
    </row>
    <row r="238" spans="1:2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4"/>
        <v>10.944303797468354</v>
      </c>
      <c r="G238" t="s">
        <v>14</v>
      </c>
      <c r="H238" s="8">
        <f t="shared" si="25"/>
        <v>75.84210526315789</v>
      </c>
      <c r="I238">
        <v>57</v>
      </c>
      <c r="J238" t="str">
        <f t="shared" si="26"/>
        <v>music</v>
      </c>
      <c r="K238" t="str">
        <f t="shared" si="27"/>
        <v>rock</v>
      </c>
      <c r="L238" t="s">
        <v>26</v>
      </c>
      <c r="M238" t="s">
        <v>27</v>
      </c>
      <c r="N238">
        <v>1561438800</v>
      </c>
      <c r="O238" s="14">
        <f t="shared" si="28"/>
        <v>43641.208333333328</v>
      </c>
      <c r="P238" s="14">
        <v>43641.208333333328</v>
      </c>
      <c r="Q238">
        <f t="shared" si="31"/>
        <v>2019</v>
      </c>
      <c r="R238">
        <v>2019</v>
      </c>
      <c r="S238" s="16" t="str">
        <f t="shared" si="29"/>
        <v>Jun</v>
      </c>
      <c r="T238" t="s">
        <v>2084</v>
      </c>
      <c r="U238">
        <v>1562043600</v>
      </c>
      <c r="V238" s="12">
        <f t="shared" si="30"/>
        <v>43648.208333333328</v>
      </c>
      <c r="W238" t="b">
        <v>0</v>
      </c>
      <c r="X238" t="b">
        <v>1</v>
      </c>
      <c r="Y238" t="s">
        <v>23</v>
      </c>
    </row>
    <row r="239" spans="1:2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4"/>
        <v>159.3763440860215</v>
      </c>
      <c r="G239" t="s">
        <v>20</v>
      </c>
      <c r="H239" s="8">
        <f t="shared" si="25"/>
        <v>45.051671732522799</v>
      </c>
      <c r="I239">
        <v>329</v>
      </c>
      <c r="J239" t="str">
        <f t="shared" si="26"/>
        <v>film &amp; video</v>
      </c>
      <c r="K239" t="str">
        <f t="shared" si="27"/>
        <v>animation</v>
      </c>
      <c r="L239" t="s">
        <v>21</v>
      </c>
      <c r="M239" t="s">
        <v>22</v>
      </c>
      <c r="N239">
        <v>1398402000</v>
      </c>
      <c r="O239" s="14">
        <f t="shared" si="28"/>
        <v>41754.208333333336</v>
      </c>
      <c r="P239" s="14">
        <v>41754.208333333336</v>
      </c>
      <c r="Q239">
        <f t="shared" si="31"/>
        <v>2014</v>
      </c>
      <c r="R239">
        <v>2014</v>
      </c>
      <c r="S239" s="16" t="str">
        <f t="shared" si="29"/>
        <v>Apr</v>
      </c>
      <c r="T239" t="s">
        <v>2088</v>
      </c>
      <c r="U239">
        <v>1398574800</v>
      </c>
      <c r="V239" s="12">
        <f t="shared" si="30"/>
        <v>41756.208333333336</v>
      </c>
      <c r="W239" t="b">
        <v>0</v>
      </c>
      <c r="X239" t="b">
        <v>0</v>
      </c>
      <c r="Y239" t="s">
        <v>71</v>
      </c>
    </row>
    <row r="240" spans="1:2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4"/>
        <v>422.41666666666669</v>
      </c>
      <c r="G240" t="s">
        <v>20</v>
      </c>
      <c r="H240" s="8">
        <f t="shared" si="25"/>
        <v>104.51546391752578</v>
      </c>
      <c r="I240">
        <v>97</v>
      </c>
      <c r="J240" t="str">
        <f t="shared" si="26"/>
        <v>theater</v>
      </c>
      <c r="K240" t="str">
        <f t="shared" si="27"/>
        <v>plays</v>
      </c>
      <c r="L240" t="s">
        <v>36</v>
      </c>
      <c r="M240" t="s">
        <v>37</v>
      </c>
      <c r="N240">
        <v>1513231200</v>
      </c>
      <c r="O240" s="14">
        <f t="shared" si="28"/>
        <v>43083.25</v>
      </c>
      <c r="P240" s="14">
        <v>43083.25</v>
      </c>
      <c r="Q240">
        <f t="shared" si="31"/>
        <v>2017</v>
      </c>
      <c r="R240">
        <v>2017</v>
      </c>
      <c r="S240" s="16" t="str">
        <f t="shared" si="29"/>
        <v>Dec</v>
      </c>
      <c r="T240" t="s">
        <v>2086</v>
      </c>
      <c r="U240">
        <v>1515391200</v>
      </c>
      <c r="V240" s="12">
        <f t="shared" si="30"/>
        <v>43108.25</v>
      </c>
      <c r="W240" t="b">
        <v>0</v>
      </c>
      <c r="X240" t="b">
        <v>1</v>
      </c>
      <c r="Y240" t="s">
        <v>33</v>
      </c>
    </row>
    <row r="241" spans="1:2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4"/>
        <v>97.71875</v>
      </c>
      <c r="G241" t="s">
        <v>14</v>
      </c>
      <c r="H241" s="8">
        <f t="shared" si="25"/>
        <v>76.268292682926827</v>
      </c>
      <c r="I241">
        <v>41</v>
      </c>
      <c r="J241" t="str">
        <f t="shared" si="26"/>
        <v>technology</v>
      </c>
      <c r="K241" t="str">
        <f t="shared" si="27"/>
        <v>wearables</v>
      </c>
      <c r="L241" t="s">
        <v>21</v>
      </c>
      <c r="M241" t="s">
        <v>22</v>
      </c>
      <c r="N241">
        <v>1440824400</v>
      </c>
      <c r="O241" s="14">
        <f t="shared" si="28"/>
        <v>42245.208333333328</v>
      </c>
      <c r="P241" s="14">
        <v>42245.208333333328</v>
      </c>
      <c r="Q241">
        <f t="shared" si="31"/>
        <v>2015</v>
      </c>
      <c r="R241">
        <v>2015</v>
      </c>
      <c r="S241" s="16" t="str">
        <f t="shared" si="29"/>
        <v>Aug</v>
      </c>
      <c r="T241" t="s">
        <v>2080</v>
      </c>
      <c r="U241">
        <v>1441170000</v>
      </c>
      <c r="V241" s="12">
        <f t="shared" si="30"/>
        <v>42249.208333333328</v>
      </c>
      <c r="W241" t="b">
        <v>0</v>
      </c>
      <c r="X241" t="b">
        <v>0</v>
      </c>
      <c r="Y241" t="s">
        <v>65</v>
      </c>
    </row>
    <row r="242" spans="1:2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4"/>
        <v>418.78911564625849</v>
      </c>
      <c r="G242" t="s">
        <v>20</v>
      </c>
      <c r="H242" s="8">
        <f t="shared" si="25"/>
        <v>69.015695067264573</v>
      </c>
      <c r="I242">
        <v>1784</v>
      </c>
      <c r="J242" t="str">
        <f t="shared" si="26"/>
        <v>theater</v>
      </c>
      <c r="K242" t="str">
        <f t="shared" si="27"/>
        <v>plays</v>
      </c>
      <c r="L242" t="s">
        <v>21</v>
      </c>
      <c r="M242" t="s">
        <v>22</v>
      </c>
      <c r="N242">
        <v>1281070800</v>
      </c>
      <c r="O242" s="14">
        <f t="shared" si="28"/>
        <v>40396.208333333336</v>
      </c>
      <c r="P242" s="14">
        <v>40396.208333333336</v>
      </c>
      <c r="Q242">
        <f t="shared" si="31"/>
        <v>2010</v>
      </c>
      <c r="R242">
        <v>2010</v>
      </c>
      <c r="S242" s="16" t="str">
        <f t="shared" si="29"/>
        <v>Aug</v>
      </c>
      <c r="T242" t="s">
        <v>2080</v>
      </c>
      <c r="U242">
        <v>1281157200</v>
      </c>
      <c r="V242" s="12">
        <f t="shared" si="30"/>
        <v>40397.208333333336</v>
      </c>
      <c r="W242" t="b">
        <v>0</v>
      </c>
      <c r="X242" t="b">
        <v>0</v>
      </c>
      <c r="Y242" t="s">
        <v>33</v>
      </c>
    </row>
    <row r="243" spans="1:2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4"/>
        <v>101.91632047477745</v>
      </c>
      <c r="G243" t="s">
        <v>20</v>
      </c>
      <c r="H243" s="8">
        <f t="shared" si="25"/>
        <v>101.97684085510689</v>
      </c>
      <c r="I243">
        <v>1684</v>
      </c>
      <c r="J243" t="str">
        <f t="shared" si="26"/>
        <v>publishing</v>
      </c>
      <c r="K243" t="str">
        <f t="shared" si="27"/>
        <v>nonfiction</v>
      </c>
      <c r="L243" t="s">
        <v>26</v>
      </c>
      <c r="M243" t="s">
        <v>27</v>
      </c>
      <c r="N243">
        <v>1397365200</v>
      </c>
      <c r="O243" s="14">
        <f t="shared" si="28"/>
        <v>41742.208333333336</v>
      </c>
      <c r="P243" s="14">
        <v>41742.208333333336</v>
      </c>
      <c r="Q243">
        <f t="shared" si="31"/>
        <v>2014</v>
      </c>
      <c r="R243">
        <v>2014</v>
      </c>
      <c r="S243" s="16" t="str">
        <f t="shared" si="29"/>
        <v>Apr</v>
      </c>
      <c r="T243" t="s">
        <v>2088</v>
      </c>
      <c r="U243">
        <v>1398229200</v>
      </c>
      <c r="V243" s="12">
        <f t="shared" si="30"/>
        <v>41752.208333333336</v>
      </c>
      <c r="W243" t="b">
        <v>0</v>
      </c>
      <c r="X243" t="b">
        <v>1</v>
      </c>
      <c r="Y243" t="s">
        <v>68</v>
      </c>
    </row>
    <row r="244" spans="1:2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4"/>
        <v>127.72619047619047</v>
      </c>
      <c r="G244" t="s">
        <v>20</v>
      </c>
      <c r="H244" s="8">
        <f t="shared" si="25"/>
        <v>42.915999999999997</v>
      </c>
      <c r="I244">
        <v>250</v>
      </c>
      <c r="J244" t="str">
        <f t="shared" si="26"/>
        <v>music</v>
      </c>
      <c r="K244" t="str">
        <f t="shared" si="27"/>
        <v>rock</v>
      </c>
      <c r="L244" t="s">
        <v>21</v>
      </c>
      <c r="M244" t="s">
        <v>22</v>
      </c>
      <c r="N244">
        <v>1494392400</v>
      </c>
      <c r="O244" s="14">
        <f t="shared" si="28"/>
        <v>42865.208333333328</v>
      </c>
      <c r="P244" s="14">
        <v>42865.208333333328</v>
      </c>
      <c r="Q244">
        <f t="shared" si="31"/>
        <v>2017</v>
      </c>
      <c r="R244">
        <v>2017</v>
      </c>
      <c r="S244" s="16" t="str">
        <f t="shared" si="29"/>
        <v>May</v>
      </c>
      <c r="T244" t="s">
        <v>2090</v>
      </c>
      <c r="U244">
        <v>1495256400</v>
      </c>
      <c r="V244" s="12">
        <f t="shared" si="30"/>
        <v>42875.208333333328</v>
      </c>
      <c r="W244" t="b">
        <v>0</v>
      </c>
      <c r="X244" t="b">
        <v>1</v>
      </c>
      <c r="Y244" t="s">
        <v>23</v>
      </c>
    </row>
    <row r="245" spans="1:2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4"/>
        <v>445.21739130434781</v>
      </c>
      <c r="G245" t="s">
        <v>20</v>
      </c>
      <c r="H245" s="8">
        <f t="shared" si="25"/>
        <v>43.025210084033617</v>
      </c>
      <c r="I245">
        <v>238</v>
      </c>
      <c r="J245" t="str">
        <f t="shared" si="26"/>
        <v>theater</v>
      </c>
      <c r="K245" t="str">
        <f t="shared" si="27"/>
        <v>plays</v>
      </c>
      <c r="L245" t="s">
        <v>21</v>
      </c>
      <c r="M245" t="s">
        <v>22</v>
      </c>
      <c r="N245">
        <v>1520143200</v>
      </c>
      <c r="O245" s="14">
        <f t="shared" si="28"/>
        <v>43163.25</v>
      </c>
      <c r="P245" s="14">
        <v>43163.25</v>
      </c>
      <c r="Q245">
        <f t="shared" si="31"/>
        <v>2018</v>
      </c>
      <c r="R245">
        <v>2018</v>
      </c>
      <c r="S245" s="16" t="str">
        <f t="shared" si="29"/>
        <v>Mar</v>
      </c>
      <c r="T245" t="s">
        <v>2085</v>
      </c>
      <c r="U245">
        <v>1520402400</v>
      </c>
      <c r="V245" s="12">
        <f t="shared" si="30"/>
        <v>43166.25</v>
      </c>
      <c r="W245" t="b">
        <v>0</v>
      </c>
      <c r="X245" t="b">
        <v>0</v>
      </c>
      <c r="Y245" t="s">
        <v>33</v>
      </c>
    </row>
    <row r="246" spans="1:2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4"/>
        <v>569.71428571428578</v>
      </c>
      <c r="G246" t="s">
        <v>20</v>
      </c>
      <c r="H246" s="8">
        <f t="shared" si="25"/>
        <v>75.245283018867923</v>
      </c>
      <c r="I246">
        <v>53</v>
      </c>
      <c r="J246" t="str">
        <f t="shared" si="26"/>
        <v>theater</v>
      </c>
      <c r="K246" t="str">
        <f t="shared" si="27"/>
        <v>plays</v>
      </c>
      <c r="L246" t="s">
        <v>21</v>
      </c>
      <c r="M246" t="s">
        <v>22</v>
      </c>
      <c r="N246">
        <v>1405314000</v>
      </c>
      <c r="O246" s="14">
        <f t="shared" si="28"/>
        <v>41834.208333333336</v>
      </c>
      <c r="P246" s="14">
        <v>41834.208333333336</v>
      </c>
      <c r="Q246">
        <f t="shared" si="31"/>
        <v>2014</v>
      </c>
      <c r="R246">
        <v>2014</v>
      </c>
      <c r="S246" s="16" t="str">
        <f t="shared" si="29"/>
        <v>Jul</v>
      </c>
      <c r="T246" t="s">
        <v>2087</v>
      </c>
      <c r="U246">
        <v>1409806800</v>
      </c>
      <c r="V246" s="12">
        <f t="shared" si="30"/>
        <v>41886.208333333336</v>
      </c>
      <c r="W246" t="b">
        <v>0</v>
      </c>
      <c r="X246" t="b">
        <v>0</v>
      </c>
      <c r="Y246" t="s">
        <v>33</v>
      </c>
    </row>
    <row r="247" spans="1:2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4"/>
        <v>509.34482758620686</v>
      </c>
      <c r="G247" t="s">
        <v>20</v>
      </c>
      <c r="H247" s="8">
        <f t="shared" si="25"/>
        <v>69.023364485981304</v>
      </c>
      <c r="I247">
        <v>214</v>
      </c>
      <c r="J247" t="str">
        <f t="shared" si="26"/>
        <v>theater</v>
      </c>
      <c r="K247" t="str">
        <f t="shared" si="27"/>
        <v>plays</v>
      </c>
      <c r="L247" t="s">
        <v>21</v>
      </c>
      <c r="M247" t="s">
        <v>22</v>
      </c>
      <c r="N247">
        <v>1396846800</v>
      </c>
      <c r="O247" s="14">
        <f t="shared" si="28"/>
        <v>41736.208333333336</v>
      </c>
      <c r="P247" s="14">
        <v>41736.208333333336</v>
      </c>
      <c r="Q247">
        <f t="shared" si="31"/>
        <v>2014</v>
      </c>
      <c r="R247">
        <v>2014</v>
      </c>
      <c r="S247" s="16" t="str">
        <f t="shared" si="29"/>
        <v>Apr</v>
      </c>
      <c r="T247" t="s">
        <v>2088</v>
      </c>
      <c r="U247">
        <v>1396933200</v>
      </c>
      <c r="V247" s="12">
        <f t="shared" si="30"/>
        <v>41737.208333333336</v>
      </c>
      <c r="W247" t="b">
        <v>0</v>
      </c>
      <c r="X247" t="b">
        <v>0</v>
      </c>
      <c r="Y247" t="s">
        <v>33</v>
      </c>
    </row>
    <row r="248" spans="1:2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4"/>
        <v>325.5333333333333</v>
      </c>
      <c r="G248" t="s">
        <v>20</v>
      </c>
      <c r="H248" s="8">
        <f t="shared" si="25"/>
        <v>65.986486486486484</v>
      </c>
      <c r="I248">
        <v>222</v>
      </c>
      <c r="J248" t="str">
        <f t="shared" si="26"/>
        <v>technology</v>
      </c>
      <c r="K248" t="str">
        <f t="shared" si="27"/>
        <v>web</v>
      </c>
      <c r="L248" t="s">
        <v>21</v>
      </c>
      <c r="M248" t="s">
        <v>22</v>
      </c>
      <c r="N248">
        <v>1375678800</v>
      </c>
      <c r="O248" s="14">
        <f t="shared" si="28"/>
        <v>41491.208333333336</v>
      </c>
      <c r="P248" s="14">
        <v>41491.208333333336</v>
      </c>
      <c r="Q248">
        <f t="shared" si="31"/>
        <v>2013</v>
      </c>
      <c r="R248">
        <v>2013</v>
      </c>
      <c r="S248" s="16" t="str">
        <f t="shared" si="29"/>
        <v>Aug</v>
      </c>
      <c r="T248" t="s">
        <v>2080</v>
      </c>
      <c r="U248">
        <v>1376024400</v>
      </c>
      <c r="V248" s="12">
        <f t="shared" si="30"/>
        <v>41495.208333333336</v>
      </c>
      <c r="W248" t="b">
        <v>0</v>
      </c>
      <c r="X248" t="b">
        <v>0</v>
      </c>
      <c r="Y248" t="s">
        <v>28</v>
      </c>
    </row>
    <row r="249" spans="1:2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4"/>
        <v>932.61616161616166</v>
      </c>
      <c r="G249" t="s">
        <v>20</v>
      </c>
      <c r="H249" s="8">
        <f t="shared" si="25"/>
        <v>98.013800424628457</v>
      </c>
      <c r="I249">
        <v>1884</v>
      </c>
      <c r="J249" t="str">
        <f t="shared" si="26"/>
        <v>publishing</v>
      </c>
      <c r="K249" t="str">
        <f t="shared" si="27"/>
        <v>fiction</v>
      </c>
      <c r="L249" t="s">
        <v>21</v>
      </c>
      <c r="M249" t="s">
        <v>22</v>
      </c>
      <c r="N249">
        <v>1482386400</v>
      </c>
      <c r="O249" s="14">
        <f t="shared" si="28"/>
        <v>42726.25</v>
      </c>
      <c r="P249" s="14">
        <v>42726.25</v>
      </c>
      <c r="Q249">
        <f t="shared" si="31"/>
        <v>2016</v>
      </c>
      <c r="R249">
        <v>2016</v>
      </c>
      <c r="S249" s="16" t="str">
        <f t="shared" si="29"/>
        <v>Dec</v>
      </c>
      <c r="T249" t="s">
        <v>2086</v>
      </c>
      <c r="U249">
        <v>1483682400</v>
      </c>
      <c r="V249" s="12">
        <f t="shared" si="30"/>
        <v>42741.25</v>
      </c>
      <c r="W249" t="b">
        <v>0</v>
      </c>
      <c r="X249" t="b">
        <v>1</v>
      </c>
      <c r="Y249" t="s">
        <v>119</v>
      </c>
    </row>
    <row r="250" spans="1:2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4"/>
        <v>211.33870967741933</v>
      </c>
      <c r="G250" t="s">
        <v>20</v>
      </c>
      <c r="H250" s="8">
        <f t="shared" si="25"/>
        <v>60.105504587155963</v>
      </c>
      <c r="I250">
        <v>218</v>
      </c>
      <c r="J250" t="str">
        <f t="shared" si="26"/>
        <v>games</v>
      </c>
      <c r="K250" t="str">
        <f t="shared" si="27"/>
        <v>mobile games</v>
      </c>
      <c r="L250" t="s">
        <v>26</v>
      </c>
      <c r="M250" t="s">
        <v>27</v>
      </c>
      <c r="N250">
        <v>1420005600</v>
      </c>
      <c r="O250" s="14">
        <f t="shared" si="28"/>
        <v>42004.25</v>
      </c>
      <c r="P250" s="14">
        <v>42004.25</v>
      </c>
      <c r="Q250">
        <f t="shared" si="31"/>
        <v>2014</v>
      </c>
      <c r="R250">
        <v>2014</v>
      </c>
      <c r="S250" s="16" t="str">
        <f t="shared" si="29"/>
        <v>Dec</v>
      </c>
      <c r="T250" t="s">
        <v>2086</v>
      </c>
      <c r="U250">
        <v>1420437600</v>
      </c>
      <c r="V250" s="12">
        <f t="shared" si="30"/>
        <v>42009.25</v>
      </c>
      <c r="W250" t="b">
        <v>0</v>
      </c>
      <c r="X250" t="b">
        <v>0</v>
      </c>
      <c r="Y250" t="s">
        <v>292</v>
      </c>
    </row>
    <row r="251" spans="1:2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4"/>
        <v>273.32520325203251</v>
      </c>
      <c r="G251" t="s">
        <v>20</v>
      </c>
      <c r="H251" s="8">
        <f t="shared" si="25"/>
        <v>26.000773395204948</v>
      </c>
      <c r="I251">
        <v>6465</v>
      </c>
      <c r="J251" t="str">
        <f t="shared" si="26"/>
        <v>publishing</v>
      </c>
      <c r="K251" t="str">
        <f t="shared" si="27"/>
        <v>translations</v>
      </c>
      <c r="L251" t="s">
        <v>21</v>
      </c>
      <c r="M251" t="s">
        <v>22</v>
      </c>
      <c r="N251">
        <v>1420178400</v>
      </c>
      <c r="O251" s="14">
        <f t="shared" si="28"/>
        <v>42006.25</v>
      </c>
      <c r="P251" s="14">
        <v>42006.25</v>
      </c>
      <c r="Q251">
        <f t="shared" si="31"/>
        <v>2015</v>
      </c>
      <c r="R251">
        <v>2015</v>
      </c>
      <c r="S251" s="16" t="str">
        <f t="shared" si="29"/>
        <v>Jan</v>
      </c>
      <c r="T251" t="s">
        <v>2081</v>
      </c>
      <c r="U251">
        <v>1420783200</v>
      </c>
      <c r="V251" s="12">
        <f t="shared" si="30"/>
        <v>42013.25</v>
      </c>
      <c r="W251" t="b">
        <v>0</v>
      </c>
      <c r="X251" t="b">
        <v>0</v>
      </c>
      <c r="Y251" t="s">
        <v>206</v>
      </c>
    </row>
    <row r="252" spans="1:2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4"/>
        <v>3</v>
      </c>
      <c r="G252" t="s">
        <v>14</v>
      </c>
      <c r="H252" s="8">
        <f t="shared" si="25"/>
        <v>3</v>
      </c>
      <c r="I252">
        <v>1</v>
      </c>
      <c r="J252" t="str">
        <f t="shared" si="26"/>
        <v>music</v>
      </c>
      <c r="K252" t="str">
        <f t="shared" si="27"/>
        <v>rock</v>
      </c>
      <c r="L252" t="s">
        <v>21</v>
      </c>
      <c r="M252" t="s">
        <v>22</v>
      </c>
      <c r="N252">
        <v>1264399200</v>
      </c>
      <c r="O252" s="14">
        <f t="shared" si="28"/>
        <v>40203.25</v>
      </c>
      <c r="P252" s="14">
        <v>40203.25</v>
      </c>
      <c r="Q252">
        <f t="shared" si="31"/>
        <v>2010</v>
      </c>
      <c r="R252">
        <v>2010</v>
      </c>
      <c r="S252" s="16" t="str">
        <f t="shared" si="29"/>
        <v>Jan</v>
      </c>
      <c r="T252" t="s">
        <v>2081</v>
      </c>
      <c r="U252">
        <v>1267423200</v>
      </c>
      <c r="V252" s="12">
        <f t="shared" si="30"/>
        <v>40238.25</v>
      </c>
      <c r="W252" t="b">
        <v>0</v>
      </c>
      <c r="X252" t="b">
        <v>0</v>
      </c>
      <c r="Y252" t="s">
        <v>23</v>
      </c>
    </row>
    <row r="253" spans="1:2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4"/>
        <v>54.084507042253513</v>
      </c>
      <c r="G253" t="s">
        <v>14</v>
      </c>
      <c r="H253" s="8">
        <f t="shared" si="25"/>
        <v>38.019801980198018</v>
      </c>
      <c r="I253">
        <v>101</v>
      </c>
      <c r="J253" t="str">
        <f t="shared" si="26"/>
        <v>theater</v>
      </c>
      <c r="K253" t="str">
        <f t="shared" si="27"/>
        <v>plays</v>
      </c>
      <c r="L253" t="s">
        <v>21</v>
      </c>
      <c r="M253" t="s">
        <v>22</v>
      </c>
      <c r="N253">
        <v>1355032800</v>
      </c>
      <c r="O253" s="14">
        <f t="shared" si="28"/>
        <v>41252.25</v>
      </c>
      <c r="P253" s="14">
        <v>41252.25</v>
      </c>
      <c r="Q253">
        <f t="shared" si="31"/>
        <v>2012</v>
      </c>
      <c r="R253">
        <v>2012</v>
      </c>
      <c r="S253" s="16" t="str">
        <f t="shared" si="29"/>
        <v>Dec</v>
      </c>
      <c r="T253" t="s">
        <v>2086</v>
      </c>
      <c r="U253">
        <v>1355205600</v>
      </c>
      <c r="V253" s="12">
        <f t="shared" si="30"/>
        <v>41254.25</v>
      </c>
      <c r="W253" t="b">
        <v>0</v>
      </c>
      <c r="X253" t="b">
        <v>0</v>
      </c>
      <c r="Y253" t="s">
        <v>33</v>
      </c>
    </row>
    <row r="254" spans="1:2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4"/>
        <v>626.29999999999995</v>
      </c>
      <c r="G254" t="s">
        <v>20</v>
      </c>
      <c r="H254" s="8">
        <f t="shared" si="25"/>
        <v>106.15254237288136</v>
      </c>
      <c r="I254">
        <v>59</v>
      </c>
      <c r="J254" t="str">
        <f t="shared" si="26"/>
        <v>theater</v>
      </c>
      <c r="K254" t="str">
        <f t="shared" si="27"/>
        <v>plays</v>
      </c>
      <c r="L254" t="s">
        <v>21</v>
      </c>
      <c r="M254" t="s">
        <v>22</v>
      </c>
      <c r="N254">
        <v>1382677200</v>
      </c>
      <c r="O254" s="14">
        <f t="shared" si="28"/>
        <v>41572.208333333336</v>
      </c>
      <c r="P254" s="14">
        <v>41572.208333333336</v>
      </c>
      <c r="Q254">
        <f t="shared" si="31"/>
        <v>2013</v>
      </c>
      <c r="R254">
        <v>2013</v>
      </c>
      <c r="S254" s="16" t="str">
        <f t="shared" si="29"/>
        <v>Oct</v>
      </c>
      <c r="T254" t="s">
        <v>2083</v>
      </c>
      <c r="U254">
        <v>1383109200</v>
      </c>
      <c r="V254" s="12">
        <f t="shared" si="30"/>
        <v>41577.208333333336</v>
      </c>
      <c r="W254" t="b">
        <v>0</v>
      </c>
      <c r="X254" t="b">
        <v>0</v>
      </c>
      <c r="Y254" t="s">
        <v>33</v>
      </c>
    </row>
    <row r="255" spans="1:2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4"/>
        <v>89.021399176954731</v>
      </c>
      <c r="G255" t="s">
        <v>14</v>
      </c>
      <c r="H255" s="8">
        <f t="shared" si="25"/>
        <v>81.019475655430711</v>
      </c>
      <c r="I255">
        <v>1335</v>
      </c>
      <c r="J255" t="str">
        <f t="shared" si="26"/>
        <v>film &amp; video</v>
      </c>
      <c r="K255" t="str">
        <f t="shared" si="27"/>
        <v>drama</v>
      </c>
      <c r="L255" t="s">
        <v>15</v>
      </c>
      <c r="M255" t="s">
        <v>16</v>
      </c>
      <c r="N255">
        <v>1302238800</v>
      </c>
      <c r="O255" s="14">
        <f t="shared" si="28"/>
        <v>40641.208333333336</v>
      </c>
      <c r="P255" s="14">
        <v>40641.208333333336</v>
      </c>
      <c r="Q255">
        <f t="shared" si="31"/>
        <v>2011</v>
      </c>
      <c r="R255">
        <v>2011</v>
      </c>
      <c r="S255" s="16" t="str">
        <f t="shared" si="29"/>
        <v>Apr</v>
      </c>
      <c r="T255" t="s">
        <v>2088</v>
      </c>
      <c r="U255">
        <v>1303275600</v>
      </c>
      <c r="V255" s="12">
        <f t="shared" si="30"/>
        <v>40653.208333333336</v>
      </c>
      <c r="W255" t="b">
        <v>0</v>
      </c>
      <c r="X255" t="b">
        <v>0</v>
      </c>
      <c r="Y255" t="s">
        <v>53</v>
      </c>
    </row>
    <row r="256" spans="1:2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4"/>
        <v>184.89130434782609</v>
      </c>
      <c r="G256" t="s">
        <v>20</v>
      </c>
      <c r="H256" s="8">
        <f t="shared" si="25"/>
        <v>96.647727272727266</v>
      </c>
      <c r="I256">
        <v>88</v>
      </c>
      <c r="J256" t="str">
        <f t="shared" si="26"/>
        <v>publishing</v>
      </c>
      <c r="K256" t="str">
        <f t="shared" si="27"/>
        <v>nonfiction</v>
      </c>
      <c r="L256" t="s">
        <v>21</v>
      </c>
      <c r="M256" t="s">
        <v>22</v>
      </c>
      <c r="N256">
        <v>1487656800</v>
      </c>
      <c r="O256" s="14">
        <f t="shared" si="28"/>
        <v>42787.25</v>
      </c>
      <c r="P256" s="14">
        <v>42787.25</v>
      </c>
      <c r="Q256">
        <f t="shared" si="31"/>
        <v>2017</v>
      </c>
      <c r="R256">
        <v>2017</v>
      </c>
      <c r="S256" s="16" t="str">
        <f t="shared" si="29"/>
        <v>Feb</v>
      </c>
      <c r="T256" t="s">
        <v>2089</v>
      </c>
      <c r="U256">
        <v>1487829600</v>
      </c>
      <c r="V256" s="12">
        <f t="shared" si="30"/>
        <v>42789.25</v>
      </c>
      <c r="W256" t="b">
        <v>0</v>
      </c>
      <c r="X256" t="b">
        <v>0</v>
      </c>
      <c r="Y256" t="s">
        <v>68</v>
      </c>
    </row>
    <row r="257" spans="1:2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4"/>
        <v>120.16770186335404</v>
      </c>
      <c r="G257" t="s">
        <v>20</v>
      </c>
      <c r="H257" s="8">
        <f t="shared" si="25"/>
        <v>57.003535651149086</v>
      </c>
      <c r="I257">
        <v>1697</v>
      </c>
      <c r="J257" t="str">
        <f t="shared" si="26"/>
        <v>music</v>
      </c>
      <c r="K257" t="str">
        <f t="shared" si="27"/>
        <v>rock</v>
      </c>
      <c r="L257" t="s">
        <v>21</v>
      </c>
      <c r="M257" t="s">
        <v>22</v>
      </c>
      <c r="N257">
        <v>1297836000</v>
      </c>
      <c r="O257" s="14">
        <f t="shared" si="28"/>
        <v>40590.25</v>
      </c>
      <c r="P257" s="14">
        <v>40590.25</v>
      </c>
      <c r="Q257">
        <f t="shared" si="31"/>
        <v>2011</v>
      </c>
      <c r="R257">
        <v>2011</v>
      </c>
      <c r="S257" s="16" t="str">
        <f t="shared" si="29"/>
        <v>Feb</v>
      </c>
      <c r="T257" t="s">
        <v>2089</v>
      </c>
      <c r="U257">
        <v>1298268000</v>
      </c>
      <c r="V257" s="12">
        <f t="shared" si="30"/>
        <v>40595.25</v>
      </c>
      <c r="W257" t="b">
        <v>0</v>
      </c>
      <c r="X257" t="b">
        <v>1</v>
      </c>
      <c r="Y257" t="s">
        <v>23</v>
      </c>
    </row>
    <row r="258" spans="1:2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4"/>
        <v>23.390243902439025</v>
      </c>
      <c r="G258" t="s">
        <v>14</v>
      </c>
      <c r="H258" s="8">
        <f t="shared" si="25"/>
        <v>63.93333333333333</v>
      </c>
      <c r="I258">
        <v>15</v>
      </c>
      <c r="J258" t="str">
        <f t="shared" si="26"/>
        <v>music</v>
      </c>
      <c r="K258" t="str">
        <f t="shared" si="27"/>
        <v>rock</v>
      </c>
      <c r="L258" t="s">
        <v>40</v>
      </c>
      <c r="M258" t="s">
        <v>41</v>
      </c>
      <c r="N258">
        <v>1453615200</v>
      </c>
      <c r="O258" s="14">
        <f t="shared" si="28"/>
        <v>42393.25</v>
      </c>
      <c r="P258" s="14">
        <v>42393.25</v>
      </c>
      <c r="Q258">
        <f t="shared" si="31"/>
        <v>2016</v>
      </c>
      <c r="R258">
        <v>2016</v>
      </c>
      <c r="S258" s="16" t="str">
        <f t="shared" si="29"/>
        <v>Jan</v>
      </c>
      <c r="T258" t="s">
        <v>2081</v>
      </c>
      <c r="U258">
        <v>1456812000</v>
      </c>
      <c r="V258" s="12">
        <f t="shared" si="30"/>
        <v>42430.25</v>
      </c>
      <c r="W258" t="b">
        <v>0</v>
      </c>
      <c r="X258" t="b">
        <v>0</v>
      </c>
      <c r="Y258" t="s">
        <v>23</v>
      </c>
    </row>
    <row r="259" spans="1:2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32">E259/D259*100</f>
        <v>146</v>
      </c>
      <c r="G259" t="s">
        <v>20</v>
      </c>
      <c r="H259" s="8">
        <f t="shared" ref="H259:H322" si="33">E259/I259</f>
        <v>90.456521739130437</v>
      </c>
      <c r="I259">
        <v>92</v>
      </c>
      <c r="J259" t="str">
        <f t="shared" ref="J259:J322" si="34">_xlfn.TEXTBEFORE(Y259, "/")</f>
        <v>theater</v>
      </c>
      <c r="K259" t="str">
        <f t="shared" ref="K259:K322" si="35">_xlfn.TEXTAFTER(Y259, "/")</f>
        <v>plays</v>
      </c>
      <c r="L259" t="s">
        <v>21</v>
      </c>
      <c r="M259" t="s">
        <v>22</v>
      </c>
      <c r="N259">
        <v>1362463200</v>
      </c>
      <c r="O259" s="14">
        <f t="shared" ref="O259:O322" si="36">(((N259/60)/60)/24)+DATE(1970,1,1)</f>
        <v>41338.25</v>
      </c>
      <c r="P259" s="14">
        <v>41338.25</v>
      </c>
      <c r="Q259">
        <f t="shared" si="31"/>
        <v>2013</v>
      </c>
      <c r="R259">
        <v>2013</v>
      </c>
      <c r="S259" s="16" t="str">
        <f t="shared" ref="S259:S322" si="37">TEXT(P259, "mmm")</f>
        <v>Mar</v>
      </c>
      <c r="T259" t="s">
        <v>2085</v>
      </c>
      <c r="U259">
        <v>1363669200</v>
      </c>
      <c r="V259" s="12">
        <f t="shared" ref="V259:V322" si="38">(((U259/60)/60)/24)+DATE(1970,1,1)</f>
        <v>41352.208333333336</v>
      </c>
      <c r="W259" t="b">
        <v>0</v>
      </c>
      <c r="X259" t="b">
        <v>0</v>
      </c>
      <c r="Y259" t="s">
        <v>33</v>
      </c>
    </row>
    <row r="260" spans="1:2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32"/>
        <v>268.48</v>
      </c>
      <c r="G260" t="s">
        <v>20</v>
      </c>
      <c r="H260" s="8">
        <f t="shared" si="33"/>
        <v>72.172043010752688</v>
      </c>
      <c r="I260">
        <v>186</v>
      </c>
      <c r="J260" t="str">
        <f t="shared" si="34"/>
        <v>theater</v>
      </c>
      <c r="K260" t="str">
        <f t="shared" si="35"/>
        <v>plays</v>
      </c>
      <c r="L260" t="s">
        <v>21</v>
      </c>
      <c r="M260" t="s">
        <v>22</v>
      </c>
      <c r="N260">
        <v>1481176800</v>
      </c>
      <c r="O260" s="14">
        <f t="shared" si="36"/>
        <v>42712.25</v>
      </c>
      <c r="P260" s="14">
        <v>42712.25</v>
      </c>
      <c r="Q260">
        <f t="shared" ref="Q260:Q323" si="39">YEAR(P260)</f>
        <v>2016</v>
      </c>
      <c r="R260">
        <v>2016</v>
      </c>
      <c r="S260" s="16" t="str">
        <f t="shared" si="37"/>
        <v>Dec</v>
      </c>
      <c r="T260" t="s">
        <v>2086</v>
      </c>
      <c r="U260">
        <v>1482904800</v>
      </c>
      <c r="V260" s="12">
        <f t="shared" si="38"/>
        <v>42732.25</v>
      </c>
      <c r="W260" t="b">
        <v>0</v>
      </c>
      <c r="X260" t="b">
        <v>1</v>
      </c>
      <c r="Y260" t="s">
        <v>33</v>
      </c>
    </row>
    <row r="261" spans="1:2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32"/>
        <v>597.5</v>
      </c>
      <c r="G261" t="s">
        <v>20</v>
      </c>
      <c r="H261" s="8">
        <f t="shared" si="33"/>
        <v>77.934782608695656</v>
      </c>
      <c r="I261">
        <v>138</v>
      </c>
      <c r="J261" t="str">
        <f t="shared" si="34"/>
        <v>photography</v>
      </c>
      <c r="K261" t="str">
        <f t="shared" si="35"/>
        <v>photography books</v>
      </c>
      <c r="L261" t="s">
        <v>21</v>
      </c>
      <c r="M261" t="s">
        <v>22</v>
      </c>
      <c r="N261">
        <v>1354946400</v>
      </c>
      <c r="O261" s="14">
        <f t="shared" si="36"/>
        <v>41251.25</v>
      </c>
      <c r="P261" s="14">
        <v>41251.25</v>
      </c>
      <c r="Q261">
        <f t="shared" si="39"/>
        <v>2012</v>
      </c>
      <c r="R261">
        <v>2012</v>
      </c>
      <c r="S261" s="16" t="str">
        <f t="shared" si="37"/>
        <v>Dec</v>
      </c>
      <c r="T261" t="s">
        <v>2086</v>
      </c>
      <c r="U261">
        <v>1356588000</v>
      </c>
      <c r="V261" s="12">
        <f t="shared" si="38"/>
        <v>41270.25</v>
      </c>
      <c r="W261" t="b">
        <v>1</v>
      </c>
      <c r="X261" t="b">
        <v>0</v>
      </c>
      <c r="Y261" t="s">
        <v>122</v>
      </c>
    </row>
    <row r="262" spans="1:2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32"/>
        <v>157.69841269841268</v>
      </c>
      <c r="G262" t="s">
        <v>20</v>
      </c>
      <c r="H262" s="8">
        <f t="shared" si="33"/>
        <v>38.065134099616856</v>
      </c>
      <c r="I262">
        <v>261</v>
      </c>
      <c r="J262" t="str">
        <f t="shared" si="34"/>
        <v>music</v>
      </c>
      <c r="K262" t="str">
        <f t="shared" si="35"/>
        <v>rock</v>
      </c>
      <c r="L262" t="s">
        <v>21</v>
      </c>
      <c r="M262" t="s">
        <v>22</v>
      </c>
      <c r="N262">
        <v>1348808400</v>
      </c>
      <c r="O262" s="14">
        <f t="shared" si="36"/>
        <v>41180.208333333336</v>
      </c>
      <c r="P262" s="14">
        <v>41180.208333333336</v>
      </c>
      <c r="Q262">
        <f t="shared" si="39"/>
        <v>2012</v>
      </c>
      <c r="R262">
        <v>2012</v>
      </c>
      <c r="S262" s="16" t="str">
        <f t="shared" si="37"/>
        <v>Sep</v>
      </c>
      <c r="T262" t="s">
        <v>2082</v>
      </c>
      <c r="U262">
        <v>1349845200</v>
      </c>
      <c r="V262" s="12">
        <f t="shared" si="38"/>
        <v>41192.208333333336</v>
      </c>
      <c r="W262" t="b">
        <v>0</v>
      </c>
      <c r="X262" t="b">
        <v>0</v>
      </c>
      <c r="Y262" t="s">
        <v>23</v>
      </c>
    </row>
    <row r="263" spans="1:2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32"/>
        <v>31.201660735468568</v>
      </c>
      <c r="G263" t="s">
        <v>14</v>
      </c>
      <c r="H263" s="8">
        <f t="shared" si="33"/>
        <v>57.936123348017624</v>
      </c>
      <c r="I263">
        <v>454</v>
      </c>
      <c r="J263" t="str">
        <f t="shared" si="34"/>
        <v>music</v>
      </c>
      <c r="K263" t="str">
        <f t="shared" si="35"/>
        <v>rock</v>
      </c>
      <c r="L263" t="s">
        <v>21</v>
      </c>
      <c r="M263" t="s">
        <v>22</v>
      </c>
      <c r="N263">
        <v>1282712400</v>
      </c>
      <c r="O263" s="14">
        <f t="shared" si="36"/>
        <v>40415.208333333336</v>
      </c>
      <c r="P263" s="14">
        <v>40415.208333333336</v>
      </c>
      <c r="Q263">
        <f t="shared" si="39"/>
        <v>2010</v>
      </c>
      <c r="R263">
        <v>2010</v>
      </c>
      <c r="S263" s="16" t="str">
        <f t="shared" si="37"/>
        <v>Aug</v>
      </c>
      <c r="T263" t="s">
        <v>2080</v>
      </c>
      <c r="U263">
        <v>1283058000</v>
      </c>
      <c r="V263" s="12">
        <f t="shared" si="38"/>
        <v>40419.208333333336</v>
      </c>
      <c r="W263" t="b">
        <v>0</v>
      </c>
      <c r="X263" t="b">
        <v>1</v>
      </c>
      <c r="Y263" t="s">
        <v>23</v>
      </c>
    </row>
    <row r="264" spans="1:2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32"/>
        <v>313.41176470588238</v>
      </c>
      <c r="G264" t="s">
        <v>20</v>
      </c>
      <c r="H264" s="8">
        <f t="shared" si="33"/>
        <v>49.794392523364486</v>
      </c>
      <c r="I264">
        <v>107</v>
      </c>
      <c r="J264" t="str">
        <f t="shared" si="34"/>
        <v>music</v>
      </c>
      <c r="K264" t="str">
        <f t="shared" si="35"/>
        <v>indie rock</v>
      </c>
      <c r="L264" t="s">
        <v>21</v>
      </c>
      <c r="M264" t="s">
        <v>22</v>
      </c>
      <c r="N264">
        <v>1301979600</v>
      </c>
      <c r="O264" s="14">
        <f t="shared" si="36"/>
        <v>40638.208333333336</v>
      </c>
      <c r="P264" s="14">
        <v>40638.208333333336</v>
      </c>
      <c r="Q264">
        <f t="shared" si="39"/>
        <v>2011</v>
      </c>
      <c r="R264">
        <v>2011</v>
      </c>
      <c r="S264" s="16" t="str">
        <f t="shared" si="37"/>
        <v>Apr</v>
      </c>
      <c r="T264" t="s">
        <v>2088</v>
      </c>
      <c r="U264">
        <v>1304226000</v>
      </c>
      <c r="V264" s="12">
        <f t="shared" si="38"/>
        <v>40664.208333333336</v>
      </c>
      <c r="W264" t="b">
        <v>0</v>
      </c>
      <c r="X264" t="b">
        <v>1</v>
      </c>
      <c r="Y264" t="s">
        <v>60</v>
      </c>
    </row>
    <row r="265" spans="1:2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32"/>
        <v>370.89655172413791</v>
      </c>
      <c r="G265" t="s">
        <v>20</v>
      </c>
      <c r="H265" s="8">
        <f t="shared" si="33"/>
        <v>54.050251256281406</v>
      </c>
      <c r="I265">
        <v>199</v>
      </c>
      <c r="J265" t="str">
        <f t="shared" si="34"/>
        <v>photography</v>
      </c>
      <c r="K265" t="str">
        <f t="shared" si="35"/>
        <v>photography books</v>
      </c>
      <c r="L265" t="s">
        <v>21</v>
      </c>
      <c r="M265" t="s">
        <v>22</v>
      </c>
      <c r="N265">
        <v>1263016800</v>
      </c>
      <c r="O265" s="14">
        <f t="shared" si="36"/>
        <v>40187.25</v>
      </c>
      <c r="P265" s="14">
        <v>40187.25</v>
      </c>
      <c r="Q265">
        <f t="shared" si="39"/>
        <v>2010</v>
      </c>
      <c r="R265">
        <v>2010</v>
      </c>
      <c r="S265" s="16" t="str">
        <f t="shared" si="37"/>
        <v>Jan</v>
      </c>
      <c r="T265" t="s">
        <v>2081</v>
      </c>
      <c r="U265">
        <v>1263016800</v>
      </c>
      <c r="V265" s="12">
        <f t="shared" si="38"/>
        <v>40187.25</v>
      </c>
      <c r="W265" t="b">
        <v>0</v>
      </c>
      <c r="X265" t="b">
        <v>0</v>
      </c>
      <c r="Y265" t="s">
        <v>122</v>
      </c>
    </row>
    <row r="266" spans="1:2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32"/>
        <v>362.66447368421052</v>
      </c>
      <c r="G266" t="s">
        <v>20</v>
      </c>
      <c r="H266" s="8">
        <f t="shared" si="33"/>
        <v>30.002721335268504</v>
      </c>
      <c r="I266">
        <v>5512</v>
      </c>
      <c r="J266" t="str">
        <f t="shared" si="34"/>
        <v>theater</v>
      </c>
      <c r="K266" t="str">
        <f t="shared" si="35"/>
        <v>plays</v>
      </c>
      <c r="L266" t="s">
        <v>21</v>
      </c>
      <c r="M266" t="s">
        <v>22</v>
      </c>
      <c r="N266">
        <v>1360648800</v>
      </c>
      <c r="O266" s="14">
        <f t="shared" si="36"/>
        <v>41317.25</v>
      </c>
      <c r="P266" s="14">
        <v>41317.25</v>
      </c>
      <c r="Q266">
        <f t="shared" si="39"/>
        <v>2013</v>
      </c>
      <c r="R266">
        <v>2013</v>
      </c>
      <c r="S266" s="16" t="str">
        <f t="shared" si="37"/>
        <v>Feb</v>
      </c>
      <c r="T266" t="s">
        <v>2089</v>
      </c>
      <c r="U266">
        <v>1362031200</v>
      </c>
      <c r="V266" s="12">
        <f t="shared" si="38"/>
        <v>41333.25</v>
      </c>
      <c r="W266" t="b">
        <v>0</v>
      </c>
      <c r="X266" t="b">
        <v>0</v>
      </c>
      <c r="Y266" t="s">
        <v>33</v>
      </c>
    </row>
    <row r="267" spans="1:2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32"/>
        <v>123.08163265306122</v>
      </c>
      <c r="G267" t="s">
        <v>20</v>
      </c>
      <c r="H267" s="8">
        <f t="shared" si="33"/>
        <v>70.127906976744185</v>
      </c>
      <c r="I267">
        <v>86</v>
      </c>
      <c r="J267" t="str">
        <f t="shared" si="34"/>
        <v>theater</v>
      </c>
      <c r="K267" t="str">
        <f t="shared" si="35"/>
        <v>plays</v>
      </c>
      <c r="L267" t="s">
        <v>21</v>
      </c>
      <c r="M267" t="s">
        <v>22</v>
      </c>
      <c r="N267">
        <v>1451800800</v>
      </c>
      <c r="O267" s="14">
        <f t="shared" si="36"/>
        <v>42372.25</v>
      </c>
      <c r="P267" s="14">
        <v>42372.25</v>
      </c>
      <c r="Q267">
        <f t="shared" si="39"/>
        <v>2016</v>
      </c>
      <c r="R267">
        <v>2016</v>
      </c>
      <c r="S267" s="16" t="str">
        <f t="shared" si="37"/>
        <v>Jan</v>
      </c>
      <c r="T267" t="s">
        <v>2081</v>
      </c>
      <c r="U267">
        <v>1455602400</v>
      </c>
      <c r="V267" s="12">
        <f t="shared" si="38"/>
        <v>42416.25</v>
      </c>
      <c r="W267" t="b">
        <v>0</v>
      </c>
      <c r="X267" t="b">
        <v>0</v>
      </c>
      <c r="Y267" t="s">
        <v>33</v>
      </c>
    </row>
    <row r="268" spans="1:2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32"/>
        <v>76.766756032171585</v>
      </c>
      <c r="G268" t="s">
        <v>14</v>
      </c>
      <c r="H268" s="8">
        <f t="shared" si="33"/>
        <v>26.996228786926462</v>
      </c>
      <c r="I268">
        <v>3182</v>
      </c>
      <c r="J268" t="str">
        <f t="shared" si="34"/>
        <v>music</v>
      </c>
      <c r="K268" t="str">
        <f t="shared" si="35"/>
        <v>jazz</v>
      </c>
      <c r="L268" t="s">
        <v>107</v>
      </c>
      <c r="M268" t="s">
        <v>108</v>
      </c>
      <c r="N268">
        <v>1415340000</v>
      </c>
      <c r="O268" s="14">
        <f t="shared" si="36"/>
        <v>41950.25</v>
      </c>
      <c r="P268" s="14">
        <v>41950.25</v>
      </c>
      <c r="Q268">
        <f t="shared" si="39"/>
        <v>2014</v>
      </c>
      <c r="R268">
        <v>2014</v>
      </c>
      <c r="S268" s="16" t="str">
        <f t="shared" si="37"/>
        <v>Nov</v>
      </c>
      <c r="T268" t="s">
        <v>2079</v>
      </c>
      <c r="U268">
        <v>1418191200</v>
      </c>
      <c r="V268" s="12">
        <f t="shared" si="38"/>
        <v>41983.25</v>
      </c>
      <c r="W268" t="b">
        <v>0</v>
      </c>
      <c r="X268" t="b">
        <v>1</v>
      </c>
      <c r="Y268" t="s">
        <v>159</v>
      </c>
    </row>
    <row r="269" spans="1:2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32"/>
        <v>233.62012987012989</v>
      </c>
      <c r="G269" t="s">
        <v>20</v>
      </c>
      <c r="H269" s="8">
        <f t="shared" si="33"/>
        <v>51.990606936416185</v>
      </c>
      <c r="I269">
        <v>2768</v>
      </c>
      <c r="J269" t="str">
        <f t="shared" si="34"/>
        <v>theater</v>
      </c>
      <c r="K269" t="str">
        <f t="shared" si="35"/>
        <v>plays</v>
      </c>
      <c r="L269" t="s">
        <v>26</v>
      </c>
      <c r="M269" t="s">
        <v>27</v>
      </c>
      <c r="N269">
        <v>1351054800</v>
      </c>
      <c r="O269" s="14">
        <f t="shared" si="36"/>
        <v>41206.208333333336</v>
      </c>
      <c r="P269" s="14">
        <v>41206.208333333336</v>
      </c>
      <c r="Q269">
        <f t="shared" si="39"/>
        <v>2012</v>
      </c>
      <c r="R269">
        <v>2012</v>
      </c>
      <c r="S269" s="16" t="str">
        <f t="shared" si="37"/>
        <v>Oct</v>
      </c>
      <c r="T269" t="s">
        <v>2083</v>
      </c>
      <c r="U269">
        <v>1352440800</v>
      </c>
      <c r="V269" s="12">
        <f t="shared" si="38"/>
        <v>41222.25</v>
      </c>
      <c r="W269" t="b">
        <v>0</v>
      </c>
      <c r="X269" t="b">
        <v>0</v>
      </c>
      <c r="Y269" t="s">
        <v>33</v>
      </c>
    </row>
    <row r="270" spans="1:2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32"/>
        <v>180.53333333333333</v>
      </c>
      <c r="G270" t="s">
        <v>20</v>
      </c>
      <c r="H270" s="8">
        <f t="shared" si="33"/>
        <v>56.416666666666664</v>
      </c>
      <c r="I270">
        <v>48</v>
      </c>
      <c r="J270" t="str">
        <f t="shared" si="34"/>
        <v>film &amp; video</v>
      </c>
      <c r="K270" t="str">
        <f t="shared" si="35"/>
        <v>documentary</v>
      </c>
      <c r="L270" t="s">
        <v>21</v>
      </c>
      <c r="M270" t="s">
        <v>22</v>
      </c>
      <c r="N270">
        <v>1349326800</v>
      </c>
      <c r="O270" s="14">
        <f t="shared" si="36"/>
        <v>41186.208333333336</v>
      </c>
      <c r="P270" s="14">
        <v>41186.208333333336</v>
      </c>
      <c r="Q270">
        <f t="shared" si="39"/>
        <v>2012</v>
      </c>
      <c r="R270">
        <v>2012</v>
      </c>
      <c r="S270" s="16" t="str">
        <f t="shared" si="37"/>
        <v>Oct</v>
      </c>
      <c r="T270" t="s">
        <v>2083</v>
      </c>
      <c r="U270">
        <v>1353304800</v>
      </c>
      <c r="V270" s="12">
        <f t="shared" si="38"/>
        <v>41232.25</v>
      </c>
      <c r="W270" t="b">
        <v>0</v>
      </c>
      <c r="X270" t="b">
        <v>0</v>
      </c>
      <c r="Y270" t="s">
        <v>42</v>
      </c>
    </row>
    <row r="271" spans="1:2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32"/>
        <v>252.62857142857143</v>
      </c>
      <c r="G271" t="s">
        <v>20</v>
      </c>
      <c r="H271" s="8">
        <f t="shared" si="33"/>
        <v>101.63218390804597</v>
      </c>
      <c r="I271">
        <v>87</v>
      </c>
      <c r="J271" t="str">
        <f t="shared" si="34"/>
        <v>film &amp; video</v>
      </c>
      <c r="K271" t="str">
        <f t="shared" si="35"/>
        <v>television</v>
      </c>
      <c r="L271" t="s">
        <v>21</v>
      </c>
      <c r="M271" t="s">
        <v>22</v>
      </c>
      <c r="N271">
        <v>1548914400</v>
      </c>
      <c r="O271" s="14">
        <f t="shared" si="36"/>
        <v>43496.25</v>
      </c>
      <c r="P271" s="14">
        <v>43496.25</v>
      </c>
      <c r="Q271">
        <f t="shared" si="39"/>
        <v>2019</v>
      </c>
      <c r="R271">
        <v>2019</v>
      </c>
      <c r="S271" s="16" t="str">
        <f t="shared" si="37"/>
        <v>Jan</v>
      </c>
      <c r="T271" t="s">
        <v>2081</v>
      </c>
      <c r="U271">
        <v>1550728800</v>
      </c>
      <c r="V271" s="12">
        <f t="shared" si="38"/>
        <v>43517.25</v>
      </c>
      <c r="W271" t="b">
        <v>0</v>
      </c>
      <c r="X271" t="b">
        <v>0</v>
      </c>
      <c r="Y271" t="s">
        <v>269</v>
      </c>
    </row>
    <row r="272" spans="1:2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32"/>
        <v>27.176538240368025</v>
      </c>
      <c r="G272" t="s">
        <v>74</v>
      </c>
      <c r="H272" s="8">
        <f t="shared" si="33"/>
        <v>25.005291005291006</v>
      </c>
      <c r="I272">
        <v>1890</v>
      </c>
      <c r="J272" t="str">
        <f t="shared" si="34"/>
        <v>games</v>
      </c>
      <c r="K272" t="str">
        <f t="shared" si="35"/>
        <v>video games</v>
      </c>
      <c r="L272" t="s">
        <v>21</v>
      </c>
      <c r="M272" t="s">
        <v>22</v>
      </c>
      <c r="N272">
        <v>1291269600</v>
      </c>
      <c r="O272" s="14">
        <f t="shared" si="36"/>
        <v>40514.25</v>
      </c>
      <c r="P272" s="14">
        <v>40514.25</v>
      </c>
      <c r="Q272">
        <f t="shared" si="39"/>
        <v>2010</v>
      </c>
      <c r="R272">
        <v>2010</v>
      </c>
      <c r="S272" s="16" t="str">
        <f t="shared" si="37"/>
        <v>Dec</v>
      </c>
      <c r="T272" t="s">
        <v>2086</v>
      </c>
      <c r="U272">
        <v>1291442400</v>
      </c>
      <c r="V272" s="12">
        <f t="shared" si="38"/>
        <v>40516.25</v>
      </c>
      <c r="W272" t="b">
        <v>0</v>
      </c>
      <c r="X272" t="b">
        <v>0</v>
      </c>
      <c r="Y272" t="s">
        <v>89</v>
      </c>
    </row>
    <row r="273" spans="1:2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32"/>
        <v>1.2706571242680547</v>
      </c>
      <c r="G273" t="s">
        <v>47</v>
      </c>
      <c r="H273" s="8">
        <f t="shared" si="33"/>
        <v>32.016393442622949</v>
      </c>
      <c r="I273">
        <v>61</v>
      </c>
      <c r="J273" t="str">
        <f t="shared" si="34"/>
        <v>photography</v>
      </c>
      <c r="K273" t="str">
        <f t="shared" si="35"/>
        <v>photography books</v>
      </c>
      <c r="L273" t="s">
        <v>21</v>
      </c>
      <c r="M273" t="s">
        <v>22</v>
      </c>
      <c r="N273">
        <v>1449468000</v>
      </c>
      <c r="O273" s="14">
        <f t="shared" si="36"/>
        <v>42345.25</v>
      </c>
      <c r="P273" s="14">
        <v>42345.25</v>
      </c>
      <c r="Q273">
        <f t="shared" si="39"/>
        <v>2015</v>
      </c>
      <c r="R273">
        <v>2015</v>
      </c>
      <c r="S273" s="16" t="str">
        <f t="shared" si="37"/>
        <v>Dec</v>
      </c>
      <c r="T273" t="s">
        <v>2086</v>
      </c>
      <c r="U273">
        <v>1452146400</v>
      </c>
      <c r="V273" s="12">
        <f t="shared" si="38"/>
        <v>42376.25</v>
      </c>
      <c r="W273" t="b">
        <v>0</v>
      </c>
      <c r="X273" t="b">
        <v>0</v>
      </c>
      <c r="Y273" t="s">
        <v>122</v>
      </c>
    </row>
    <row r="274" spans="1:2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32"/>
        <v>304.0097847358121</v>
      </c>
      <c r="G274" t="s">
        <v>20</v>
      </c>
      <c r="H274" s="8">
        <f t="shared" si="33"/>
        <v>82.021647307286173</v>
      </c>
      <c r="I274">
        <v>1894</v>
      </c>
      <c r="J274" t="str">
        <f t="shared" si="34"/>
        <v>theater</v>
      </c>
      <c r="K274" t="str">
        <f t="shared" si="35"/>
        <v>plays</v>
      </c>
      <c r="L274" t="s">
        <v>21</v>
      </c>
      <c r="M274" t="s">
        <v>22</v>
      </c>
      <c r="N274">
        <v>1562734800</v>
      </c>
      <c r="O274" s="14">
        <f t="shared" si="36"/>
        <v>43656.208333333328</v>
      </c>
      <c r="P274" s="14">
        <v>43656.208333333328</v>
      </c>
      <c r="Q274">
        <f t="shared" si="39"/>
        <v>2019</v>
      </c>
      <c r="R274">
        <v>2019</v>
      </c>
      <c r="S274" s="16" t="str">
        <f t="shared" si="37"/>
        <v>Jul</v>
      </c>
      <c r="T274" t="s">
        <v>2087</v>
      </c>
      <c r="U274">
        <v>1564894800</v>
      </c>
      <c r="V274" s="12">
        <f t="shared" si="38"/>
        <v>43681.208333333328</v>
      </c>
      <c r="W274" t="b">
        <v>0</v>
      </c>
      <c r="X274" t="b">
        <v>1</v>
      </c>
      <c r="Y274" t="s">
        <v>33</v>
      </c>
    </row>
    <row r="275" spans="1:2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32"/>
        <v>137.23076923076923</v>
      </c>
      <c r="G275" t="s">
        <v>20</v>
      </c>
      <c r="H275" s="8">
        <f t="shared" si="33"/>
        <v>37.957446808510639</v>
      </c>
      <c r="I275">
        <v>282</v>
      </c>
      <c r="J275" t="str">
        <f t="shared" si="34"/>
        <v>theater</v>
      </c>
      <c r="K275" t="str">
        <f t="shared" si="35"/>
        <v>plays</v>
      </c>
      <c r="L275" t="s">
        <v>15</v>
      </c>
      <c r="M275" t="s">
        <v>16</v>
      </c>
      <c r="N275">
        <v>1505624400</v>
      </c>
      <c r="O275" s="14">
        <f t="shared" si="36"/>
        <v>42995.208333333328</v>
      </c>
      <c r="P275" s="14">
        <v>42995.208333333328</v>
      </c>
      <c r="Q275">
        <f t="shared" si="39"/>
        <v>2017</v>
      </c>
      <c r="R275">
        <v>2017</v>
      </c>
      <c r="S275" s="16" t="str">
        <f t="shared" si="37"/>
        <v>Sep</v>
      </c>
      <c r="T275" t="s">
        <v>2082</v>
      </c>
      <c r="U275">
        <v>1505883600</v>
      </c>
      <c r="V275" s="12">
        <f t="shared" si="38"/>
        <v>42998.208333333328</v>
      </c>
      <c r="W275" t="b">
        <v>0</v>
      </c>
      <c r="X275" t="b">
        <v>0</v>
      </c>
      <c r="Y275" t="s">
        <v>33</v>
      </c>
    </row>
    <row r="276" spans="1:2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32"/>
        <v>32.208333333333336</v>
      </c>
      <c r="G276" t="s">
        <v>14</v>
      </c>
      <c r="H276" s="8">
        <f t="shared" si="33"/>
        <v>51.533333333333331</v>
      </c>
      <c r="I276">
        <v>15</v>
      </c>
      <c r="J276" t="str">
        <f t="shared" si="34"/>
        <v>theater</v>
      </c>
      <c r="K276" t="str">
        <f t="shared" si="35"/>
        <v>plays</v>
      </c>
      <c r="L276" t="s">
        <v>21</v>
      </c>
      <c r="M276" t="s">
        <v>22</v>
      </c>
      <c r="N276">
        <v>1509948000</v>
      </c>
      <c r="O276" s="14">
        <f t="shared" si="36"/>
        <v>43045.25</v>
      </c>
      <c r="P276" s="14">
        <v>43045.25</v>
      </c>
      <c r="Q276">
        <f t="shared" si="39"/>
        <v>2017</v>
      </c>
      <c r="R276">
        <v>2017</v>
      </c>
      <c r="S276" s="16" t="str">
        <f t="shared" si="37"/>
        <v>Nov</v>
      </c>
      <c r="T276" t="s">
        <v>2079</v>
      </c>
      <c r="U276">
        <v>1510380000</v>
      </c>
      <c r="V276" s="12">
        <f t="shared" si="38"/>
        <v>43050.25</v>
      </c>
      <c r="W276" t="b">
        <v>0</v>
      </c>
      <c r="X276" t="b">
        <v>0</v>
      </c>
      <c r="Y276" t="s">
        <v>33</v>
      </c>
    </row>
    <row r="277" spans="1:2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32"/>
        <v>241.51282051282053</v>
      </c>
      <c r="G277" t="s">
        <v>20</v>
      </c>
      <c r="H277" s="8">
        <f t="shared" si="33"/>
        <v>81.198275862068968</v>
      </c>
      <c r="I277">
        <v>116</v>
      </c>
      <c r="J277" t="str">
        <f t="shared" si="34"/>
        <v>publishing</v>
      </c>
      <c r="K277" t="str">
        <f t="shared" si="35"/>
        <v>translations</v>
      </c>
      <c r="L277" t="s">
        <v>21</v>
      </c>
      <c r="M277" t="s">
        <v>22</v>
      </c>
      <c r="N277">
        <v>1554526800</v>
      </c>
      <c r="O277" s="14">
        <f t="shared" si="36"/>
        <v>43561.208333333328</v>
      </c>
      <c r="P277" s="14">
        <v>43561.208333333328</v>
      </c>
      <c r="Q277">
        <f t="shared" si="39"/>
        <v>2019</v>
      </c>
      <c r="R277">
        <v>2019</v>
      </c>
      <c r="S277" s="16" t="str">
        <f t="shared" si="37"/>
        <v>Apr</v>
      </c>
      <c r="T277" t="s">
        <v>2088</v>
      </c>
      <c r="U277">
        <v>1555218000</v>
      </c>
      <c r="V277" s="12">
        <f t="shared" si="38"/>
        <v>43569.208333333328</v>
      </c>
      <c r="W277" t="b">
        <v>0</v>
      </c>
      <c r="X277" t="b">
        <v>0</v>
      </c>
      <c r="Y277" t="s">
        <v>206</v>
      </c>
    </row>
    <row r="278" spans="1:2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32"/>
        <v>96.8</v>
      </c>
      <c r="G278" t="s">
        <v>14</v>
      </c>
      <c r="H278" s="8">
        <f t="shared" si="33"/>
        <v>40.030075187969928</v>
      </c>
      <c r="I278">
        <v>133</v>
      </c>
      <c r="J278" t="str">
        <f t="shared" si="34"/>
        <v>games</v>
      </c>
      <c r="K278" t="str">
        <f t="shared" si="35"/>
        <v>video games</v>
      </c>
      <c r="L278" t="s">
        <v>21</v>
      </c>
      <c r="M278" t="s">
        <v>22</v>
      </c>
      <c r="N278">
        <v>1334811600</v>
      </c>
      <c r="O278" s="14">
        <f t="shared" si="36"/>
        <v>41018.208333333336</v>
      </c>
      <c r="P278" s="14">
        <v>41018.208333333336</v>
      </c>
      <c r="Q278">
        <f t="shared" si="39"/>
        <v>2012</v>
      </c>
      <c r="R278">
        <v>2012</v>
      </c>
      <c r="S278" s="16" t="str">
        <f t="shared" si="37"/>
        <v>Apr</v>
      </c>
      <c r="T278" t="s">
        <v>2088</v>
      </c>
      <c r="U278">
        <v>1335243600</v>
      </c>
      <c r="V278" s="12">
        <f t="shared" si="38"/>
        <v>41023.208333333336</v>
      </c>
      <c r="W278" t="b">
        <v>0</v>
      </c>
      <c r="X278" t="b">
        <v>1</v>
      </c>
      <c r="Y278" t="s">
        <v>89</v>
      </c>
    </row>
    <row r="279" spans="1:2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32"/>
        <v>1066.4285714285716</v>
      </c>
      <c r="G279" t="s">
        <v>20</v>
      </c>
      <c r="H279" s="8">
        <f t="shared" si="33"/>
        <v>89.939759036144579</v>
      </c>
      <c r="I279">
        <v>83</v>
      </c>
      <c r="J279" t="str">
        <f t="shared" si="34"/>
        <v>theater</v>
      </c>
      <c r="K279" t="str">
        <f t="shared" si="35"/>
        <v>plays</v>
      </c>
      <c r="L279" t="s">
        <v>21</v>
      </c>
      <c r="M279" t="s">
        <v>22</v>
      </c>
      <c r="N279">
        <v>1279515600</v>
      </c>
      <c r="O279" s="14">
        <f t="shared" si="36"/>
        <v>40378.208333333336</v>
      </c>
      <c r="P279" s="14">
        <v>40378.208333333336</v>
      </c>
      <c r="Q279">
        <f t="shared" si="39"/>
        <v>2010</v>
      </c>
      <c r="R279">
        <v>2010</v>
      </c>
      <c r="S279" s="16" t="str">
        <f t="shared" si="37"/>
        <v>Jul</v>
      </c>
      <c r="T279" t="s">
        <v>2087</v>
      </c>
      <c r="U279">
        <v>1279688400</v>
      </c>
      <c r="V279" s="12">
        <f t="shared" si="38"/>
        <v>40380.208333333336</v>
      </c>
      <c r="W279" t="b">
        <v>0</v>
      </c>
      <c r="X279" t="b">
        <v>0</v>
      </c>
      <c r="Y279" t="s">
        <v>33</v>
      </c>
    </row>
    <row r="280" spans="1:2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32"/>
        <v>325.88888888888891</v>
      </c>
      <c r="G280" t="s">
        <v>20</v>
      </c>
      <c r="H280" s="8">
        <f t="shared" si="33"/>
        <v>96.692307692307693</v>
      </c>
      <c r="I280">
        <v>91</v>
      </c>
      <c r="J280" t="str">
        <f t="shared" si="34"/>
        <v>technology</v>
      </c>
      <c r="K280" t="str">
        <f t="shared" si="35"/>
        <v>web</v>
      </c>
      <c r="L280" t="s">
        <v>21</v>
      </c>
      <c r="M280" t="s">
        <v>22</v>
      </c>
      <c r="N280">
        <v>1353909600</v>
      </c>
      <c r="O280" s="14">
        <f t="shared" si="36"/>
        <v>41239.25</v>
      </c>
      <c r="P280" s="14">
        <v>41239.25</v>
      </c>
      <c r="Q280">
        <f t="shared" si="39"/>
        <v>2012</v>
      </c>
      <c r="R280">
        <v>2012</v>
      </c>
      <c r="S280" s="16" t="str">
        <f t="shared" si="37"/>
        <v>Nov</v>
      </c>
      <c r="T280" t="s">
        <v>2079</v>
      </c>
      <c r="U280">
        <v>1356069600</v>
      </c>
      <c r="V280" s="12">
        <f t="shared" si="38"/>
        <v>41264.25</v>
      </c>
      <c r="W280" t="b">
        <v>0</v>
      </c>
      <c r="X280" t="b">
        <v>0</v>
      </c>
      <c r="Y280" t="s">
        <v>28</v>
      </c>
    </row>
    <row r="281" spans="1:2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32"/>
        <v>170.70000000000002</v>
      </c>
      <c r="G281" t="s">
        <v>20</v>
      </c>
      <c r="H281" s="8">
        <f t="shared" si="33"/>
        <v>25.010989010989011</v>
      </c>
      <c r="I281">
        <v>546</v>
      </c>
      <c r="J281" t="str">
        <f t="shared" si="34"/>
        <v>theater</v>
      </c>
      <c r="K281" t="str">
        <f t="shared" si="35"/>
        <v>plays</v>
      </c>
      <c r="L281" t="s">
        <v>21</v>
      </c>
      <c r="M281" t="s">
        <v>22</v>
      </c>
      <c r="N281">
        <v>1535950800</v>
      </c>
      <c r="O281" s="14">
        <f t="shared" si="36"/>
        <v>43346.208333333328</v>
      </c>
      <c r="P281" s="14">
        <v>43346.208333333328</v>
      </c>
      <c r="Q281">
        <f t="shared" si="39"/>
        <v>2018</v>
      </c>
      <c r="R281">
        <v>2018</v>
      </c>
      <c r="S281" s="16" t="str">
        <f t="shared" si="37"/>
        <v>Sep</v>
      </c>
      <c r="T281" t="s">
        <v>2082</v>
      </c>
      <c r="U281">
        <v>1536210000</v>
      </c>
      <c r="V281" s="12">
        <f t="shared" si="38"/>
        <v>43349.208333333328</v>
      </c>
      <c r="W281" t="b">
        <v>0</v>
      </c>
      <c r="X281" t="b">
        <v>0</v>
      </c>
      <c r="Y281" t="s">
        <v>33</v>
      </c>
    </row>
    <row r="282" spans="1:2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32"/>
        <v>581.44000000000005</v>
      </c>
      <c r="G282" t="s">
        <v>20</v>
      </c>
      <c r="H282" s="8">
        <f t="shared" si="33"/>
        <v>36.987277353689571</v>
      </c>
      <c r="I282">
        <v>393</v>
      </c>
      <c r="J282" t="str">
        <f t="shared" si="34"/>
        <v>film &amp; video</v>
      </c>
      <c r="K282" t="str">
        <f t="shared" si="35"/>
        <v>animation</v>
      </c>
      <c r="L282" t="s">
        <v>21</v>
      </c>
      <c r="M282" t="s">
        <v>22</v>
      </c>
      <c r="N282">
        <v>1511244000</v>
      </c>
      <c r="O282" s="14">
        <f t="shared" si="36"/>
        <v>43060.25</v>
      </c>
      <c r="P282" s="14">
        <v>43060.25</v>
      </c>
      <c r="Q282">
        <f t="shared" si="39"/>
        <v>2017</v>
      </c>
      <c r="R282">
        <v>2017</v>
      </c>
      <c r="S282" s="16" t="str">
        <f t="shared" si="37"/>
        <v>Nov</v>
      </c>
      <c r="T282" t="s">
        <v>2079</v>
      </c>
      <c r="U282">
        <v>1511762400</v>
      </c>
      <c r="V282" s="12">
        <f t="shared" si="38"/>
        <v>43066.25</v>
      </c>
      <c r="W282" t="b">
        <v>0</v>
      </c>
      <c r="X282" t="b">
        <v>0</v>
      </c>
      <c r="Y282" t="s">
        <v>71</v>
      </c>
    </row>
    <row r="283" spans="1:2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32"/>
        <v>91.520972644376897</v>
      </c>
      <c r="G283" t="s">
        <v>14</v>
      </c>
      <c r="H283" s="8">
        <f t="shared" si="33"/>
        <v>73.012609117361791</v>
      </c>
      <c r="I283">
        <v>2062</v>
      </c>
      <c r="J283" t="str">
        <f t="shared" si="34"/>
        <v>theater</v>
      </c>
      <c r="K283" t="str">
        <f t="shared" si="35"/>
        <v>plays</v>
      </c>
      <c r="L283" t="s">
        <v>21</v>
      </c>
      <c r="M283" t="s">
        <v>22</v>
      </c>
      <c r="N283">
        <v>1331445600</v>
      </c>
      <c r="O283" s="14">
        <f t="shared" si="36"/>
        <v>40979.25</v>
      </c>
      <c r="P283" s="14">
        <v>40979.25</v>
      </c>
      <c r="Q283">
        <f t="shared" si="39"/>
        <v>2012</v>
      </c>
      <c r="R283">
        <v>2012</v>
      </c>
      <c r="S283" s="16" t="str">
        <f t="shared" si="37"/>
        <v>Mar</v>
      </c>
      <c r="T283" t="s">
        <v>2085</v>
      </c>
      <c r="U283">
        <v>1333256400</v>
      </c>
      <c r="V283" s="12">
        <f t="shared" si="38"/>
        <v>41000.208333333336</v>
      </c>
      <c r="W283" t="b">
        <v>0</v>
      </c>
      <c r="X283" t="b">
        <v>1</v>
      </c>
      <c r="Y283" t="s">
        <v>33</v>
      </c>
    </row>
    <row r="284" spans="1:2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32"/>
        <v>108.04761904761904</v>
      </c>
      <c r="G284" t="s">
        <v>20</v>
      </c>
      <c r="H284" s="8">
        <f t="shared" si="33"/>
        <v>68.240601503759393</v>
      </c>
      <c r="I284">
        <v>133</v>
      </c>
      <c r="J284" t="str">
        <f t="shared" si="34"/>
        <v>film &amp; video</v>
      </c>
      <c r="K284" t="str">
        <f t="shared" si="35"/>
        <v>television</v>
      </c>
      <c r="L284" t="s">
        <v>21</v>
      </c>
      <c r="M284" t="s">
        <v>22</v>
      </c>
      <c r="N284">
        <v>1480226400</v>
      </c>
      <c r="O284" s="14">
        <f t="shared" si="36"/>
        <v>42701.25</v>
      </c>
      <c r="P284" s="14">
        <v>42701.25</v>
      </c>
      <c r="Q284">
        <f t="shared" si="39"/>
        <v>2016</v>
      </c>
      <c r="R284">
        <v>2016</v>
      </c>
      <c r="S284" s="16" t="str">
        <f t="shared" si="37"/>
        <v>Nov</v>
      </c>
      <c r="T284" t="s">
        <v>2079</v>
      </c>
      <c r="U284">
        <v>1480744800</v>
      </c>
      <c r="V284" s="12">
        <f t="shared" si="38"/>
        <v>42707.25</v>
      </c>
      <c r="W284" t="b">
        <v>0</v>
      </c>
      <c r="X284" t="b">
        <v>1</v>
      </c>
      <c r="Y284" t="s">
        <v>269</v>
      </c>
    </row>
    <row r="285" spans="1:2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32"/>
        <v>18.728395061728396</v>
      </c>
      <c r="G285" t="s">
        <v>14</v>
      </c>
      <c r="H285" s="8">
        <f t="shared" si="33"/>
        <v>52.310344827586206</v>
      </c>
      <c r="I285">
        <v>29</v>
      </c>
      <c r="J285" t="str">
        <f t="shared" si="34"/>
        <v>music</v>
      </c>
      <c r="K285" t="str">
        <f t="shared" si="35"/>
        <v>rock</v>
      </c>
      <c r="L285" t="s">
        <v>36</v>
      </c>
      <c r="M285" t="s">
        <v>37</v>
      </c>
      <c r="N285">
        <v>1464584400</v>
      </c>
      <c r="O285" s="14">
        <f t="shared" si="36"/>
        <v>42520.208333333328</v>
      </c>
      <c r="P285" s="14">
        <v>42520.208333333328</v>
      </c>
      <c r="Q285">
        <f t="shared" si="39"/>
        <v>2016</v>
      </c>
      <c r="R285">
        <v>2016</v>
      </c>
      <c r="S285" s="16" t="str">
        <f t="shared" si="37"/>
        <v>May</v>
      </c>
      <c r="T285" t="s">
        <v>2090</v>
      </c>
      <c r="U285">
        <v>1465016400</v>
      </c>
      <c r="V285" s="12">
        <f t="shared" si="38"/>
        <v>42525.208333333328</v>
      </c>
      <c r="W285" t="b">
        <v>0</v>
      </c>
      <c r="X285" t="b">
        <v>0</v>
      </c>
      <c r="Y285" t="s">
        <v>23</v>
      </c>
    </row>
    <row r="286" spans="1:2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32"/>
        <v>83.193877551020407</v>
      </c>
      <c r="G286" t="s">
        <v>14</v>
      </c>
      <c r="H286" s="8">
        <f t="shared" si="33"/>
        <v>61.765151515151516</v>
      </c>
      <c r="I286">
        <v>132</v>
      </c>
      <c r="J286" t="str">
        <f t="shared" si="34"/>
        <v>technology</v>
      </c>
      <c r="K286" t="str">
        <f t="shared" si="35"/>
        <v>web</v>
      </c>
      <c r="L286" t="s">
        <v>21</v>
      </c>
      <c r="M286" t="s">
        <v>22</v>
      </c>
      <c r="N286">
        <v>1335848400</v>
      </c>
      <c r="O286" s="14">
        <f t="shared" si="36"/>
        <v>41030.208333333336</v>
      </c>
      <c r="P286" s="14">
        <v>41030.208333333336</v>
      </c>
      <c r="Q286">
        <f t="shared" si="39"/>
        <v>2012</v>
      </c>
      <c r="R286">
        <v>2012</v>
      </c>
      <c r="S286" s="16" t="str">
        <f t="shared" si="37"/>
        <v>May</v>
      </c>
      <c r="T286" t="s">
        <v>2090</v>
      </c>
      <c r="U286">
        <v>1336280400</v>
      </c>
      <c r="V286" s="12">
        <f t="shared" si="38"/>
        <v>41035.208333333336</v>
      </c>
      <c r="W286" t="b">
        <v>0</v>
      </c>
      <c r="X286" t="b">
        <v>0</v>
      </c>
      <c r="Y286" t="s">
        <v>28</v>
      </c>
    </row>
    <row r="287" spans="1:2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32"/>
        <v>706.33333333333337</v>
      </c>
      <c r="G287" t="s">
        <v>20</v>
      </c>
      <c r="H287" s="8">
        <f t="shared" si="33"/>
        <v>25.027559055118111</v>
      </c>
      <c r="I287">
        <v>254</v>
      </c>
      <c r="J287" t="str">
        <f t="shared" si="34"/>
        <v>theater</v>
      </c>
      <c r="K287" t="str">
        <f t="shared" si="35"/>
        <v>plays</v>
      </c>
      <c r="L287" t="s">
        <v>21</v>
      </c>
      <c r="M287" t="s">
        <v>22</v>
      </c>
      <c r="N287">
        <v>1473483600</v>
      </c>
      <c r="O287" s="14">
        <f t="shared" si="36"/>
        <v>42623.208333333328</v>
      </c>
      <c r="P287" s="14">
        <v>42623.208333333328</v>
      </c>
      <c r="Q287">
        <f t="shared" si="39"/>
        <v>2016</v>
      </c>
      <c r="R287">
        <v>2016</v>
      </c>
      <c r="S287" s="16" t="str">
        <f t="shared" si="37"/>
        <v>Sep</v>
      </c>
      <c r="T287" t="s">
        <v>2082</v>
      </c>
      <c r="U287">
        <v>1476766800</v>
      </c>
      <c r="V287" s="12">
        <f t="shared" si="38"/>
        <v>42661.208333333328</v>
      </c>
      <c r="W287" t="b">
        <v>0</v>
      </c>
      <c r="X287" t="b">
        <v>0</v>
      </c>
      <c r="Y287" t="s">
        <v>33</v>
      </c>
    </row>
    <row r="288" spans="1:2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32"/>
        <v>17.446030330062445</v>
      </c>
      <c r="G288" t="s">
        <v>74</v>
      </c>
      <c r="H288" s="8">
        <f t="shared" si="33"/>
        <v>106.28804347826087</v>
      </c>
      <c r="I288">
        <v>184</v>
      </c>
      <c r="J288" t="str">
        <f t="shared" si="34"/>
        <v>theater</v>
      </c>
      <c r="K288" t="str">
        <f t="shared" si="35"/>
        <v>plays</v>
      </c>
      <c r="L288" t="s">
        <v>21</v>
      </c>
      <c r="M288" t="s">
        <v>22</v>
      </c>
      <c r="N288">
        <v>1479880800</v>
      </c>
      <c r="O288" s="14">
        <f t="shared" si="36"/>
        <v>42697.25</v>
      </c>
      <c r="P288" s="14">
        <v>42697.25</v>
      </c>
      <c r="Q288">
        <f t="shared" si="39"/>
        <v>2016</v>
      </c>
      <c r="R288">
        <v>2016</v>
      </c>
      <c r="S288" s="16" t="str">
        <f t="shared" si="37"/>
        <v>Nov</v>
      </c>
      <c r="T288" t="s">
        <v>2079</v>
      </c>
      <c r="U288">
        <v>1480485600</v>
      </c>
      <c r="V288" s="12">
        <f t="shared" si="38"/>
        <v>42704.25</v>
      </c>
      <c r="W288" t="b">
        <v>0</v>
      </c>
      <c r="X288" t="b">
        <v>0</v>
      </c>
      <c r="Y288" t="s">
        <v>33</v>
      </c>
    </row>
    <row r="289" spans="1:2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32"/>
        <v>209.73015873015873</v>
      </c>
      <c r="G289" t="s">
        <v>20</v>
      </c>
      <c r="H289" s="8">
        <f t="shared" si="33"/>
        <v>75.07386363636364</v>
      </c>
      <c r="I289">
        <v>176</v>
      </c>
      <c r="J289" t="str">
        <f t="shared" si="34"/>
        <v>music</v>
      </c>
      <c r="K289" t="str">
        <f t="shared" si="35"/>
        <v>electric music</v>
      </c>
      <c r="L289" t="s">
        <v>21</v>
      </c>
      <c r="M289" t="s">
        <v>22</v>
      </c>
      <c r="N289">
        <v>1430197200</v>
      </c>
      <c r="O289" s="14">
        <f t="shared" si="36"/>
        <v>42122.208333333328</v>
      </c>
      <c r="P289" s="14">
        <v>42122.208333333328</v>
      </c>
      <c r="Q289">
        <f t="shared" si="39"/>
        <v>2015</v>
      </c>
      <c r="R289">
        <v>2015</v>
      </c>
      <c r="S289" s="16" t="str">
        <f t="shared" si="37"/>
        <v>Apr</v>
      </c>
      <c r="T289" t="s">
        <v>2088</v>
      </c>
      <c r="U289">
        <v>1430197200</v>
      </c>
      <c r="V289" s="12">
        <f t="shared" si="38"/>
        <v>42122.208333333328</v>
      </c>
      <c r="W289" t="b">
        <v>0</v>
      </c>
      <c r="X289" t="b">
        <v>0</v>
      </c>
      <c r="Y289" t="s">
        <v>50</v>
      </c>
    </row>
    <row r="290" spans="1:2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32"/>
        <v>97.785714285714292</v>
      </c>
      <c r="G290" t="s">
        <v>14</v>
      </c>
      <c r="H290" s="8">
        <f t="shared" si="33"/>
        <v>39.970802919708028</v>
      </c>
      <c r="I290">
        <v>137</v>
      </c>
      <c r="J290" t="str">
        <f t="shared" si="34"/>
        <v>music</v>
      </c>
      <c r="K290" t="str">
        <f t="shared" si="35"/>
        <v>metal</v>
      </c>
      <c r="L290" t="s">
        <v>36</v>
      </c>
      <c r="M290" t="s">
        <v>37</v>
      </c>
      <c r="N290">
        <v>1331701200</v>
      </c>
      <c r="O290" s="14">
        <f t="shared" si="36"/>
        <v>40982.208333333336</v>
      </c>
      <c r="P290" s="14">
        <v>40982.208333333336</v>
      </c>
      <c r="Q290">
        <f t="shared" si="39"/>
        <v>2012</v>
      </c>
      <c r="R290">
        <v>2012</v>
      </c>
      <c r="S290" s="16" t="str">
        <f t="shared" si="37"/>
        <v>Mar</v>
      </c>
      <c r="T290" t="s">
        <v>2085</v>
      </c>
      <c r="U290">
        <v>1331787600</v>
      </c>
      <c r="V290" s="12">
        <f t="shared" si="38"/>
        <v>40983.208333333336</v>
      </c>
      <c r="W290" t="b">
        <v>0</v>
      </c>
      <c r="X290" t="b">
        <v>1</v>
      </c>
      <c r="Y290" t="s">
        <v>148</v>
      </c>
    </row>
    <row r="291" spans="1:2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32"/>
        <v>1684.25</v>
      </c>
      <c r="G291" t="s">
        <v>20</v>
      </c>
      <c r="H291" s="8">
        <f t="shared" si="33"/>
        <v>39.982195845697326</v>
      </c>
      <c r="I291">
        <v>337</v>
      </c>
      <c r="J291" t="str">
        <f t="shared" si="34"/>
        <v>theater</v>
      </c>
      <c r="K291" t="str">
        <f t="shared" si="35"/>
        <v>plays</v>
      </c>
      <c r="L291" t="s">
        <v>15</v>
      </c>
      <c r="M291" t="s">
        <v>16</v>
      </c>
      <c r="N291">
        <v>1438578000</v>
      </c>
      <c r="O291" s="14">
        <f t="shared" si="36"/>
        <v>42219.208333333328</v>
      </c>
      <c r="P291" s="14">
        <v>42219.208333333328</v>
      </c>
      <c r="Q291">
        <f t="shared" si="39"/>
        <v>2015</v>
      </c>
      <c r="R291">
        <v>2015</v>
      </c>
      <c r="S291" s="16" t="str">
        <f t="shared" si="37"/>
        <v>Aug</v>
      </c>
      <c r="T291" t="s">
        <v>2080</v>
      </c>
      <c r="U291">
        <v>1438837200</v>
      </c>
      <c r="V291" s="12">
        <f t="shared" si="38"/>
        <v>42222.208333333328</v>
      </c>
      <c r="W291" t="b">
        <v>0</v>
      </c>
      <c r="X291" t="b">
        <v>0</v>
      </c>
      <c r="Y291" t="s">
        <v>33</v>
      </c>
    </row>
    <row r="292" spans="1:2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32"/>
        <v>54.402135231316727</v>
      </c>
      <c r="G292" t="s">
        <v>14</v>
      </c>
      <c r="H292" s="8">
        <f t="shared" si="33"/>
        <v>101.01541850220265</v>
      </c>
      <c r="I292">
        <v>908</v>
      </c>
      <c r="J292" t="str">
        <f t="shared" si="34"/>
        <v>film &amp; video</v>
      </c>
      <c r="K292" t="str">
        <f t="shared" si="35"/>
        <v>documentary</v>
      </c>
      <c r="L292" t="s">
        <v>21</v>
      </c>
      <c r="M292" t="s">
        <v>22</v>
      </c>
      <c r="N292">
        <v>1368162000</v>
      </c>
      <c r="O292" s="14">
        <f t="shared" si="36"/>
        <v>41404.208333333336</v>
      </c>
      <c r="P292" s="14">
        <v>41404.208333333336</v>
      </c>
      <c r="Q292">
        <f t="shared" si="39"/>
        <v>2013</v>
      </c>
      <c r="R292">
        <v>2013</v>
      </c>
      <c r="S292" s="16" t="str">
        <f t="shared" si="37"/>
        <v>May</v>
      </c>
      <c r="T292" t="s">
        <v>2090</v>
      </c>
      <c r="U292">
        <v>1370926800</v>
      </c>
      <c r="V292" s="12">
        <f t="shared" si="38"/>
        <v>41436.208333333336</v>
      </c>
      <c r="W292" t="b">
        <v>0</v>
      </c>
      <c r="X292" t="b">
        <v>1</v>
      </c>
      <c r="Y292" t="s">
        <v>42</v>
      </c>
    </row>
    <row r="293" spans="1:2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32"/>
        <v>456.61111111111109</v>
      </c>
      <c r="G293" t="s">
        <v>20</v>
      </c>
      <c r="H293" s="8">
        <f t="shared" si="33"/>
        <v>76.813084112149539</v>
      </c>
      <c r="I293">
        <v>107</v>
      </c>
      <c r="J293" t="str">
        <f t="shared" si="34"/>
        <v>technology</v>
      </c>
      <c r="K293" t="str">
        <f t="shared" si="35"/>
        <v>web</v>
      </c>
      <c r="L293" t="s">
        <v>21</v>
      </c>
      <c r="M293" t="s">
        <v>22</v>
      </c>
      <c r="N293">
        <v>1318654800</v>
      </c>
      <c r="O293" s="14">
        <f t="shared" si="36"/>
        <v>40831.208333333336</v>
      </c>
      <c r="P293" s="14">
        <v>40831.208333333336</v>
      </c>
      <c r="Q293">
        <f t="shared" si="39"/>
        <v>2011</v>
      </c>
      <c r="R293">
        <v>2011</v>
      </c>
      <c r="S293" s="16" t="str">
        <f t="shared" si="37"/>
        <v>Oct</v>
      </c>
      <c r="T293" t="s">
        <v>2083</v>
      </c>
      <c r="U293">
        <v>1319000400</v>
      </c>
      <c r="V293" s="12">
        <f t="shared" si="38"/>
        <v>40835.208333333336</v>
      </c>
      <c r="W293" t="b">
        <v>1</v>
      </c>
      <c r="X293" t="b">
        <v>0</v>
      </c>
      <c r="Y293" t="s">
        <v>28</v>
      </c>
    </row>
    <row r="294" spans="1:2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32"/>
        <v>9.8219178082191778</v>
      </c>
      <c r="G294" t="s">
        <v>14</v>
      </c>
      <c r="H294" s="8">
        <f t="shared" si="33"/>
        <v>71.7</v>
      </c>
      <c r="I294">
        <v>10</v>
      </c>
      <c r="J294" t="str">
        <f t="shared" si="34"/>
        <v>food</v>
      </c>
      <c r="K294" t="str">
        <f t="shared" si="35"/>
        <v>food trucks</v>
      </c>
      <c r="L294" t="s">
        <v>21</v>
      </c>
      <c r="M294" t="s">
        <v>22</v>
      </c>
      <c r="N294">
        <v>1331874000</v>
      </c>
      <c r="O294" s="14">
        <f t="shared" si="36"/>
        <v>40984.208333333336</v>
      </c>
      <c r="P294" s="14">
        <v>40984.208333333336</v>
      </c>
      <c r="Q294">
        <f t="shared" si="39"/>
        <v>2012</v>
      </c>
      <c r="R294">
        <v>2012</v>
      </c>
      <c r="S294" s="16" t="str">
        <f t="shared" si="37"/>
        <v>Mar</v>
      </c>
      <c r="T294" t="s">
        <v>2085</v>
      </c>
      <c r="U294">
        <v>1333429200</v>
      </c>
      <c r="V294" s="12">
        <f t="shared" si="38"/>
        <v>41002.208333333336</v>
      </c>
      <c r="W294" t="b">
        <v>0</v>
      </c>
      <c r="X294" t="b">
        <v>0</v>
      </c>
      <c r="Y294" t="s">
        <v>17</v>
      </c>
    </row>
    <row r="295" spans="1:2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32"/>
        <v>16.384615384615383</v>
      </c>
      <c r="G295" t="s">
        <v>74</v>
      </c>
      <c r="H295" s="8">
        <f t="shared" si="33"/>
        <v>33.28125</v>
      </c>
      <c r="I295">
        <v>32</v>
      </c>
      <c r="J295" t="str">
        <f t="shared" si="34"/>
        <v>theater</v>
      </c>
      <c r="K295" t="str">
        <f t="shared" si="35"/>
        <v>plays</v>
      </c>
      <c r="L295" t="s">
        <v>107</v>
      </c>
      <c r="M295" t="s">
        <v>108</v>
      </c>
      <c r="N295">
        <v>1286254800</v>
      </c>
      <c r="O295" s="14">
        <f t="shared" si="36"/>
        <v>40456.208333333336</v>
      </c>
      <c r="P295" s="14">
        <v>40456.208333333336</v>
      </c>
      <c r="Q295">
        <f t="shared" si="39"/>
        <v>2010</v>
      </c>
      <c r="R295">
        <v>2010</v>
      </c>
      <c r="S295" s="16" t="str">
        <f t="shared" si="37"/>
        <v>Oct</v>
      </c>
      <c r="T295" t="s">
        <v>2083</v>
      </c>
      <c r="U295">
        <v>1287032400</v>
      </c>
      <c r="V295" s="12">
        <f t="shared" si="38"/>
        <v>40465.208333333336</v>
      </c>
      <c r="W295" t="b">
        <v>0</v>
      </c>
      <c r="X295" t="b">
        <v>0</v>
      </c>
      <c r="Y295" t="s">
        <v>33</v>
      </c>
    </row>
    <row r="296" spans="1:2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32"/>
        <v>1339.6666666666667</v>
      </c>
      <c r="G296" t="s">
        <v>20</v>
      </c>
      <c r="H296" s="8">
        <f t="shared" si="33"/>
        <v>43.923497267759565</v>
      </c>
      <c r="I296">
        <v>183</v>
      </c>
      <c r="J296" t="str">
        <f t="shared" si="34"/>
        <v>theater</v>
      </c>
      <c r="K296" t="str">
        <f t="shared" si="35"/>
        <v>plays</v>
      </c>
      <c r="L296" t="s">
        <v>21</v>
      </c>
      <c r="M296" t="s">
        <v>22</v>
      </c>
      <c r="N296">
        <v>1540530000</v>
      </c>
      <c r="O296" s="14">
        <f t="shared" si="36"/>
        <v>43399.208333333328</v>
      </c>
      <c r="P296" s="14">
        <v>43399.208333333328</v>
      </c>
      <c r="Q296">
        <f t="shared" si="39"/>
        <v>2018</v>
      </c>
      <c r="R296">
        <v>2018</v>
      </c>
      <c r="S296" s="16" t="str">
        <f t="shared" si="37"/>
        <v>Oct</v>
      </c>
      <c r="T296" t="s">
        <v>2083</v>
      </c>
      <c r="U296">
        <v>1541570400</v>
      </c>
      <c r="V296" s="12">
        <f t="shared" si="38"/>
        <v>43411.25</v>
      </c>
      <c r="W296" t="b">
        <v>0</v>
      </c>
      <c r="X296" t="b">
        <v>0</v>
      </c>
      <c r="Y296" t="s">
        <v>33</v>
      </c>
    </row>
    <row r="297" spans="1:2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32"/>
        <v>35.650077760497666</v>
      </c>
      <c r="G297" t="s">
        <v>14</v>
      </c>
      <c r="H297" s="8">
        <f t="shared" si="33"/>
        <v>36.004712041884815</v>
      </c>
      <c r="I297">
        <v>1910</v>
      </c>
      <c r="J297" t="str">
        <f t="shared" si="34"/>
        <v>theater</v>
      </c>
      <c r="K297" t="str">
        <f t="shared" si="35"/>
        <v>plays</v>
      </c>
      <c r="L297" t="s">
        <v>98</v>
      </c>
      <c r="M297" t="s">
        <v>99</v>
      </c>
      <c r="N297">
        <v>1381813200</v>
      </c>
      <c r="O297" s="14">
        <f t="shared" si="36"/>
        <v>41562.208333333336</v>
      </c>
      <c r="P297" s="14">
        <v>41562.208333333336</v>
      </c>
      <c r="Q297">
        <f t="shared" si="39"/>
        <v>2013</v>
      </c>
      <c r="R297">
        <v>2013</v>
      </c>
      <c r="S297" s="16" t="str">
        <f t="shared" si="37"/>
        <v>Oct</v>
      </c>
      <c r="T297" t="s">
        <v>2083</v>
      </c>
      <c r="U297">
        <v>1383976800</v>
      </c>
      <c r="V297" s="12">
        <f t="shared" si="38"/>
        <v>41587.25</v>
      </c>
      <c r="W297" t="b">
        <v>0</v>
      </c>
      <c r="X297" t="b">
        <v>0</v>
      </c>
      <c r="Y297" t="s">
        <v>33</v>
      </c>
    </row>
    <row r="298" spans="1:2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32"/>
        <v>54.950819672131146</v>
      </c>
      <c r="G298" t="s">
        <v>14</v>
      </c>
      <c r="H298" s="8">
        <f t="shared" si="33"/>
        <v>88.21052631578948</v>
      </c>
      <c r="I298">
        <v>38</v>
      </c>
      <c r="J298" t="str">
        <f t="shared" si="34"/>
        <v>theater</v>
      </c>
      <c r="K298" t="str">
        <f t="shared" si="35"/>
        <v>plays</v>
      </c>
      <c r="L298" t="s">
        <v>26</v>
      </c>
      <c r="M298" t="s">
        <v>27</v>
      </c>
      <c r="N298">
        <v>1548655200</v>
      </c>
      <c r="O298" s="14">
        <f t="shared" si="36"/>
        <v>43493.25</v>
      </c>
      <c r="P298" s="14">
        <v>43493.25</v>
      </c>
      <c r="Q298">
        <f t="shared" si="39"/>
        <v>2019</v>
      </c>
      <c r="R298">
        <v>2019</v>
      </c>
      <c r="S298" s="16" t="str">
        <f t="shared" si="37"/>
        <v>Jan</v>
      </c>
      <c r="T298" t="s">
        <v>2081</v>
      </c>
      <c r="U298">
        <v>1550556000</v>
      </c>
      <c r="V298" s="12">
        <f t="shared" si="38"/>
        <v>43515.25</v>
      </c>
      <c r="W298" t="b">
        <v>0</v>
      </c>
      <c r="X298" t="b">
        <v>0</v>
      </c>
      <c r="Y298" t="s">
        <v>33</v>
      </c>
    </row>
    <row r="299" spans="1:2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32"/>
        <v>94.236111111111114</v>
      </c>
      <c r="G299" t="s">
        <v>14</v>
      </c>
      <c r="H299" s="8">
        <f t="shared" si="33"/>
        <v>65.240384615384613</v>
      </c>
      <c r="I299">
        <v>104</v>
      </c>
      <c r="J299" t="str">
        <f t="shared" si="34"/>
        <v>theater</v>
      </c>
      <c r="K299" t="str">
        <f t="shared" si="35"/>
        <v>plays</v>
      </c>
      <c r="L299" t="s">
        <v>26</v>
      </c>
      <c r="M299" t="s">
        <v>27</v>
      </c>
      <c r="N299">
        <v>1389679200</v>
      </c>
      <c r="O299" s="14">
        <f t="shared" si="36"/>
        <v>41653.25</v>
      </c>
      <c r="P299" s="14">
        <v>41653.25</v>
      </c>
      <c r="Q299">
        <f t="shared" si="39"/>
        <v>2014</v>
      </c>
      <c r="R299">
        <v>2014</v>
      </c>
      <c r="S299" s="16" t="str">
        <f t="shared" si="37"/>
        <v>Jan</v>
      </c>
      <c r="T299" t="s">
        <v>2081</v>
      </c>
      <c r="U299">
        <v>1390456800</v>
      </c>
      <c r="V299" s="12">
        <f t="shared" si="38"/>
        <v>41662.25</v>
      </c>
      <c r="W299" t="b">
        <v>0</v>
      </c>
      <c r="X299" t="b">
        <v>1</v>
      </c>
      <c r="Y299" t="s">
        <v>33</v>
      </c>
    </row>
    <row r="300" spans="1:2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32"/>
        <v>143.91428571428571</v>
      </c>
      <c r="G300" t="s">
        <v>20</v>
      </c>
      <c r="H300" s="8">
        <f t="shared" si="33"/>
        <v>69.958333333333329</v>
      </c>
      <c r="I300">
        <v>72</v>
      </c>
      <c r="J300" t="str">
        <f t="shared" si="34"/>
        <v>music</v>
      </c>
      <c r="K300" t="str">
        <f t="shared" si="35"/>
        <v>rock</v>
      </c>
      <c r="L300" t="s">
        <v>21</v>
      </c>
      <c r="M300" t="s">
        <v>22</v>
      </c>
      <c r="N300">
        <v>1456466400</v>
      </c>
      <c r="O300" s="14">
        <f t="shared" si="36"/>
        <v>42426.25</v>
      </c>
      <c r="P300" s="14">
        <v>42426.25</v>
      </c>
      <c r="Q300">
        <f t="shared" si="39"/>
        <v>2016</v>
      </c>
      <c r="R300">
        <v>2016</v>
      </c>
      <c r="S300" s="16" t="str">
        <f t="shared" si="37"/>
        <v>Feb</v>
      </c>
      <c r="T300" t="s">
        <v>2089</v>
      </c>
      <c r="U300">
        <v>1458018000</v>
      </c>
      <c r="V300" s="12">
        <f t="shared" si="38"/>
        <v>42444.208333333328</v>
      </c>
      <c r="W300" t="b">
        <v>0</v>
      </c>
      <c r="X300" t="b">
        <v>1</v>
      </c>
      <c r="Y300" t="s">
        <v>23</v>
      </c>
    </row>
    <row r="301" spans="1:2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32"/>
        <v>51.421052631578945</v>
      </c>
      <c r="G301" t="s">
        <v>14</v>
      </c>
      <c r="H301" s="8">
        <f t="shared" si="33"/>
        <v>39.877551020408163</v>
      </c>
      <c r="I301">
        <v>49</v>
      </c>
      <c r="J301" t="str">
        <f t="shared" si="34"/>
        <v>food</v>
      </c>
      <c r="K301" t="str">
        <f t="shared" si="35"/>
        <v>food trucks</v>
      </c>
      <c r="L301" t="s">
        <v>21</v>
      </c>
      <c r="M301" t="s">
        <v>22</v>
      </c>
      <c r="N301">
        <v>1456984800</v>
      </c>
      <c r="O301" s="14">
        <f t="shared" si="36"/>
        <v>42432.25</v>
      </c>
      <c r="P301" s="14">
        <v>42432.25</v>
      </c>
      <c r="Q301">
        <f t="shared" si="39"/>
        <v>2016</v>
      </c>
      <c r="R301">
        <v>2016</v>
      </c>
      <c r="S301" s="16" t="str">
        <f t="shared" si="37"/>
        <v>Mar</v>
      </c>
      <c r="T301" t="s">
        <v>2085</v>
      </c>
      <c r="U301">
        <v>1461819600</v>
      </c>
      <c r="V301" s="12">
        <f t="shared" si="38"/>
        <v>42488.208333333328</v>
      </c>
      <c r="W301" t="b">
        <v>0</v>
      </c>
      <c r="X301" t="b">
        <v>0</v>
      </c>
      <c r="Y301" t="s">
        <v>17</v>
      </c>
    </row>
    <row r="302" spans="1:2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32"/>
        <v>5</v>
      </c>
      <c r="G302" t="s">
        <v>14</v>
      </c>
      <c r="H302" s="8">
        <f t="shared" si="33"/>
        <v>5</v>
      </c>
      <c r="I302">
        <v>1</v>
      </c>
      <c r="J302" t="str">
        <f t="shared" si="34"/>
        <v>publishing</v>
      </c>
      <c r="K302" t="str">
        <f t="shared" si="35"/>
        <v>nonfiction</v>
      </c>
      <c r="L302" t="s">
        <v>36</v>
      </c>
      <c r="M302" t="s">
        <v>37</v>
      </c>
      <c r="N302">
        <v>1504069200</v>
      </c>
      <c r="O302" s="14">
        <f t="shared" si="36"/>
        <v>42977.208333333328</v>
      </c>
      <c r="P302" s="14">
        <v>42977.208333333328</v>
      </c>
      <c r="Q302">
        <f t="shared" si="39"/>
        <v>2017</v>
      </c>
      <c r="R302">
        <v>2017</v>
      </c>
      <c r="S302" s="16" t="str">
        <f t="shared" si="37"/>
        <v>Aug</v>
      </c>
      <c r="T302" t="s">
        <v>2080</v>
      </c>
      <c r="U302">
        <v>1504155600</v>
      </c>
      <c r="V302" s="12">
        <f t="shared" si="38"/>
        <v>42978.208333333328</v>
      </c>
      <c r="W302" t="b">
        <v>0</v>
      </c>
      <c r="X302" t="b">
        <v>1</v>
      </c>
      <c r="Y302" t="s">
        <v>68</v>
      </c>
    </row>
    <row r="303" spans="1:2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32"/>
        <v>1344.6666666666667</v>
      </c>
      <c r="G303" t="s">
        <v>20</v>
      </c>
      <c r="H303" s="8">
        <f t="shared" si="33"/>
        <v>41.023728813559323</v>
      </c>
      <c r="I303">
        <v>295</v>
      </c>
      <c r="J303" t="str">
        <f t="shared" si="34"/>
        <v>film &amp; video</v>
      </c>
      <c r="K303" t="str">
        <f t="shared" si="35"/>
        <v>documentary</v>
      </c>
      <c r="L303" t="s">
        <v>21</v>
      </c>
      <c r="M303" t="s">
        <v>22</v>
      </c>
      <c r="N303">
        <v>1424930400</v>
      </c>
      <c r="O303" s="14">
        <f t="shared" si="36"/>
        <v>42061.25</v>
      </c>
      <c r="P303" s="14">
        <v>42061.25</v>
      </c>
      <c r="Q303">
        <f t="shared" si="39"/>
        <v>2015</v>
      </c>
      <c r="R303">
        <v>2015</v>
      </c>
      <c r="S303" s="16" t="str">
        <f t="shared" si="37"/>
        <v>Feb</v>
      </c>
      <c r="T303" t="s">
        <v>2089</v>
      </c>
      <c r="U303">
        <v>1426395600</v>
      </c>
      <c r="V303" s="12">
        <f t="shared" si="38"/>
        <v>42078.208333333328</v>
      </c>
      <c r="W303" t="b">
        <v>0</v>
      </c>
      <c r="X303" t="b">
        <v>0</v>
      </c>
      <c r="Y303" t="s">
        <v>42</v>
      </c>
    </row>
    <row r="304" spans="1:2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32"/>
        <v>31.844940867279899</v>
      </c>
      <c r="G304" t="s">
        <v>14</v>
      </c>
      <c r="H304" s="8">
        <f t="shared" si="33"/>
        <v>98.914285714285711</v>
      </c>
      <c r="I304">
        <v>245</v>
      </c>
      <c r="J304" t="str">
        <f t="shared" si="34"/>
        <v>theater</v>
      </c>
      <c r="K304" t="str">
        <f t="shared" si="35"/>
        <v>plays</v>
      </c>
      <c r="L304" t="s">
        <v>21</v>
      </c>
      <c r="M304" t="s">
        <v>22</v>
      </c>
      <c r="N304">
        <v>1535864400</v>
      </c>
      <c r="O304" s="14">
        <f t="shared" si="36"/>
        <v>43345.208333333328</v>
      </c>
      <c r="P304" s="14">
        <v>43345.208333333328</v>
      </c>
      <c r="Q304">
        <f t="shared" si="39"/>
        <v>2018</v>
      </c>
      <c r="R304">
        <v>2018</v>
      </c>
      <c r="S304" s="16" t="str">
        <f t="shared" si="37"/>
        <v>Sep</v>
      </c>
      <c r="T304" t="s">
        <v>2082</v>
      </c>
      <c r="U304">
        <v>1537074000</v>
      </c>
      <c r="V304" s="12">
        <f t="shared" si="38"/>
        <v>43359.208333333328</v>
      </c>
      <c r="W304" t="b">
        <v>0</v>
      </c>
      <c r="X304" t="b">
        <v>0</v>
      </c>
      <c r="Y304" t="s">
        <v>33</v>
      </c>
    </row>
    <row r="305" spans="1:2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32"/>
        <v>82.617647058823536</v>
      </c>
      <c r="G305" t="s">
        <v>14</v>
      </c>
      <c r="H305" s="8">
        <f t="shared" si="33"/>
        <v>87.78125</v>
      </c>
      <c r="I305">
        <v>32</v>
      </c>
      <c r="J305" t="str">
        <f t="shared" si="34"/>
        <v>music</v>
      </c>
      <c r="K305" t="str">
        <f t="shared" si="35"/>
        <v>indie rock</v>
      </c>
      <c r="L305" t="s">
        <v>21</v>
      </c>
      <c r="M305" t="s">
        <v>22</v>
      </c>
      <c r="N305">
        <v>1452146400</v>
      </c>
      <c r="O305" s="14">
        <f t="shared" si="36"/>
        <v>42376.25</v>
      </c>
      <c r="P305" s="14">
        <v>42376.25</v>
      </c>
      <c r="Q305">
        <f t="shared" si="39"/>
        <v>2016</v>
      </c>
      <c r="R305">
        <v>2016</v>
      </c>
      <c r="S305" s="16" t="str">
        <f t="shared" si="37"/>
        <v>Jan</v>
      </c>
      <c r="T305" t="s">
        <v>2081</v>
      </c>
      <c r="U305">
        <v>1452578400</v>
      </c>
      <c r="V305" s="12">
        <f t="shared" si="38"/>
        <v>42381.25</v>
      </c>
      <c r="W305" t="b">
        <v>0</v>
      </c>
      <c r="X305" t="b">
        <v>0</v>
      </c>
      <c r="Y305" t="s">
        <v>60</v>
      </c>
    </row>
    <row r="306" spans="1:2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32"/>
        <v>546.14285714285722</v>
      </c>
      <c r="G306" t="s">
        <v>20</v>
      </c>
      <c r="H306" s="8">
        <f t="shared" si="33"/>
        <v>80.767605633802816</v>
      </c>
      <c r="I306">
        <v>142</v>
      </c>
      <c r="J306" t="str">
        <f t="shared" si="34"/>
        <v>film &amp; video</v>
      </c>
      <c r="K306" t="str">
        <f t="shared" si="35"/>
        <v>documentary</v>
      </c>
      <c r="L306" t="s">
        <v>21</v>
      </c>
      <c r="M306" t="s">
        <v>22</v>
      </c>
      <c r="N306">
        <v>1470546000</v>
      </c>
      <c r="O306" s="14">
        <f t="shared" si="36"/>
        <v>42589.208333333328</v>
      </c>
      <c r="P306" s="14">
        <v>42589.208333333328</v>
      </c>
      <c r="Q306">
        <f t="shared" si="39"/>
        <v>2016</v>
      </c>
      <c r="R306">
        <v>2016</v>
      </c>
      <c r="S306" s="16" t="str">
        <f t="shared" si="37"/>
        <v>Aug</v>
      </c>
      <c r="T306" t="s">
        <v>2080</v>
      </c>
      <c r="U306">
        <v>1474088400</v>
      </c>
      <c r="V306" s="12">
        <f t="shared" si="38"/>
        <v>42630.208333333328</v>
      </c>
      <c r="W306" t="b">
        <v>0</v>
      </c>
      <c r="X306" t="b">
        <v>0</v>
      </c>
      <c r="Y306" t="s">
        <v>42</v>
      </c>
    </row>
    <row r="307" spans="1:2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32"/>
        <v>286.21428571428572</v>
      </c>
      <c r="G307" t="s">
        <v>20</v>
      </c>
      <c r="H307" s="8">
        <f t="shared" si="33"/>
        <v>94.28235294117647</v>
      </c>
      <c r="I307">
        <v>85</v>
      </c>
      <c r="J307" t="str">
        <f t="shared" si="34"/>
        <v>theater</v>
      </c>
      <c r="K307" t="str">
        <f t="shared" si="35"/>
        <v>plays</v>
      </c>
      <c r="L307" t="s">
        <v>21</v>
      </c>
      <c r="M307" t="s">
        <v>22</v>
      </c>
      <c r="N307">
        <v>1458363600</v>
      </c>
      <c r="O307" s="14">
        <f t="shared" si="36"/>
        <v>42448.208333333328</v>
      </c>
      <c r="P307" s="14">
        <v>42448.208333333328</v>
      </c>
      <c r="Q307">
        <f t="shared" si="39"/>
        <v>2016</v>
      </c>
      <c r="R307">
        <v>2016</v>
      </c>
      <c r="S307" s="16" t="str">
        <f t="shared" si="37"/>
        <v>Mar</v>
      </c>
      <c r="T307" t="s">
        <v>2085</v>
      </c>
      <c r="U307">
        <v>1461906000</v>
      </c>
      <c r="V307" s="12">
        <f t="shared" si="38"/>
        <v>42489.208333333328</v>
      </c>
      <c r="W307" t="b">
        <v>0</v>
      </c>
      <c r="X307" t="b">
        <v>0</v>
      </c>
      <c r="Y307" t="s">
        <v>33</v>
      </c>
    </row>
    <row r="308" spans="1:2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32"/>
        <v>7.9076923076923071</v>
      </c>
      <c r="G308" t="s">
        <v>14</v>
      </c>
      <c r="H308" s="8">
        <f t="shared" si="33"/>
        <v>73.428571428571431</v>
      </c>
      <c r="I308">
        <v>7</v>
      </c>
      <c r="J308" t="str">
        <f t="shared" si="34"/>
        <v>theater</v>
      </c>
      <c r="K308" t="str">
        <f t="shared" si="35"/>
        <v>plays</v>
      </c>
      <c r="L308" t="s">
        <v>21</v>
      </c>
      <c r="M308" t="s">
        <v>22</v>
      </c>
      <c r="N308">
        <v>1500008400</v>
      </c>
      <c r="O308" s="14">
        <f t="shared" si="36"/>
        <v>42930.208333333328</v>
      </c>
      <c r="P308" s="14">
        <v>42930.208333333328</v>
      </c>
      <c r="Q308">
        <f t="shared" si="39"/>
        <v>2017</v>
      </c>
      <c r="R308">
        <v>2017</v>
      </c>
      <c r="S308" s="16" t="str">
        <f t="shared" si="37"/>
        <v>Jul</v>
      </c>
      <c r="T308" t="s">
        <v>2087</v>
      </c>
      <c r="U308">
        <v>1500267600</v>
      </c>
      <c r="V308" s="12">
        <f t="shared" si="38"/>
        <v>42933.208333333328</v>
      </c>
      <c r="W308" t="b">
        <v>0</v>
      </c>
      <c r="X308" t="b">
        <v>1</v>
      </c>
      <c r="Y308" t="s">
        <v>33</v>
      </c>
    </row>
    <row r="309" spans="1:2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32"/>
        <v>132.13677811550153</v>
      </c>
      <c r="G309" t="s">
        <v>20</v>
      </c>
      <c r="H309" s="8">
        <f t="shared" si="33"/>
        <v>65.968133535660087</v>
      </c>
      <c r="I309">
        <v>659</v>
      </c>
      <c r="J309" t="str">
        <f t="shared" si="34"/>
        <v>publishing</v>
      </c>
      <c r="K309" t="str">
        <f t="shared" si="35"/>
        <v>fiction</v>
      </c>
      <c r="L309" t="s">
        <v>36</v>
      </c>
      <c r="M309" t="s">
        <v>37</v>
      </c>
      <c r="N309">
        <v>1338958800</v>
      </c>
      <c r="O309" s="14">
        <f t="shared" si="36"/>
        <v>41066.208333333336</v>
      </c>
      <c r="P309" s="14">
        <v>41066.208333333336</v>
      </c>
      <c r="Q309">
        <f t="shared" si="39"/>
        <v>2012</v>
      </c>
      <c r="R309">
        <v>2012</v>
      </c>
      <c r="S309" s="16" t="str">
        <f t="shared" si="37"/>
        <v>Jun</v>
      </c>
      <c r="T309" t="s">
        <v>2084</v>
      </c>
      <c r="U309">
        <v>1340686800</v>
      </c>
      <c r="V309" s="12">
        <f t="shared" si="38"/>
        <v>41086.208333333336</v>
      </c>
      <c r="W309" t="b">
        <v>0</v>
      </c>
      <c r="X309" t="b">
        <v>1</v>
      </c>
      <c r="Y309" t="s">
        <v>119</v>
      </c>
    </row>
    <row r="310" spans="1:2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32"/>
        <v>74.077834179357026</v>
      </c>
      <c r="G310" t="s">
        <v>14</v>
      </c>
      <c r="H310" s="8">
        <f t="shared" si="33"/>
        <v>109.04109589041096</v>
      </c>
      <c r="I310">
        <v>803</v>
      </c>
      <c r="J310" t="str">
        <f t="shared" si="34"/>
        <v>theater</v>
      </c>
      <c r="K310" t="str">
        <f t="shared" si="35"/>
        <v>plays</v>
      </c>
      <c r="L310" t="s">
        <v>21</v>
      </c>
      <c r="M310" t="s">
        <v>22</v>
      </c>
      <c r="N310">
        <v>1303102800</v>
      </c>
      <c r="O310" s="14">
        <f t="shared" si="36"/>
        <v>40651.208333333336</v>
      </c>
      <c r="P310" s="14">
        <v>40651.208333333336</v>
      </c>
      <c r="Q310">
        <f t="shared" si="39"/>
        <v>2011</v>
      </c>
      <c r="R310">
        <v>2011</v>
      </c>
      <c r="S310" s="16" t="str">
        <f t="shared" si="37"/>
        <v>Apr</v>
      </c>
      <c r="T310" t="s">
        <v>2088</v>
      </c>
      <c r="U310">
        <v>1303189200</v>
      </c>
      <c r="V310" s="12">
        <f t="shared" si="38"/>
        <v>40652.208333333336</v>
      </c>
      <c r="W310" t="b">
        <v>0</v>
      </c>
      <c r="X310" t="b">
        <v>0</v>
      </c>
      <c r="Y310" t="s">
        <v>33</v>
      </c>
    </row>
    <row r="311" spans="1:2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32"/>
        <v>75.292682926829272</v>
      </c>
      <c r="G311" t="s">
        <v>74</v>
      </c>
      <c r="H311" s="8">
        <f t="shared" si="33"/>
        <v>41.16</v>
      </c>
      <c r="I311">
        <v>75</v>
      </c>
      <c r="J311" t="str">
        <f t="shared" si="34"/>
        <v>music</v>
      </c>
      <c r="K311" t="str">
        <f t="shared" si="35"/>
        <v>indie rock</v>
      </c>
      <c r="L311" t="s">
        <v>21</v>
      </c>
      <c r="M311" t="s">
        <v>22</v>
      </c>
      <c r="N311">
        <v>1316581200</v>
      </c>
      <c r="O311" s="14">
        <f t="shared" si="36"/>
        <v>40807.208333333336</v>
      </c>
      <c r="P311" s="14">
        <v>40807.208333333336</v>
      </c>
      <c r="Q311">
        <f t="shared" si="39"/>
        <v>2011</v>
      </c>
      <c r="R311">
        <v>2011</v>
      </c>
      <c r="S311" s="16" t="str">
        <f t="shared" si="37"/>
        <v>Sep</v>
      </c>
      <c r="T311" t="s">
        <v>2082</v>
      </c>
      <c r="U311">
        <v>1318309200</v>
      </c>
      <c r="V311" s="12">
        <f t="shared" si="38"/>
        <v>40827.208333333336</v>
      </c>
      <c r="W311" t="b">
        <v>0</v>
      </c>
      <c r="X311" t="b">
        <v>1</v>
      </c>
      <c r="Y311" t="s">
        <v>60</v>
      </c>
    </row>
    <row r="312" spans="1:2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32"/>
        <v>20.333333333333332</v>
      </c>
      <c r="G312" t="s">
        <v>14</v>
      </c>
      <c r="H312" s="8">
        <f t="shared" si="33"/>
        <v>99.125</v>
      </c>
      <c r="I312">
        <v>16</v>
      </c>
      <c r="J312" t="str">
        <f t="shared" si="34"/>
        <v>games</v>
      </c>
      <c r="K312" t="str">
        <f t="shared" si="35"/>
        <v>video games</v>
      </c>
      <c r="L312" t="s">
        <v>21</v>
      </c>
      <c r="M312" t="s">
        <v>22</v>
      </c>
      <c r="N312">
        <v>1270789200</v>
      </c>
      <c r="O312" s="14">
        <f t="shared" si="36"/>
        <v>40277.208333333336</v>
      </c>
      <c r="P312" s="14">
        <v>40277.208333333336</v>
      </c>
      <c r="Q312">
        <f t="shared" si="39"/>
        <v>2010</v>
      </c>
      <c r="R312">
        <v>2010</v>
      </c>
      <c r="S312" s="16" t="str">
        <f t="shared" si="37"/>
        <v>Apr</v>
      </c>
      <c r="T312" t="s">
        <v>2088</v>
      </c>
      <c r="U312">
        <v>1272171600</v>
      </c>
      <c r="V312" s="12">
        <f t="shared" si="38"/>
        <v>40293.208333333336</v>
      </c>
      <c r="W312" t="b">
        <v>0</v>
      </c>
      <c r="X312" t="b">
        <v>0</v>
      </c>
      <c r="Y312" t="s">
        <v>89</v>
      </c>
    </row>
    <row r="313" spans="1:2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32"/>
        <v>203.36507936507937</v>
      </c>
      <c r="G313" t="s">
        <v>20</v>
      </c>
      <c r="H313" s="8">
        <f t="shared" si="33"/>
        <v>105.88429752066116</v>
      </c>
      <c r="I313">
        <v>121</v>
      </c>
      <c r="J313" t="str">
        <f t="shared" si="34"/>
        <v>theater</v>
      </c>
      <c r="K313" t="str">
        <f t="shared" si="35"/>
        <v>plays</v>
      </c>
      <c r="L313" t="s">
        <v>21</v>
      </c>
      <c r="M313" t="s">
        <v>22</v>
      </c>
      <c r="N313">
        <v>1297836000</v>
      </c>
      <c r="O313" s="14">
        <f t="shared" si="36"/>
        <v>40590.25</v>
      </c>
      <c r="P313" s="14">
        <v>40590.25</v>
      </c>
      <c r="Q313">
        <f t="shared" si="39"/>
        <v>2011</v>
      </c>
      <c r="R313">
        <v>2011</v>
      </c>
      <c r="S313" s="16" t="str">
        <f t="shared" si="37"/>
        <v>Feb</v>
      </c>
      <c r="T313" t="s">
        <v>2089</v>
      </c>
      <c r="U313">
        <v>1298872800</v>
      </c>
      <c r="V313" s="12">
        <f t="shared" si="38"/>
        <v>40602.25</v>
      </c>
      <c r="W313" t="b">
        <v>0</v>
      </c>
      <c r="X313" t="b">
        <v>0</v>
      </c>
      <c r="Y313" t="s">
        <v>33</v>
      </c>
    </row>
    <row r="314" spans="1:2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32"/>
        <v>310.2284263959391</v>
      </c>
      <c r="G314" t="s">
        <v>20</v>
      </c>
      <c r="H314" s="8">
        <f t="shared" si="33"/>
        <v>48.996525921966864</v>
      </c>
      <c r="I314">
        <v>3742</v>
      </c>
      <c r="J314" t="str">
        <f t="shared" si="34"/>
        <v>theater</v>
      </c>
      <c r="K314" t="str">
        <f t="shared" si="35"/>
        <v>plays</v>
      </c>
      <c r="L314" t="s">
        <v>21</v>
      </c>
      <c r="M314" t="s">
        <v>22</v>
      </c>
      <c r="N314">
        <v>1382677200</v>
      </c>
      <c r="O314" s="14">
        <f t="shared" si="36"/>
        <v>41572.208333333336</v>
      </c>
      <c r="P314" s="14">
        <v>41572.208333333336</v>
      </c>
      <c r="Q314">
        <f t="shared" si="39"/>
        <v>2013</v>
      </c>
      <c r="R314">
        <v>2013</v>
      </c>
      <c r="S314" s="16" t="str">
        <f t="shared" si="37"/>
        <v>Oct</v>
      </c>
      <c r="T314" t="s">
        <v>2083</v>
      </c>
      <c r="U314">
        <v>1383282000</v>
      </c>
      <c r="V314" s="12">
        <f t="shared" si="38"/>
        <v>41579.208333333336</v>
      </c>
      <c r="W314" t="b">
        <v>0</v>
      </c>
      <c r="X314" t="b">
        <v>0</v>
      </c>
      <c r="Y314" t="s">
        <v>33</v>
      </c>
    </row>
    <row r="315" spans="1:2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32"/>
        <v>395.31818181818181</v>
      </c>
      <c r="G315" t="s">
        <v>20</v>
      </c>
      <c r="H315" s="8">
        <f t="shared" si="33"/>
        <v>39</v>
      </c>
      <c r="I315">
        <v>223</v>
      </c>
      <c r="J315" t="str">
        <f t="shared" si="34"/>
        <v>music</v>
      </c>
      <c r="K315" t="str">
        <f t="shared" si="35"/>
        <v>rock</v>
      </c>
      <c r="L315" t="s">
        <v>21</v>
      </c>
      <c r="M315" t="s">
        <v>22</v>
      </c>
      <c r="N315">
        <v>1330322400</v>
      </c>
      <c r="O315" s="14">
        <f t="shared" si="36"/>
        <v>40966.25</v>
      </c>
      <c r="P315" s="14">
        <v>40966.25</v>
      </c>
      <c r="Q315">
        <f t="shared" si="39"/>
        <v>2012</v>
      </c>
      <c r="R315">
        <v>2012</v>
      </c>
      <c r="S315" s="16" t="str">
        <f t="shared" si="37"/>
        <v>Feb</v>
      </c>
      <c r="T315" t="s">
        <v>2089</v>
      </c>
      <c r="U315">
        <v>1330495200</v>
      </c>
      <c r="V315" s="12">
        <f t="shared" si="38"/>
        <v>40968.25</v>
      </c>
      <c r="W315" t="b">
        <v>0</v>
      </c>
      <c r="X315" t="b">
        <v>0</v>
      </c>
      <c r="Y315" t="s">
        <v>23</v>
      </c>
    </row>
    <row r="316" spans="1:2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32"/>
        <v>294.71428571428572</v>
      </c>
      <c r="G316" t="s">
        <v>20</v>
      </c>
      <c r="H316" s="8">
        <f t="shared" si="33"/>
        <v>31.022556390977442</v>
      </c>
      <c r="I316">
        <v>133</v>
      </c>
      <c r="J316" t="str">
        <f t="shared" si="34"/>
        <v>film &amp; video</v>
      </c>
      <c r="K316" t="str">
        <f t="shared" si="35"/>
        <v>documentary</v>
      </c>
      <c r="L316" t="s">
        <v>21</v>
      </c>
      <c r="M316" t="s">
        <v>22</v>
      </c>
      <c r="N316">
        <v>1552366800</v>
      </c>
      <c r="O316" s="14">
        <f t="shared" si="36"/>
        <v>43536.208333333328</v>
      </c>
      <c r="P316" s="14">
        <v>43536.208333333328</v>
      </c>
      <c r="Q316">
        <f t="shared" si="39"/>
        <v>2019</v>
      </c>
      <c r="R316">
        <v>2019</v>
      </c>
      <c r="S316" s="16" t="str">
        <f t="shared" si="37"/>
        <v>Mar</v>
      </c>
      <c r="T316" t="s">
        <v>2085</v>
      </c>
      <c r="U316">
        <v>1552798800</v>
      </c>
      <c r="V316" s="12">
        <f t="shared" si="38"/>
        <v>43541.208333333328</v>
      </c>
      <c r="W316" t="b">
        <v>0</v>
      </c>
      <c r="X316" t="b">
        <v>1</v>
      </c>
      <c r="Y316" t="s">
        <v>42</v>
      </c>
    </row>
    <row r="317" spans="1:2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32"/>
        <v>33.89473684210526</v>
      </c>
      <c r="G317" t="s">
        <v>14</v>
      </c>
      <c r="H317" s="8">
        <f t="shared" si="33"/>
        <v>103.87096774193549</v>
      </c>
      <c r="I317">
        <v>31</v>
      </c>
      <c r="J317" t="str">
        <f t="shared" si="34"/>
        <v>theater</v>
      </c>
      <c r="K317" t="str">
        <f t="shared" si="35"/>
        <v>plays</v>
      </c>
      <c r="L317" t="s">
        <v>21</v>
      </c>
      <c r="M317" t="s">
        <v>22</v>
      </c>
      <c r="N317">
        <v>1400907600</v>
      </c>
      <c r="O317" s="14">
        <f t="shared" si="36"/>
        <v>41783.208333333336</v>
      </c>
      <c r="P317" s="14">
        <v>41783.208333333336</v>
      </c>
      <c r="Q317">
        <f t="shared" si="39"/>
        <v>2014</v>
      </c>
      <c r="R317">
        <v>2014</v>
      </c>
      <c r="S317" s="16" t="str">
        <f t="shared" si="37"/>
        <v>May</v>
      </c>
      <c r="T317" t="s">
        <v>2090</v>
      </c>
      <c r="U317">
        <v>1403413200</v>
      </c>
      <c r="V317" s="12">
        <f t="shared" si="38"/>
        <v>41812.208333333336</v>
      </c>
      <c r="W317" t="b">
        <v>0</v>
      </c>
      <c r="X317" t="b">
        <v>0</v>
      </c>
      <c r="Y317" t="s">
        <v>33</v>
      </c>
    </row>
    <row r="318" spans="1:2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32"/>
        <v>66.677083333333329</v>
      </c>
      <c r="G318" t="s">
        <v>14</v>
      </c>
      <c r="H318" s="8">
        <f t="shared" si="33"/>
        <v>59.268518518518519</v>
      </c>
      <c r="I318">
        <v>108</v>
      </c>
      <c r="J318" t="str">
        <f t="shared" si="34"/>
        <v>food</v>
      </c>
      <c r="K318" t="str">
        <f t="shared" si="35"/>
        <v>food trucks</v>
      </c>
      <c r="L318" t="s">
        <v>107</v>
      </c>
      <c r="M318" t="s">
        <v>108</v>
      </c>
      <c r="N318">
        <v>1574143200</v>
      </c>
      <c r="O318" s="14">
        <f t="shared" si="36"/>
        <v>43788.25</v>
      </c>
      <c r="P318" s="14">
        <v>43788.25</v>
      </c>
      <c r="Q318">
        <f t="shared" si="39"/>
        <v>2019</v>
      </c>
      <c r="R318">
        <v>2019</v>
      </c>
      <c r="S318" s="16" t="str">
        <f t="shared" si="37"/>
        <v>Nov</v>
      </c>
      <c r="T318" t="s">
        <v>2079</v>
      </c>
      <c r="U318">
        <v>1574229600</v>
      </c>
      <c r="V318" s="12">
        <f t="shared" si="38"/>
        <v>43789.25</v>
      </c>
      <c r="W318" t="b">
        <v>0</v>
      </c>
      <c r="X318" t="b">
        <v>1</v>
      </c>
      <c r="Y318" t="s">
        <v>17</v>
      </c>
    </row>
    <row r="319" spans="1:2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32"/>
        <v>19.227272727272727</v>
      </c>
      <c r="G319" t="s">
        <v>14</v>
      </c>
      <c r="H319" s="8">
        <f t="shared" si="33"/>
        <v>42.3</v>
      </c>
      <c r="I319">
        <v>30</v>
      </c>
      <c r="J319" t="str">
        <f t="shared" si="34"/>
        <v>theater</v>
      </c>
      <c r="K319" t="str">
        <f t="shared" si="35"/>
        <v>plays</v>
      </c>
      <c r="L319" t="s">
        <v>21</v>
      </c>
      <c r="M319" t="s">
        <v>22</v>
      </c>
      <c r="N319">
        <v>1494738000</v>
      </c>
      <c r="O319" s="14">
        <f t="shared" si="36"/>
        <v>42869.208333333328</v>
      </c>
      <c r="P319" s="14">
        <v>42869.208333333328</v>
      </c>
      <c r="Q319">
        <f t="shared" si="39"/>
        <v>2017</v>
      </c>
      <c r="R319">
        <v>2017</v>
      </c>
      <c r="S319" s="16" t="str">
        <f t="shared" si="37"/>
        <v>May</v>
      </c>
      <c r="T319" t="s">
        <v>2090</v>
      </c>
      <c r="U319">
        <v>1495861200</v>
      </c>
      <c r="V319" s="12">
        <f t="shared" si="38"/>
        <v>42882.208333333328</v>
      </c>
      <c r="W319" t="b">
        <v>0</v>
      </c>
      <c r="X319" t="b">
        <v>0</v>
      </c>
      <c r="Y319" t="s">
        <v>33</v>
      </c>
    </row>
    <row r="320" spans="1:2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32"/>
        <v>15.842105263157894</v>
      </c>
      <c r="G320" t="s">
        <v>14</v>
      </c>
      <c r="H320" s="8">
        <f t="shared" si="33"/>
        <v>53.117647058823529</v>
      </c>
      <c r="I320">
        <v>17</v>
      </c>
      <c r="J320" t="str">
        <f t="shared" si="34"/>
        <v>music</v>
      </c>
      <c r="K320" t="str">
        <f t="shared" si="35"/>
        <v>rock</v>
      </c>
      <c r="L320" t="s">
        <v>21</v>
      </c>
      <c r="M320" t="s">
        <v>22</v>
      </c>
      <c r="N320">
        <v>1392357600</v>
      </c>
      <c r="O320" s="14">
        <f t="shared" si="36"/>
        <v>41684.25</v>
      </c>
      <c r="P320" s="14">
        <v>41684.25</v>
      </c>
      <c r="Q320">
        <f t="shared" si="39"/>
        <v>2014</v>
      </c>
      <c r="R320">
        <v>2014</v>
      </c>
      <c r="S320" s="16" t="str">
        <f t="shared" si="37"/>
        <v>Feb</v>
      </c>
      <c r="T320" t="s">
        <v>2089</v>
      </c>
      <c r="U320">
        <v>1392530400</v>
      </c>
      <c r="V320" s="12">
        <f t="shared" si="38"/>
        <v>41686.25</v>
      </c>
      <c r="W320" t="b">
        <v>0</v>
      </c>
      <c r="X320" t="b">
        <v>0</v>
      </c>
      <c r="Y320" t="s">
        <v>23</v>
      </c>
    </row>
    <row r="321" spans="1:2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32"/>
        <v>38.702380952380956</v>
      </c>
      <c r="G321" t="s">
        <v>74</v>
      </c>
      <c r="H321" s="8">
        <f t="shared" si="33"/>
        <v>50.796875</v>
      </c>
      <c r="I321">
        <v>64</v>
      </c>
      <c r="J321" t="str">
        <f t="shared" si="34"/>
        <v>technology</v>
      </c>
      <c r="K321" t="str">
        <f t="shared" si="35"/>
        <v>web</v>
      </c>
      <c r="L321" t="s">
        <v>21</v>
      </c>
      <c r="M321" t="s">
        <v>22</v>
      </c>
      <c r="N321">
        <v>1281589200</v>
      </c>
      <c r="O321" s="14">
        <f t="shared" si="36"/>
        <v>40402.208333333336</v>
      </c>
      <c r="P321" s="14">
        <v>40402.208333333336</v>
      </c>
      <c r="Q321">
        <f t="shared" si="39"/>
        <v>2010</v>
      </c>
      <c r="R321">
        <v>2010</v>
      </c>
      <c r="S321" s="16" t="str">
        <f t="shared" si="37"/>
        <v>Aug</v>
      </c>
      <c r="T321" t="s">
        <v>2080</v>
      </c>
      <c r="U321">
        <v>1283662800</v>
      </c>
      <c r="V321" s="12">
        <f t="shared" si="38"/>
        <v>40426.208333333336</v>
      </c>
      <c r="W321" t="b">
        <v>0</v>
      </c>
      <c r="X321" t="b">
        <v>0</v>
      </c>
      <c r="Y321" t="s">
        <v>28</v>
      </c>
    </row>
    <row r="322" spans="1:2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32"/>
        <v>9.5876777251184837</v>
      </c>
      <c r="G322" t="s">
        <v>14</v>
      </c>
      <c r="H322" s="8">
        <f t="shared" si="33"/>
        <v>101.15</v>
      </c>
      <c r="I322">
        <v>80</v>
      </c>
      <c r="J322" t="str">
        <f t="shared" si="34"/>
        <v>publishing</v>
      </c>
      <c r="K322" t="str">
        <f t="shared" si="35"/>
        <v>fiction</v>
      </c>
      <c r="L322" t="s">
        <v>21</v>
      </c>
      <c r="M322" t="s">
        <v>22</v>
      </c>
      <c r="N322">
        <v>1305003600</v>
      </c>
      <c r="O322" s="14">
        <f t="shared" si="36"/>
        <v>40673.208333333336</v>
      </c>
      <c r="P322" s="14">
        <v>40673.208333333336</v>
      </c>
      <c r="Q322">
        <f t="shared" si="39"/>
        <v>2011</v>
      </c>
      <c r="R322">
        <v>2011</v>
      </c>
      <c r="S322" s="16" t="str">
        <f t="shared" si="37"/>
        <v>May</v>
      </c>
      <c r="T322" t="s">
        <v>2090</v>
      </c>
      <c r="U322">
        <v>1305781200</v>
      </c>
      <c r="V322" s="12">
        <f t="shared" si="38"/>
        <v>40682.208333333336</v>
      </c>
      <c r="W322" t="b">
        <v>0</v>
      </c>
      <c r="X322" t="b">
        <v>0</v>
      </c>
      <c r="Y322" t="s">
        <v>119</v>
      </c>
    </row>
    <row r="323" spans="1:2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40">E323/D323*100</f>
        <v>94.144366197183089</v>
      </c>
      <c r="G323" t="s">
        <v>14</v>
      </c>
      <c r="H323" s="8">
        <f t="shared" ref="H323:H386" si="41">E323/I323</f>
        <v>65.000810372771468</v>
      </c>
      <c r="I323">
        <v>2468</v>
      </c>
      <c r="J323" t="str">
        <f t="shared" ref="J323:J386" si="42">_xlfn.TEXTBEFORE(Y323, "/")</f>
        <v>film &amp; video</v>
      </c>
      <c r="K323" t="str">
        <f t="shared" ref="K323:K386" si="43">_xlfn.TEXTAFTER(Y323, "/")</f>
        <v>shorts</v>
      </c>
      <c r="L323" t="s">
        <v>21</v>
      </c>
      <c r="M323" t="s">
        <v>22</v>
      </c>
      <c r="N323">
        <v>1301634000</v>
      </c>
      <c r="O323" s="14">
        <f t="shared" ref="O323:O386" si="44">(((N323/60)/60)/24)+DATE(1970,1,1)</f>
        <v>40634.208333333336</v>
      </c>
      <c r="P323" s="14">
        <v>40634.208333333336</v>
      </c>
      <c r="Q323">
        <f t="shared" si="39"/>
        <v>2011</v>
      </c>
      <c r="R323">
        <v>2011</v>
      </c>
      <c r="S323" s="16" t="str">
        <f t="shared" ref="S323:S386" si="45">TEXT(P323, "mmm")</f>
        <v>Apr</v>
      </c>
      <c r="T323" t="s">
        <v>2088</v>
      </c>
      <c r="U323">
        <v>1302325200</v>
      </c>
      <c r="V323" s="12">
        <f t="shared" ref="V323:V386" si="46">(((U323/60)/60)/24)+DATE(1970,1,1)</f>
        <v>40642.208333333336</v>
      </c>
      <c r="W323" t="b">
        <v>0</v>
      </c>
      <c r="X323" t="b">
        <v>0</v>
      </c>
      <c r="Y323" t="s">
        <v>100</v>
      </c>
    </row>
    <row r="324" spans="1:2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40"/>
        <v>166.56234096692114</v>
      </c>
      <c r="G324" t="s">
        <v>20</v>
      </c>
      <c r="H324" s="8">
        <f t="shared" si="41"/>
        <v>37.998645510835914</v>
      </c>
      <c r="I324">
        <v>5168</v>
      </c>
      <c r="J324" t="str">
        <f t="shared" si="42"/>
        <v>theater</v>
      </c>
      <c r="K324" t="str">
        <f t="shared" si="43"/>
        <v>plays</v>
      </c>
      <c r="L324" t="s">
        <v>21</v>
      </c>
      <c r="M324" t="s">
        <v>22</v>
      </c>
      <c r="N324">
        <v>1290664800</v>
      </c>
      <c r="O324" s="14">
        <f t="shared" si="44"/>
        <v>40507.25</v>
      </c>
      <c r="P324" s="14">
        <v>40507.25</v>
      </c>
      <c r="Q324">
        <f t="shared" ref="Q324:Q387" si="47">YEAR(P324)</f>
        <v>2010</v>
      </c>
      <c r="R324">
        <v>2010</v>
      </c>
      <c r="S324" s="16" t="str">
        <f t="shared" si="45"/>
        <v>Nov</v>
      </c>
      <c r="T324" t="s">
        <v>2079</v>
      </c>
      <c r="U324">
        <v>1291788000</v>
      </c>
      <c r="V324" s="12">
        <f t="shared" si="46"/>
        <v>40520.25</v>
      </c>
      <c r="W324" t="b">
        <v>0</v>
      </c>
      <c r="X324" t="b">
        <v>0</v>
      </c>
      <c r="Y324" t="s">
        <v>33</v>
      </c>
    </row>
    <row r="325" spans="1:2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40"/>
        <v>24.134831460674157</v>
      </c>
      <c r="G325" t="s">
        <v>14</v>
      </c>
      <c r="H325" s="8">
        <f t="shared" si="41"/>
        <v>82.615384615384613</v>
      </c>
      <c r="I325">
        <v>26</v>
      </c>
      <c r="J325" t="str">
        <f t="shared" si="42"/>
        <v>film &amp; video</v>
      </c>
      <c r="K325" t="str">
        <f t="shared" si="43"/>
        <v>documentary</v>
      </c>
      <c r="L325" t="s">
        <v>40</v>
      </c>
      <c r="M325" t="s">
        <v>41</v>
      </c>
      <c r="N325">
        <v>1395896400</v>
      </c>
      <c r="O325" s="14">
        <f t="shared" si="44"/>
        <v>41725.208333333336</v>
      </c>
      <c r="P325" s="14">
        <v>41725.208333333336</v>
      </c>
      <c r="Q325">
        <f t="shared" si="47"/>
        <v>2014</v>
      </c>
      <c r="R325">
        <v>2014</v>
      </c>
      <c r="S325" s="16" t="str">
        <f t="shared" si="45"/>
        <v>Mar</v>
      </c>
      <c r="T325" t="s">
        <v>2085</v>
      </c>
      <c r="U325">
        <v>1396069200</v>
      </c>
      <c r="V325" s="12">
        <f t="shared" si="46"/>
        <v>41727.208333333336</v>
      </c>
      <c r="W325" t="b">
        <v>0</v>
      </c>
      <c r="X325" t="b">
        <v>0</v>
      </c>
      <c r="Y325" t="s">
        <v>42</v>
      </c>
    </row>
    <row r="326" spans="1:2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40"/>
        <v>164.05633802816902</v>
      </c>
      <c r="G326" t="s">
        <v>20</v>
      </c>
      <c r="H326" s="8">
        <f t="shared" si="41"/>
        <v>37.941368078175898</v>
      </c>
      <c r="I326">
        <v>307</v>
      </c>
      <c r="J326" t="str">
        <f t="shared" si="42"/>
        <v>theater</v>
      </c>
      <c r="K326" t="str">
        <f t="shared" si="43"/>
        <v>plays</v>
      </c>
      <c r="L326" t="s">
        <v>21</v>
      </c>
      <c r="M326" t="s">
        <v>22</v>
      </c>
      <c r="N326">
        <v>1434862800</v>
      </c>
      <c r="O326" s="14">
        <f t="shared" si="44"/>
        <v>42176.208333333328</v>
      </c>
      <c r="P326" s="14">
        <v>42176.208333333328</v>
      </c>
      <c r="Q326">
        <f t="shared" si="47"/>
        <v>2015</v>
      </c>
      <c r="R326">
        <v>2015</v>
      </c>
      <c r="S326" s="16" t="str">
        <f t="shared" si="45"/>
        <v>Jun</v>
      </c>
      <c r="T326" t="s">
        <v>2084</v>
      </c>
      <c r="U326">
        <v>1435899600</v>
      </c>
      <c r="V326" s="12">
        <f t="shared" si="46"/>
        <v>42188.208333333328</v>
      </c>
      <c r="W326" t="b">
        <v>0</v>
      </c>
      <c r="X326" t="b">
        <v>1</v>
      </c>
      <c r="Y326" t="s">
        <v>33</v>
      </c>
    </row>
    <row r="327" spans="1:2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40"/>
        <v>90.723076923076931</v>
      </c>
      <c r="G327" t="s">
        <v>14</v>
      </c>
      <c r="H327" s="8">
        <f t="shared" si="41"/>
        <v>80.780821917808225</v>
      </c>
      <c r="I327">
        <v>73</v>
      </c>
      <c r="J327" t="str">
        <f t="shared" si="42"/>
        <v>theater</v>
      </c>
      <c r="K327" t="str">
        <f t="shared" si="43"/>
        <v>plays</v>
      </c>
      <c r="L327" t="s">
        <v>21</v>
      </c>
      <c r="M327" t="s">
        <v>22</v>
      </c>
      <c r="N327">
        <v>1529125200</v>
      </c>
      <c r="O327" s="14">
        <f t="shared" si="44"/>
        <v>43267.208333333328</v>
      </c>
      <c r="P327" s="14">
        <v>43267.208333333328</v>
      </c>
      <c r="Q327">
        <f t="shared" si="47"/>
        <v>2018</v>
      </c>
      <c r="R327">
        <v>2018</v>
      </c>
      <c r="S327" s="16" t="str">
        <f t="shared" si="45"/>
        <v>Jun</v>
      </c>
      <c r="T327" t="s">
        <v>2084</v>
      </c>
      <c r="U327">
        <v>1531112400</v>
      </c>
      <c r="V327" s="12">
        <f t="shared" si="46"/>
        <v>43290.208333333328</v>
      </c>
      <c r="W327" t="b">
        <v>0</v>
      </c>
      <c r="X327" t="b">
        <v>1</v>
      </c>
      <c r="Y327" t="s">
        <v>33</v>
      </c>
    </row>
    <row r="328" spans="1:2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40"/>
        <v>46.194444444444443</v>
      </c>
      <c r="G328" t="s">
        <v>14</v>
      </c>
      <c r="H328" s="8">
        <f t="shared" si="41"/>
        <v>25.984375</v>
      </c>
      <c r="I328">
        <v>128</v>
      </c>
      <c r="J328" t="str">
        <f t="shared" si="42"/>
        <v>film &amp; video</v>
      </c>
      <c r="K328" t="str">
        <f t="shared" si="43"/>
        <v>animation</v>
      </c>
      <c r="L328" t="s">
        <v>21</v>
      </c>
      <c r="M328" t="s">
        <v>22</v>
      </c>
      <c r="N328">
        <v>1451109600</v>
      </c>
      <c r="O328" s="14">
        <f t="shared" si="44"/>
        <v>42364.25</v>
      </c>
      <c r="P328" s="14">
        <v>42364.25</v>
      </c>
      <c r="Q328">
        <f t="shared" si="47"/>
        <v>2015</v>
      </c>
      <c r="R328">
        <v>2015</v>
      </c>
      <c r="S328" s="16" t="str">
        <f t="shared" si="45"/>
        <v>Dec</v>
      </c>
      <c r="T328" t="s">
        <v>2086</v>
      </c>
      <c r="U328">
        <v>1451628000</v>
      </c>
      <c r="V328" s="12">
        <f t="shared" si="46"/>
        <v>42370.25</v>
      </c>
      <c r="W328" t="b">
        <v>0</v>
      </c>
      <c r="X328" t="b">
        <v>0</v>
      </c>
      <c r="Y328" t="s">
        <v>71</v>
      </c>
    </row>
    <row r="329" spans="1:2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40"/>
        <v>38.53846153846154</v>
      </c>
      <c r="G329" t="s">
        <v>14</v>
      </c>
      <c r="H329" s="8">
        <f t="shared" si="41"/>
        <v>30.363636363636363</v>
      </c>
      <c r="I329">
        <v>33</v>
      </c>
      <c r="J329" t="str">
        <f t="shared" si="42"/>
        <v>theater</v>
      </c>
      <c r="K329" t="str">
        <f t="shared" si="43"/>
        <v>plays</v>
      </c>
      <c r="L329" t="s">
        <v>21</v>
      </c>
      <c r="M329" t="s">
        <v>22</v>
      </c>
      <c r="N329">
        <v>1566968400</v>
      </c>
      <c r="O329" s="14">
        <f t="shared" si="44"/>
        <v>43705.208333333328</v>
      </c>
      <c r="P329" s="14">
        <v>43705.208333333328</v>
      </c>
      <c r="Q329">
        <f t="shared" si="47"/>
        <v>2019</v>
      </c>
      <c r="R329">
        <v>2019</v>
      </c>
      <c r="S329" s="16" t="str">
        <f t="shared" si="45"/>
        <v>Aug</v>
      </c>
      <c r="T329" t="s">
        <v>2080</v>
      </c>
      <c r="U329">
        <v>1567314000</v>
      </c>
      <c r="V329" s="12">
        <f t="shared" si="46"/>
        <v>43709.208333333328</v>
      </c>
      <c r="W329" t="b">
        <v>0</v>
      </c>
      <c r="X329" t="b">
        <v>1</v>
      </c>
      <c r="Y329" t="s">
        <v>33</v>
      </c>
    </row>
    <row r="330" spans="1:2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40"/>
        <v>133.56231003039514</v>
      </c>
      <c r="G330" t="s">
        <v>20</v>
      </c>
      <c r="H330" s="8">
        <f t="shared" si="41"/>
        <v>54.004916018025398</v>
      </c>
      <c r="I330">
        <v>2441</v>
      </c>
      <c r="J330" t="str">
        <f t="shared" si="42"/>
        <v>music</v>
      </c>
      <c r="K330" t="str">
        <f t="shared" si="43"/>
        <v>rock</v>
      </c>
      <c r="L330" t="s">
        <v>21</v>
      </c>
      <c r="M330" t="s">
        <v>22</v>
      </c>
      <c r="N330">
        <v>1543557600</v>
      </c>
      <c r="O330" s="14">
        <f t="shared" si="44"/>
        <v>43434.25</v>
      </c>
      <c r="P330" s="14">
        <v>43434.25</v>
      </c>
      <c r="Q330">
        <f t="shared" si="47"/>
        <v>2018</v>
      </c>
      <c r="R330">
        <v>2018</v>
      </c>
      <c r="S330" s="16" t="str">
        <f t="shared" si="45"/>
        <v>Nov</v>
      </c>
      <c r="T330" t="s">
        <v>2079</v>
      </c>
      <c r="U330">
        <v>1544508000</v>
      </c>
      <c r="V330" s="12">
        <f t="shared" si="46"/>
        <v>43445.25</v>
      </c>
      <c r="W330" t="b">
        <v>0</v>
      </c>
      <c r="X330" t="b">
        <v>0</v>
      </c>
      <c r="Y330" t="s">
        <v>23</v>
      </c>
    </row>
    <row r="331" spans="1:2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40"/>
        <v>22.896588486140725</v>
      </c>
      <c r="G331" t="s">
        <v>47</v>
      </c>
      <c r="H331" s="8">
        <f t="shared" si="41"/>
        <v>101.78672985781991</v>
      </c>
      <c r="I331">
        <v>211</v>
      </c>
      <c r="J331" t="str">
        <f t="shared" si="42"/>
        <v>games</v>
      </c>
      <c r="K331" t="str">
        <f t="shared" si="43"/>
        <v>video games</v>
      </c>
      <c r="L331" t="s">
        <v>21</v>
      </c>
      <c r="M331" t="s">
        <v>22</v>
      </c>
      <c r="N331">
        <v>1481522400</v>
      </c>
      <c r="O331" s="14">
        <f t="shared" si="44"/>
        <v>42716.25</v>
      </c>
      <c r="P331" s="14">
        <v>42716.25</v>
      </c>
      <c r="Q331">
        <f t="shared" si="47"/>
        <v>2016</v>
      </c>
      <c r="R331">
        <v>2016</v>
      </c>
      <c r="S331" s="16" t="str">
        <f t="shared" si="45"/>
        <v>Dec</v>
      </c>
      <c r="T331" t="s">
        <v>2086</v>
      </c>
      <c r="U331">
        <v>1482472800</v>
      </c>
      <c r="V331" s="12">
        <f t="shared" si="46"/>
        <v>42727.25</v>
      </c>
      <c r="W331" t="b">
        <v>0</v>
      </c>
      <c r="X331" t="b">
        <v>0</v>
      </c>
      <c r="Y331" t="s">
        <v>89</v>
      </c>
    </row>
    <row r="332" spans="1:2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40"/>
        <v>184.95548961424333</v>
      </c>
      <c r="G332" t="s">
        <v>20</v>
      </c>
      <c r="H332" s="8">
        <f t="shared" si="41"/>
        <v>45.003610108303249</v>
      </c>
      <c r="I332">
        <v>1385</v>
      </c>
      <c r="J332" t="str">
        <f t="shared" si="42"/>
        <v>film &amp; video</v>
      </c>
      <c r="K332" t="str">
        <f t="shared" si="43"/>
        <v>documentary</v>
      </c>
      <c r="L332" t="s">
        <v>40</v>
      </c>
      <c r="M332" t="s">
        <v>41</v>
      </c>
      <c r="N332">
        <v>1512712800</v>
      </c>
      <c r="O332" s="14">
        <f t="shared" si="44"/>
        <v>43077.25</v>
      </c>
      <c r="P332" s="14">
        <v>43077.25</v>
      </c>
      <c r="Q332">
        <f t="shared" si="47"/>
        <v>2017</v>
      </c>
      <c r="R332">
        <v>2017</v>
      </c>
      <c r="S332" s="16" t="str">
        <f t="shared" si="45"/>
        <v>Dec</v>
      </c>
      <c r="T332" t="s">
        <v>2086</v>
      </c>
      <c r="U332">
        <v>1512799200</v>
      </c>
      <c r="V332" s="12">
        <f t="shared" si="46"/>
        <v>43078.25</v>
      </c>
      <c r="W332" t="b">
        <v>0</v>
      </c>
      <c r="X332" t="b">
        <v>0</v>
      </c>
      <c r="Y332" t="s">
        <v>42</v>
      </c>
    </row>
    <row r="333" spans="1:2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40"/>
        <v>443.72727272727275</v>
      </c>
      <c r="G333" t="s">
        <v>20</v>
      </c>
      <c r="H333" s="8">
        <f t="shared" si="41"/>
        <v>77.068421052631578</v>
      </c>
      <c r="I333">
        <v>190</v>
      </c>
      <c r="J333" t="str">
        <f t="shared" si="42"/>
        <v>food</v>
      </c>
      <c r="K333" t="str">
        <f t="shared" si="43"/>
        <v>food trucks</v>
      </c>
      <c r="L333" t="s">
        <v>21</v>
      </c>
      <c r="M333" t="s">
        <v>22</v>
      </c>
      <c r="N333">
        <v>1324274400</v>
      </c>
      <c r="O333" s="14">
        <f t="shared" si="44"/>
        <v>40896.25</v>
      </c>
      <c r="P333" s="14">
        <v>40896.25</v>
      </c>
      <c r="Q333">
        <f t="shared" si="47"/>
        <v>2011</v>
      </c>
      <c r="R333">
        <v>2011</v>
      </c>
      <c r="S333" s="16" t="str">
        <f t="shared" si="45"/>
        <v>Dec</v>
      </c>
      <c r="T333" t="s">
        <v>2086</v>
      </c>
      <c r="U333">
        <v>1324360800</v>
      </c>
      <c r="V333" s="12">
        <f t="shared" si="46"/>
        <v>40897.25</v>
      </c>
      <c r="W333" t="b">
        <v>0</v>
      </c>
      <c r="X333" t="b">
        <v>0</v>
      </c>
      <c r="Y333" t="s">
        <v>17</v>
      </c>
    </row>
    <row r="334" spans="1:2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40"/>
        <v>199.9806763285024</v>
      </c>
      <c r="G334" t="s">
        <v>20</v>
      </c>
      <c r="H334" s="8">
        <f t="shared" si="41"/>
        <v>88.076595744680844</v>
      </c>
      <c r="I334">
        <v>470</v>
      </c>
      <c r="J334" t="str">
        <f t="shared" si="42"/>
        <v>technology</v>
      </c>
      <c r="K334" t="str">
        <f t="shared" si="43"/>
        <v>wearables</v>
      </c>
      <c r="L334" t="s">
        <v>21</v>
      </c>
      <c r="M334" t="s">
        <v>22</v>
      </c>
      <c r="N334">
        <v>1364446800</v>
      </c>
      <c r="O334" s="14">
        <f t="shared" si="44"/>
        <v>41361.208333333336</v>
      </c>
      <c r="P334" s="14">
        <v>41361.208333333336</v>
      </c>
      <c r="Q334">
        <f t="shared" si="47"/>
        <v>2013</v>
      </c>
      <c r="R334">
        <v>2013</v>
      </c>
      <c r="S334" s="16" t="str">
        <f t="shared" si="45"/>
        <v>Mar</v>
      </c>
      <c r="T334" t="s">
        <v>2085</v>
      </c>
      <c r="U334">
        <v>1364533200</v>
      </c>
      <c r="V334" s="12">
        <f t="shared" si="46"/>
        <v>41362.208333333336</v>
      </c>
      <c r="W334" t="b">
        <v>0</v>
      </c>
      <c r="X334" t="b">
        <v>0</v>
      </c>
      <c r="Y334" t="s">
        <v>65</v>
      </c>
    </row>
    <row r="335" spans="1:2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40"/>
        <v>123.95833333333333</v>
      </c>
      <c r="G335" t="s">
        <v>20</v>
      </c>
      <c r="H335" s="8">
        <f t="shared" si="41"/>
        <v>47.035573122529641</v>
      </c>
      <c r="I335">
        <v>253</v>
      </c>
      <c r="J335" t="str">
        <f t="shared" si="42"/>
        <v>theater</v>
      </c>
      <c r="K335" t="str">
        <f t="shared" si="43"/>
        <v>plays</v>
      </c>
      <c r="L335" t="s">
        <v>21</v>
      </c>
      <c r="M335" t="s">
        <v>22</v>
      </c>
      <c r="N335">
        <v>1542693600</v>
      </c>
      <c r="O335" s="14">
        <f t="shared" si="44"/>
        <v>43424.25</v>
      </c>
      <c r="P335" s="14">
        <v>43424.25</v>
      </c>
      <c r="Q335">
        <f t="shared" si="47"/>
        <v>2018</v>
      </c>
      <c r="R335">
        <v>2018</v>
      </c>
      <c r="S335" s="16" t="str">
        <f t="shared" si="45"/>
        <v>Nov</v>
      </c>
      <c r="T335" t="s">
        <v>2079</v>
      </c>
      <c r="U335">
        <v>1545112800</v>
      </c>
      <c r="V335" s="12">
        <f t="shared" si="46"/>
        <v>43452.25</v>
      </c>
      <c r="W335" t="b">
        <v>0</v>
      </c>
      <c r="X335" t="b">
        <v>0</v>
      </c>
      <c r="Y335" t="s">
        <v>33</v>
      </c>
    </row>
    <row r="336" spans="1:2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40"/>
        <v>186.61329305135951</v>
      </c>
      <c r="G336" t="s">
        <v>20</v>
      </c>
      <c r="H336" s="8">
        <f t="shared" si="41"/>
        <v>110.99550763701707</v>
      </c>
      <c r="I336">
        <v>1113</v>
      </c>
      <c r="J336" t="str">
        <f t="shared" si="42"/>
        <v>music</v>
      </c>
      <c r="K336" t="str">
        <f t="shared" si="43"/>
        <v>rock</v>
      </c>
      <c r="L336" t="s">
        <v>21</v>
      </c>
      <c r="M336" t="s">
        <v>22</v>
      </c>
      <c r="N336">
        <v>1515564000</v>
      </c>
      <c r="O336" s="14">
        <f t="shared" si="44"/>
        <v>43110.25</v>
      </c>
      <c r="P336" s="14">
        <v>43110.25</v>
      </c>
      <c r="Q336">
        <f t="shared" si="47"/>
        <v>2018</v>
      </c>
      <c r="R336">
        <v>2018</v>
      </c>
      <c r="S336" s="16" t="str">
        <f t="shared" si="45"/>
        <v>Jan</v>
      </c>
      <c r="T336" t="s">
        <v>2081</v>
      </c>
      <c r="U336">
        <v>1516168800</v>
      </c>
      <c r="V336" s="12">
        <f t="shared" si="46"/>
        <v>43117.25</v>
      </c>
      <c r="W336" t="b">
        <v>0</v>
      </c>
      <c r="X336" t="b">
        <v>0</v>
      </c>
      <c r="Y336" t="s">
        <v>23</v>
      </c>
    </row>
    <row r="337" spans="1:2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40"/>
        <v>114.28538550057536</v>
      </c>
      <c r="G337" t="s">
        <v>20</v>
      </c>
      <c r="H337" s="8">
        <f t="shared" si="41"/>
        <v>87.003066141042481</v>
      </c>
      <c r="I337">
        <v>2283</v>
      </c>
      <c r="J337" t="str">
        <f t="shared" si="42"/>
        <v>music</v>
      </c>
      <c r="K337" t="str">
        <f t="shared" si="43"/>
        <v>rock</v>
      </c>
      <c r="L337" t="s">
        <v>21</v>
      </c>
      <c r="M337" t="s">
        <v>22</v>
      </c>
      <c r="N337">
        <v>1573797600</v>
      </c>
      <c r="O337" s="14">
        <f t="shared" si="44"/>
        <v>43784.25</v>
      </c>
      <c r="P337" s="14">
        <v>43784.25</v>
      </c>
      <c r="Q337">
        <f t="shared" si="47"/>
        <v>2019</v>
      </c>
      <c r="R337">
        <v>2019</v>
      </c>
      <c r="S337" s="16" t="str">
        <f t="shared" si="45"/>
        <v>Nov</v>
      </c>
      <c r="T337" t="s">
        <v>2079</v>
      </c>
      <c r="U337">
        <v>1574920800</v>
      </c>
      <c r="V337" s="12">
        <f t="shared" si="46"/>
        <v>43797.25</v>
      </c>
      <c r="W337" t="b">
        <v>0</v>
      </c>
      <c r="X337" t="b">
        <v>0</v>
      </c>
      <c r="Y337" t="s">
        <v>23</v>
      </c>
    </row>
    <row r="338" spans="1:2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40"/>
        <v>97.032531824611041</v>
      </c>
      <c r="G338" t="s">
        <v>14</v>
      </c>
      <c r="H338" s="8">
        <f t="shared" si="41"/>
        <v>63.994402985074629</v>
      </c>
      <c r="I338">
        <v>1072</v>
      </c>
      <c r="J338" t="str">
        <f t="shared" si="42"/>
        <v>music</v>
      </c>
      <c r="K338" t="str">
        <f t="shared" si="43"/>
        <v>rock</v>
      </c>
      <c r="L338" t="s">
        <v>21</v>
      </c>
      <c r="M338" t="s">
        <v>22</v>
      </c>
      <c r="N338">
        <v>1292392800</v>
      </c>
      <c r="O338" s="14">
        <f t="shared" si="44"/>
        <v>40527.25</v>
      </c>
      <c r="P338" s="14">
        <v>40527.25</v>
      </c>
      <c r="Q338">
        <f t="shared" si="47"/>
        <v>2010</v>
      </c>
      <c r="R338">
        <v>2010</v>
      </c>
      <c r="S338" s="16" t="str">
        <f t="shared" si="45"/>
        <v>Dec</v>
      </c>
      <c r="T338" t="s">
        <v>2086</v>
      </c>
      <c r="U338">
        <v>1292479200</v>
      </c>
      <c r="V338" s="12">
        <f t="shared" si="46"/>
        <v>40528.25</v>
      </c>
      <c r="W338" t="b">
        <v>0</v>
      </c>
      <c r="X338" t="b">
        <v>1</v>
      </c>
      <c r="Y338" t="s">
        <v>23</v>
      </c>
    </row>
    <row r="339" spans="1:2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40"/>
        <v>122.81904761904762</v>
      </c>
      <c r="G339" t="s">
        <v>20</v>
      </c>
      <c r="H339" s="8">
        <f t="shared" si="41"/>
        <v>105.9945205479452</v>
      </c>
      <c r="I339">
        <v>1095</v>
      </c>
      <c r="J339" t="str">
        <f t="shared" si="42"/>
        <v>theater</v>
      </c>
      <c r="K339" t="str">
        <f t="shared" si="43"/>
        <v>plays</v>
      </c>
      <c r="L339" t="s">
        <v>21</v>
      </c>
      <c r="M339" t="s">
        <v>22</v>
      </c>
      <c r="N339">
        <v>1573452000</v>
      </c>
      <c r="O339" s="14">
        <f t="shared" si="44"/>
        <v>43780.25</v>
      </c>
      <c r="P339" s="14">
        <v>43780.25</v>
      </c>
      <c r="Q339">
        <f t="shared" si="47"/>
        <v>2019</v>
      </c>
      <c r="R339">
        <v>2019</v>
      </c>
      <c r="S339" s="16" t="str">
        <f t="shared" si="45"/>
        <v>Nov</v>
      </c>
      <c r="T339" t="s">
        <v>2079</v>
      </c>
      <c r="U339">
        <v>1573538400</v>
      </c>
      <c r="V339" s="12">
        <f t="shared" si="46"/>
        <v>43781.25</v>
      </c>
      <c r="W339" t="b">
        <v>0</v>
      </c>
      <c r="X339" t="b">
        <v>0</v>
      </c>
      <c r="Y339" t="s">
        <v>33</v>
      </c>
    </row>
    <row r="340" spans="1:2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40"/>
        <v>179.14326647564468</v>
      </c>
      <c r="G340" t="s">
        <v>20</v>
      </c>
      <c r="H340" s="8">
        <f t="shared" si="41"/>
        <v>73.989349112426041</v>
      </c>
      <c r="I340">
        <v>1690</v>
      </c>
      <c r="J340" t="str">
        <f t="shared" si="42"/>
        <v>theater</v>
      </c>
      <c r="K340" t="str">
        <f t="shared" si="43"/>
        <v>plays</v>
      </c>
      <c r="L340" t="s">
        <v>21</v>
      </c>
      <c r="M340" t="s">
        <v>22</v>
      </c>
      <c r="N340">
        <v>1317790800</v>
      </c>
      <c r="O340" s="14">
        <f t="shared" si="44"/>
        <v>40821.208333333336</v>
      </c>
      <c r="P340" s="14">
        <v>40821.208333333336</v>
      </c>
      <c r="Q340">
        <f t="shared" si="47"/>
        <v>2011</v>
      </c>
      <c r="R340">
        <v>2011</v>
      </c>
      <c r="S340" s="16" t="str">
        <f t="shared" si="45"/>
        <v>Oct</v>
      </c>
      <c r="T340" t="s">
        <v>2083</v>
      </c>
      <c r="U340">
        <v>1320382800</v>
      </c>
      <c r="V340" s="12">
        <f t="shared" si="46"/>
        <v>40851.208333333336</v>
      </c>
      <c r="W340" t="b">
        <v>0</v>
      </c>
      <c r="X340" t="b">
        <v>0</v>
      </c>
      <c r="Y340" t="s">
        <v>33</v>
      </c>
    </row>
    <row r="341" spans="1:2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40"/>
        <v>79.951577402787962</v>
      </c>
      <c r="G341" t="s">
        <v>74</v>
      </c>
      <c r="H341" s="8">
        <f t="shared" si="41"/>
        <v>84.02004626060139</v>
      </c>
      <c r="I341">
        <v>1297</v>
      </c>
      <c r="J341" t="str">
        <f t="shared" si="42"/>
        <v>theater</v>
      </c>
      <c r="K341" t="str">
        <f t="shared" si="43"/>
        <v>plays</v>
      </c>
      <c r="L341" t="s">
        <v>15</v>
      </c>
      <c r="M341" t="s">
        <v>16</v>
      </c>
      <c r="N341">
        <v>1501650000</v>
      </c>
      <c r="O341" s="14">
        <f t="shared" si="44"/>
        <v>42949.208333333328</v>
      </c>
      <c r="P341" s="14">
        <v>42949.208333333328</v>
      </c>
      <c r="Q341">
        <f t="shared" si="47"/>
        <v>2017</v>
      </c>
      <c r="R341">
        <v>2017</v>
      </c>
      <c r="S341" s="16" t="str">
        <f t="shared" si="45"/>
        <v>Aug</v>
      </c>
      <c r="T341" t="s">
        <v>2080</v>
      </c>
      <c r="U341">
        <v>1502859600</v>
      </c>
      <c r="V341" s="12">
        <f t="shared" si="46"/>
        <v>42963.208333333328</v>
      </c>
      <c r="W341" t="b">
        <v>0</v>
      </c>
      <c r="X341" t="b">
        <v>0</v>
      </c>
      <c r="Y341" t="s">
        <v>33</v>
      </c>
    </row>
    <row r="342" spans="1:2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40"/>
        <v>94.242587601078171</v>
      </c>
      <c r="G342" t="s">
        <v>14</v>
      </c>
      <c r="H342" s="8">
        <f t="shared" si="41"/>
        <v>88.966921119592882</v>
      </c>
      <c r="I342">
        <v>393</v>
      </c>
      <c r="J342" t="str">
        <f t="shared" si="42"/>
        <v>photography</v>
      </c>
      <c r="K342" t="str">
        <f t="shared" si="43"/>
        <v>photography books</v>
      </c>
      <c r="L342" t="s">
        <v>21</v>
      </c>
      <c r="M342" t="s">
        <v>22</v>
      </c>
      <c r="N342">
        <v>1323669600</v>
      </c>
      <c r="O342" s="14">
        <f t="shared" si="44"/>
        <v>40889.25</v>
      </c>
      <c r="P342" s="14">
        <v>40889.25</v>
      </c>
      <c r="Q342">
        <f t="shared" si="47"/>
        <v>2011</v>
      </c>
      <c r="R342">
        <v>2011</v>
      </c>
      <c r="S342" s="16" t="str">
        <f t="shared" si="45"/>
        <v>Dec</v>
      </c>
      <c r="T342" t="s">
        <v>2086</v>
      </c>
      <c r="U342">
        <v>1323756000</v>
      </c>
      <c r="V342" s="12">
        <f t="shared" si="46"/>
        <v>40890.25</v>
      </c>
      <c r="W342" t="b">
        <v>0</v>
      </c>
      <c r="X342" t="b">
        <v>0</v>
      </c>
      <c r="Y342" t="s">
        <v>122</v>
      </c>
    </row>
    <row r="343" spans="1:2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40"/>
        <v>84.669291338582681</v>
      </c>
      <c r="G343" t="s">
        <v>14</v>
      </c>
      <c r="H343" s="8">
        <f t="shared" si="41"/>
        <v>76.990453460620529</v>
      </c>
      <c r="I343">
        <v>1257</v>
      </c>
      <c r="J343" t="str">
        <f t="shared" si="42"/>
        <v>music</v>
      </c>
      <c r="K343" t="str">
        <f t="shared" si="43"/>
        <v>indie rock</v>
      </c>
      <c r="L343" t="s">
        <v>21</v>
      </c>
      <c r="M343" t="s">
        <v>22</v>
      </c>
      <c r="N343">
        <v>1440738000</v>
      </c>
      <c r="O343" s="14">
        <f t="shared" si="44"/>
        <v>42244.208333333328</v>
      </c>
      <c r="P343" s="14">
        <v>42244.208333333328</v>
      </c>
      <c r="Q343">
        <f t="shared" si="47"/>
        <v>2015</v>
      </c>
      <c r="R343">
        <v>2015</v>
      </c>
      <c r="S343" s="16" t="str">
        <f t="shared" si="45"/>
        <v>Aug</v>
      </c>
      <c r="T343" t="s">
        <v>2080</v>
      </c>
      <c r="U343">
        <v>1441342800</v>
      </c>
      <c r="V343" s="12">
        <f t="shared" si="46"/>
        <v>42251.208333333328</v>
      </c>
      <c r="W343" t="b">
        <v>0</v>
      </c>
      <c r="X343" t="b">
        <v>0</v>
      </c>
      <c r="Y343" t="s">
        <v>60</v>
      </c>
    </row>
    <row r="344" spans="1:2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40"/>
        <v>66.521920668058456</v>
      </c>
      <c r="G344" t="s">
        <v>14</v>
      </c>
      <c r="H344" s="8">
        <f t="shared" si="41"/>
        <v>97.146341463414629</v>
      </c>
      <c r="I344">
        <v>328</v>
      </c>
      <c r="J344" t="str">
        <f t="shared" si="42"/>
        <v>theater</v>
      </c>
      <c r="K344" t="str">
        <f t="shared" si="43"/>
        <v>plays</v>
      </c>
      <c r="L344" t="s">
        <v>21</v>
      </c>
      <c r="M344" t="s">
        <v>22</v>
      </c>
      <c r="N344">
        <v>1374296400</v>
      </c>
      <c r="O344" s="14">
        <f t="shared" si="44"/>
        <v>41475.208333333336</v>
      </c>
      <c r="P344" s="14">
        <v>41475.208333333336</v>
      </c>
      <c r="Q344">
        <f t="shared" si="47"/>
        <v>2013</v>
      </c>
      <c r="R344">
        <v>2013</v>
      </c>
      <c r="S344" s="16" t="str">
        <f t="shared" si="45"/>
        <v>Jul</v>
      </c>
      <c r="T344" t="s">
        <v>2087</v>
      </c>
      <c r="U344">
        <v>1375333200</v>
      </c>
      <c r="V344" s="12">
        <f t="shared" si="46"/>
        <v>41487.208333333336</v>
      </c>
      <c r="W344" t="b">
        <v>0</v>
      </c>
      <c r="X344" t="b">
        <v>0</v>
      </c>
      <c r="Y344" t="s">
        <v>33</v>
      </c>
    </row>
    <row r="345" spans="1:2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40"/>
        <v>53.922222222222224</v>
      </c>
      <c r="G345" t="s">
        <v>14</v>
      </c>
      <c r="H345" s="8">
        <f t="shared" si="41"/>
        <v>33.013605442176868</v>
      </c>
      <c r="I345">
        <v>147</v>
      </c>
      <c r="J345" t="str">
        <f t="shared" si="42"/>
        <v>theater</v>
      </c>
      <c r="K345" t="str">
        <f t="shared" si="43"/>
        <v>plays</v>
      </c>
      <c r="L345" t="s">
        <v>21</v>
      </c>
      <c r="M345" t="s">
        <v>22</v>
      </c>
      <c r="N345">
        <v>1384840800</v>
      </c>
      <c r="O345" s="14">
        <f t="shared" si="44"/>
        <v>41597.25</v>
      </c>
      <c r="P345" s="14">
        <v>41597.25</v>
      </c>
      <c r="Q345">
        <f t="shared" si="47"/>
        <v>2013</v>
      </c>
      <c r="R345">
        <v>2013</v>
      </c>
      <c r="S345" s="16" t="str">
        <f t="shared" si="45"/>
        <v>Nov</v>
      </c>
      <c r="T345" t="s">
        <v>2079</v>
      </c>
      <c r="U345">
        <v>1389420000</v>
      </c>
      <c r="V345" s="12">
        <f t="shared" si="46"/>
        <v>41650.25</v>
      </c>
      <c r="W345" t="b">
        <v>0</v>
      </c>
      <c r="X345" t="b">
        <v>0</v>
      </c>
      <c r="Y345" t="s">
        <v>33</v>
      </c>
    </row>
    <row r="346" spans="1:2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40"/>
        <v>41.983299595141702</v>
      </c>
      <c r="G346" t="s">
        <v>14</v>
      </c>
      <c r="H346" s="8">
        <f t="shared" si="41"/>
        <v>99.950602409638549</v>
      </c>
      <c r="I346">
        <v>830</v>
      </c>
      <c r="J346" t="str">
        <f t="shared" si="42"/>
        <v>games</v>
      </c>
      <c r="K346" t="str">
        <f t="shared" si="43"/>
        <v>video games</v>
      </c>
      <c r="L346" t="s">
        <v>21</v>
      </c>
      <c r="M346" t="s">
        <v>22</v>
      </c>
      <c r="N346">
        <v>1516600800</v>
      </c>
      <c r="O346" s="14">
        <f t="shared" si="44"/>
        <v>43122.25</v>
      </c>
      <c r="P346" s="14">
        <v>43122.25</v>
      </c>
      <c r="Q346">
        <f t="shared" si="47"/>
        <v>2018</v>
      </c>
      <c r="R346">
        <v>2018</v>
      </c>
      <c r="S346" s="16" t="str">
        <f t="shared" si="45"/>
        <v>Jan</v>
      </c>
      <c r="T346" t="s">
        <v>2081</v>
      </c>
      <c r="U346">
        <v>1520056800</v>
      </c>
      <c r="V346" s="12">
        <f t="shared" si="46"/>
        <v>43162.25</v>
      </c>
      <c r="W346" t="b">
        <v>0</v>
      </c>
      <c r="X346" t="b">
        <v>0</v>
      </c>
      <c r="Y346" t="s">
        <v>89</v>
      </c>
    </row>
    <row r="347" spans="1:2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40"/>
        <v>14.69479695431472</v>
      </c>
      <c r="G347" t="s">
        <v>14</v>
      </c>
      <c r="H347" s="8">
        <f t="shared" si="41"/>
        <v>69.966767371601208</v>
      </c>
      <c r="I347">
        <v>331</v>
      </c>
      <c r="J347" t="str">
        <f t="shared" si="42"/>
        <v>film &amp; video</v>
      </c>
      <c r="K347" t="str">
        <f t="shared" si="43"/>
        <v>drama</v>
      </c>
      <c r="L347" t="s">
        <v>40</v>
      </c>
      <c r="M347" t="s">
        <v>41</v>
      </c>
      <c r="N347">
        <v>1436418000</v>
      </c>
      <c r="O347" s="14">
        <f t="shared" si="44"/>
        <v>42194.208333333328</v>
      </c>
      <c r="P347" s="14">
        <v>42194.208333333328</v>
      </c>
      <c r="Q347">
        <f t="shared" si="47"/>
        <v>2015</v>
      </c>
      <c r="R347">
        <v>2015</v>
      </c>
      <c r="S347" s="16" t="str">
        <f t="shared" si="45"/>
        <v>Jul</v>
      </c>
      <c r="T347" t="s">
        <v>2087</v>
      </c>
      <c r="U347">
        <v>1436504400</v>
      </c>
      <c r="V347" s="12">
        <f t="shared" si="46"/>
        <v>42195.208333333328</v>
      </c>
      <c r="W347" t="b">
        <v>0</v>
      </c>
      <c r="X347" t="b">
        <v>0</v>
      </c>
      <c r="Y347" t="s">
        <v>53</v>
      </c>
    </row>
    <row r="348" spans="1:2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40"/>
        <v>34.475000000000001</v>
      </c>
      <c r="G348" t="s">
        <v>14</v>
      </c>
      <c r="H348" s="8">
        <f t="shared" si="41"/>
        <v>110.32</v>
      </c>
      <c r="I348">
        <v>25</v>
      </c>
      <c r="J348" t="str">
        <f t="shared" si="42"/>
        <v>music</v>
      </c>
      <c r="K348" t="str">
        <f t="shared" si="43"/>
        <v>indie rock</v>
      </c>
      <c r="L348" t="s">
        <v>21</v>
      </c>
      <c r="M348" t="s">
        <v>22</v>
      </c>
      <c r="N348">
        <v>1503550800</v>
      </c>
      <c r="O348" s="14">
        <f t="shared" si="44"/>
        <v>42971.208333333328</v>
      </c>
      <c r="P348" s="14">
        <v>42971.208333333328</v>
      </c>
      <c r="Q348">
        <f t="shared" si="47"/>
        <v>2017</v>
      </c>
      <c r="R348">
        <v>2017</v>
      </c>
      <c r="S348" s="16" t="str">
        <f t="shared" si="45"/>
        <v>Aug</v>
      </c>
      <c r="T348" t="s">
        <v>2080</v>
      </c>
      <c r="U348">
        <v>1508302800</v>
      </c>
      <c r="V348" s="12">
        <f t="shared" si="46"/>
        <v>43026.208333333328</v>
      </c>
      <c r="W348" t="b">
        <v>0</v>
      </c>
      <c r="X348" t="b">
        <v>1</v>
      </c>
      <c r="Y348" t="s">
        <v>60</v>
      </c>
    </row>
    <row r="349" spans="1:2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40"/>
        <v>1400.7777777777778</v>
      </c>
      <c r="G349" t="s">
        <v>20</v>
      </c>
      <c r="H349" s="8">
        <f t="shared" si="41"/>
        <v>66.005235602094245</v>
      </c>
      <c r="I349">
        <v>191</v>
      </c>
      <c r="J349" t="str">
        <f t="shared" si="42"/>
        <v>technology</v>
      </c>
      <c r="K349" t="str">
        <f t="shared" si="43"/>
        <v>web</v>
      </c>
      <c r="L349" t="s">
        <v>21</v>
      </c>
      <c r="M349" t="s">
        <v>22</v>
      </c>
      <c r="N349">
        <v>1423634400</v>
      </c>
      <c r="O349" s="14">
        <f t="shared" si="44"/>
        <v>42046.25</v>
      </c>
      <c r="P349" s="14">
        <v>42046.25</v>
      </c>
      <c r="Q349">
        <f t="shared" si="47"/>
        <v>2015</v>
      </c>
      <c r="R349">
        <v>2015</v>
      </c>
      <c r="S349" s="16" t="str">
        <f t="shared" si="45"/>
        <v>Feb</v>
      </c>
      <c r="T349" t="s">
        <v>2089</v>
      </c>
      <c r="U349">
        <v>1425708000</v>
      </c>
      <c r="V349" s="12">
        <f t="shared" si="46"/>
        <v>42070.25</v>
      </c>
      <c r="W349" t="b">
        <v>0</v>
      </c>
      <c r="X349" t="b">
        <v>0</v>
      </c>
      <c r="Y349" t="s">
        <v>28</v>
      </c>
    </row>
    <row r="350" spans="1:2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40"/>
        <v>71.770351758793964</v>
      </c>
      <c r="G350" t="s">
        <v>14</v>
      </c>
      <c r="H350" s="8">
        <f t="shared" si="41"/>
        <v>41.005742176284812</v>
      </c>
      <c r="I350">
        <v>3483</v>
      </c>
      <c r="J350" t="str">
        <f t="shared" si="42"/>
        <v>food</v>
      </c>
      <c r="K350" t="str">
        <f t="shared" si="43"/>
        <v>food trucks</v>
      </c>
      <c r="L350" t="s">
        <v>21</v>
      </c>
      <c r="M350" t="s">
        <v>22</v>
      </c>
      <c r="N350">
        <v>1487224800</v>
      </c>
      <c r="O350" s="14">
        <f t="shared" si="44"/>
        <v>42782.25</v>
      </c>
      <c r="P350" s="14">
        <v>42782.25</v>
      </c>
      <c r="Q350">
        <f t="shared" si="47"/>
        <v>2017</v>
      </c>
      <c r="R350">
        <v>2017</v>
      </c>
      <c r="S350" s="16" t="str">
        <f t="shared" si="45"/>
        <v>Feb</v>
      </c>
      <c r="T350" t="s">
        <v>2089</v>
      </c>
      <c r="U350">
        <v>1488348000</v>
      </c>
      <c r="V350" s="12">
        <f t="shared" si="46"/>
        <v>42795.25</v>
      </c>
      <c r="W350" t="b">
        <v>0</v>
      </c>
      <c r="X350" t="b">
        <v>0</v>
      </c>
      <c r="Y350" t="s">
        <v>17</v>
      </c>
    </row>
    <row r="351" spans="1:2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40"/>
        <v>53.074115044247783</v>
      </c>
      <c r="G351" t="s">
        <v>14</v>
      </c>
      <c r="H351" s="8">
        <f t="shared" si="41"/>
        <v>103.96316359696641</v>
      </c>
      <c r="I351">
        <v>923</v>
      </c>
      <c r="J351" t="str">
        <f t="shared" si="42"/>
        <v>theater</v>
      </c>
      <c r="K351" t="str">
        <f t="shared" si="43"/>
        <v>plays</v>
      </c>
      <c r="L351" t="s">
        <v>21</v>
      </c>
      <c r="M351" t="s">
        <v>22</v>
      </c>
      <c r="N351">
        <v>1500008400</v>
      </c>
      <c r="O351" s="14">
        <f t="shared" si="44"/>
        <v>42930.208333333328</v>
      </c>
      <c r="P351" s="14">
        <v>42930.208333333328</v>
      </c>
      <c r="Q351">
        <f t="shared" si="47"/>
        <v>2017</v>
      </c>
      <c r="R351">
        <v>2017</v>
      </c>
      <c r="S351" s="16" t="str">
        <f t="shared" si="45"/>
        <v>Jul</v>
      </c>
      <c r="T351" t="s">
        <v>2087</v>
      </c>
      <c r="U351">
        <v>1502600400</v>
      </c>
      <c r="V351" s="12">
        <f t="shared" si="46"/>
        <v>42960.208333333328</v>
      </c>
      <c r="W351" t="b">
        <v>0</v>
      </c>
      <c r="X351" t="b">
        <v>0</v>
      </c>
      <c r="Y351" t="s">
        <v>33</v>
      </c>
    </row>
    <row r="352" spans="1:2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40"/>
        <v>5</v>
      </c>
      <c r="G352" t="s">
        <v>14</v>
      </c>
      <c r="H352" s="8">
        <f t="shared" si="41"/>
        <v>5</v>
      </c>
      <c r="I352">
        <v>1</v>
      </c>
      <c r="J352" t="str">
        <f t="shared" si="42"/>
        <v>music</v>
      </c>
      <c r="K352" t="str">
        <f t="shared" si="43"/>
        <v>jazz</v>
      </c>
      <c r="L352" t="s">
        <v>21</v>
      </c>
      <c r="M352" t="s">
        <v>22</v>
      </c>
      <c r="N352">
        <v>1432098000</v>
      </c>
      <c r="O352" s="14">
        <f t="shared" si="44"/>
        <v>42144.208333333328</v>
      </c>
      <c r="P352" s="14">
        <v>42144.208333333328</v>
      </c>
      <c r="Q352">
        <f t="shared" si="47"/>
        <v>2015</v>
      </c>
      <c r="R352">
        <v>2015</v>
      </c>
      <c r="S352" s="16" t="str">
        <f t="shared" si="45"/>
        <v>May</v>
      </c>
      <c r="T352" t="s">
        <v>2090</v>
      </c>
      <c r="U352">
        <v>1433653200</v>
      </c>
      <c r="V352" s="12">
        <f t="shared" si="46"/>
        <v>42162.208333333328</v>
      </c>
      <c r="W352" t="b">
        <v>0</v>
      </c>
      <c r="X352" t="b">
        <v>1</v>
      </c>
      <c r="Y352" t="s">
        <v>159</v>
      </c>
    </row>
    <row r="353" spans="1:2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40"/>
        <v>127.70715249662618</v>
      </c>
      <c r="G353" t="s">
        <v>20</v>
      </c>
      <c r="H353" s="8">
        <f t="shared" si="41"/>
        <v>47.009935419771487</v>
      </c>
      <c r="I353">
        <v>2013</v>
      </c>
      <c r="J353" t="str">
        <f t="shared" si="42"/>
        <v>music</v>
      </c>
      <c r="K353" t="str">
        <f t="shared" si="43"/>
        <v>rock</v>
      </c>
      <c r="L353" t="s">
        <v>21</v>
      </c>
      <c r="M353" t="s">
        <v>22</v>
      </c>
      <c r="N353">
        <v>1440392400</v>
      </c>
      <c r="O353" s="14">
        <f t="shared" si="44"/>
        <v>42240.208333333328</v>
      </c>
      <c r="P353" s="14">
        <v>42240.208333333328</v>
      </c>
      <c r="Q353">
        <f t="shared" si="47"/>
        <v>2015</v>
      </c>
      <c r="R353">
        <v>2015</v>
      </c>
      <c r="S353" s="16" t="str">
        <f t="shared" si="45"/>
        <v>Aug</v>
      </c>
      <c r="T353" t="s">
        <v>2080</v>
      </c>
      <c r="U353">
        <v>1441602000</v>
      </c>
      <c r="V353" s="12">
        <f t="shared" si="46"/>
        <v>42254.208333333328</v>
      </c>
      <c r="W353" t="b">
        <v>0</v>
      </c>
      <c r="X353" t="b">
        <v>0</v>
      </c>
      <c r="Y353" t="s">
        <v>23</v>
      </c>
    </row>
    <row r="354" spans="1:2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40"/>
        <v>34.892857142857139</v>
      </c>
      <c r="G354" t="s">
        <v>14</v>
      </c>
      <c r="H354" s="8">
        <f t="shared" si="41"/>
        <v>29.606060606060606</v>
      </c>
      <c r="I354">
        <v>33</v>
      </c>
      <c r="J354" t="str">
        <f t="shared" si="42"/>
        <v>theater</v>
      </c>
      <c r="K354" t="str">
        <f t="shared" si="43"/>
        <v>plays</v>
      </c>
      <c r="L354" t="s">
        <v>15</v>
      </c>
      <c r="M354" t="s">
        <v>16</v>
      </c>
      <c r="N354">
        <v>1446876000</v>
      </c>
      <c r="O354" s="14">
        <f t="shared" si="44"/>
        <v>42315.25</v>
      </c>
      <c r="P354" s="14">
        <v>42315.25</v>
      </c>
      <c r="Q354">
        <f t="shared" si="47"/>
        <v>2015</v>
      </c>
      <c r="R354">
        <v>2015</v>
      </c>
      <c r="S354" s="16" t="str">
        <f t="shared" si="45"/>
        <v>Nov</v>
      </c>
      <c r="T354" t="s">
        <v>2079</v>
      </c>
      <c r="U354">
        <v>1447567200</v>
      </c>
      <c r="V354" s="12">
        <f t="shared" si="46"/>
        <v>42323.25</v>
      </c>
      <c r="W354" t="b">
        <v>0</v>
      </c>
      <c r="X354" t="b">
        <v>0</v>
      </c>
      <c r="Y354" t="s">
        <v>33</v>
      </c>
    </row>
    <row r="355" spans="1:2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40"/>
        <v>410.59821428571428</v>
      </c>
      <c r="G355" t="s">
        <v>20</v>
      </c>
      <c r="H355" s="8">
        <f t="shared" si="41"/>
        <v>81.010569583088667</v>
      </c>
      <c r="I355">
        <v>1703</v>
      </c>
      <c r="J355" t="str">
        <f t="shared" si="42"/>
        <v>theater</v>
      </c>
      <c r="K355" t="str">
        <f t="shared" si="43"/>
        <v>plays</v>
      </c>
      <c r="L355" t="s">
        <v>21</v>
      </c>
      <c r="M355" t="s">
        <v>22</v>
      </c>
      <c r="N355">
        <v>1562302800</v>
      </c>
      <c r="O355" s="14">
        <f t="shared" si="44"/>
        <v>43651.208333333328</v>
      </c>
      <c r="P355" s="14">
        <v>43651.208333333328</v>
      </c>
      <c r="Q355">
        <f t="shared" si="47"/>
        <v>2019</v>
      </c>
      <c r="R355">
        <v>2019</v>
      </c>
      <c r="S355" s="16" t="str">
        <f t="shared" si="45"/>
        <v>Jul</v>
      </c>
      <c r="T355" t="s">
        <v>2087</v>
      </c>
      <c r="U355">
        <v>1562389200</v>
      </c>
      <c r="V355" s="12">
        <f t="shared" si="46"/>
        <v>43652.208333333328</v>
      </c>
      <c r="W355" t="b">
        <v>0</v>
      </c>
      <c r="X355" t="b">
        <v>0</v>
      </c>
      <c r="Y355" t="s">
        <v>33</v>
      </c>
    </row>
    <row r="356" spans="1:2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40"/>
        <v>123.73770491803278</v>
      </c>
      <c r="G356" t="s">
        <v>20</v>
      </c>
      <c r="H356" s="8">
        <f t="shared" si="41"/>
        <v>94.35</v>
      </c>
      <c r="I356">
        <v>80</v>
      </c>
      <c r="J356" t="str">
        <f t="shared" si="42"/>
        <v>film &amp; video</v>
      </c>
      <c r="K356" t="str">
        <f t="shared" si="43"/>
        <v>documentary</v>
      </c>
      <c r="L356" t="s">
        <v>36</v>
      </c>
      <c r="M356" t="s">
        <v>37</v>
      </c>
      <c r="N356">
        <v>1378184400</v>
      </c>
      <c r="O356" s="14">
        <f t="shared" si="44"/>
        <v>41520.208333333336</v>
      </c>
      <c r="P356" s="14">
        <v>41520.208333333336</v>
      </c>
      <c r="Q356">
        <f t="shared" si="47"/>
        <v>2013</v>
      </c>
      <c r="R356">
        <v>2013</v>
      </c>
      <c r="S356" s="16" t="str">
        <f t="shared" si="45"/>
        <v>Sep</v>
      </c>
      <c r="T356" t="s">
        <v>2082</v>
      </c>
      <c r="U356">
        <v>1378789200</v>
      </c>
      <c r="V356" s="12">
        <f t="shared" si="46"/>
        <v>41527.208333333336</v>
      </c>
      <c r="W356" t="b">
        <v>0</v>
      </c>
      <c r="X356" t="b">
        <v>0</v>
      </c>
      <c r="Y356" t="s">
        <v>42</v>
      </c>
    </row>
    <row r="357" spans="1:2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40"/>
        <v>58.973684210526315</v>
      </c>
      <c r="G357" t="s">
        <v>47</v>
      </c>
      <c r="H357" s="8">
        <f t="shared" si="41"/>
        <v>26.058139534883722</v>
      </c>
      <c r="I357">
        <v>86</v>
      </c>
      <c r="J357" t="str">
        <f t="shared" si="42"/>
        <v>technology</v>
      </c>
      <c r="K357" t="str">
        <f t="shared" si="43"/>
        <v>wearables</v>
      </c>
      <c r="L357" t="s">
        <v>21</v>
      </c>
      <c r="M357" t="s">
        <v>22</v>
      </c>
      <c r="N357">
        <v>1485064800</v>
      </c>
      <c r="O357" s="14">
        <f t="shared" si="44"/>
        <v>42757.25</v>
      </c>
      <c r="P357" s="14">
        <v>42757.25</v>
      </c>
      <c r="Q357">
        <f t="shared" si="47"/>
        <v>2017</v>
      </c>
      <c r="R357">
        <v>2017</v>
      </c>
      <c r="S357" s="16" t="str">
        <f t="shared" si="45"/>
        <v>Jan</v>
      </c>
      <c r="T357" t="s">
        <v>2081</v>
      </c>
      <c r="U357">
        <v>1488520800</v>
      </c>
      <c r="V357" s="12">
        <f t="shared" si="46"/>
        <v>42797.25</v>
      </c>
      <c r="W357" t="b">
        <v>0</v>
      </c>
      <c r="X357" t="b">
        <v>0</v>
      </c>
      <c r="Y357" t="s">
        <v>65</v>
      </c>
    </row>
    <row r="358" spans="1:2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40"/>
        <v>36.892473118279568</v>
      </c>
      <c r="G358" t="s">
        <v>14</v>
      </c>
      <c r="H358" s="8">
        <f t="shared" si="41"/>
        <v>85.775000000000006</v>
      </c>
      <c r="I358">
        <v>40</v>
      </c>
      <c r="J358" t="str">
        <f t="shared" si="42"/>
        <v>theater</v>
      </c>
      <c r="K358" t="str">
        <f t="shared" si="43"/>
        <v>plays</v>
      </c>
      <c r="L358" t="s">
        <v>107</v>
      </c>
      <c r="M358" t="s">
        <v>108</v>
      </c>
      <c r="N358">
        <v>1326520800</v>
      </c>
      <c r="O358" s="14">
        <f t="shared" si="44"/>
        <v>40922.25</v>
      </c>
      <c r="P358" s="14">
        <v>40922.25</v>
      </c>
      <c r="Q358">
        <f t="shared" si="47"/>
        <v>2012</v>
      </c>
      <c r="R358">
        <v>2012</v>
      </c>
      <c r="S358" s="16" t="str">
        <f t="shared" si="45"/>
        <v>Jan</v>
      </c>
      <c r="T358" t="s">
        <v>2081</v>
      </c>
      <c r="U358">
        <v>1327298400</v>
      </c>
      <c r="V358" s="12">
        <f t="shared" si="46"/>
        <v>40931.25</v>
      </c>
      <c r="W358" t="b">
        <v>0</v>
      </c>
      <c r="X358" t="b">
        <v>0</v>
      </c>
      <c r="Y358" t="s">
        <v>33</v>
      </c>
    </row>
    <row r="359" spans="1:2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40"/>
        <v>184.91304347826087</v>
      </c>
      <c r="G359" t="s">
        <v>20</v>
      </c>
      <c r="H359" s="8">
        <f t="shared" si="41"/>
        <v>103.73170731707317</v>
      </c>
      <c r="I359">
        <v>41</v>
      </c>
      <c r="J359" t="str">
        <f t="shared" si="42"/>
        <v>games</v>
      </c>
      <c r="K359" t="str">
        <f t="shared" si="43"/>
        <v>video games</v>
      </c>
      <c r="L359" t="s">
        <v>21</v>
      </c>
      <c r="M359" t="s">
        <v>22</v>
      </c>
      <c r="N359">
        <v>1441256400</v>
      </c>
      <c r="O359" s="14">
        <f t="shared" si="44"/>
        <v>42250.208333333328</v>
      </c>
      <c r="P359" s="14">
        <v>42250.208333333328</v>
      </c>
      <c r="Q359">
        <f t="shared" si="47"/>
        <v>2015</v>
      </c>
      <c r="R359">
        <v>2015</v>
      </c>
      <c r="S359" s="16" t="str">
        <f t="shared" si="45"/>
        <v>Sep</v>
      </c>
      <c r="T359" t="s">
        <v>2082</v>
      </c>
      <c r="U359">
        <v>1443416400</v>
      </c>
      <c r="V359" s="12">
        <f t="shared" si="46"/>
        <v>42275.208333333328</v>
      </c>
      <c r="W359" t="b">
        <v>0</v>
      </c>
      <c r="X359" t="b">
        <v>0</v>
      </c>
      <c r="Y359" t="s">
        <v>89</v>
      </c>
    </row>
    <row r="360" spans="1:2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40"/>
        <v>11.814432989690722</v>
      </c>
      <c r="G360" t="s">
        <v>14</v>
      </c>
      <c r="H360" s="8">
        <f t="shared" si="41"/>
        <v>49.826086956521742</v>
      </c>
      <c r="I360">
        <v>23</v>
      </c>
      <c r="J360" t="str">
        <f t="shared" si="42"/>
        <v>photography</v>
      </c>
      <c r="K360" t="str">
        <f t="shared" si="43"/>
        <v>photography books</v>
      </c>
      <c r="L360" t="s">
        <v>15</v>
      </c>
      <c r="M360" t="s">
        <v>16</v>
      </c>
      <c r="N360">
        <v>1533877200</v>
      </c>
      <c r="O360" s="14">
        <f t="shared" si="44"/>
        <v>43322.208333333328</v>
      </c>
      <c r="P360" s="14">
        <v>43322.208333333328</v>
      </c>
      <c r="Q360">
        <f t="shared" si="47"/>
        <v>2018</v>
      </c>
      <c r="R360">
        <v>2018</v>
      </c>
      <c r="S360" s="16" t="str">
        <f t="shared" si="45"/>
        <v>Aug</v>
      </c>
      <c r="T360" t="s">
        <v>2080</v>
      </c>
      <c r="U360">
        <v>1534136400</v>
      </c>
      <c r="V360" s="12">
        <f t="shared" si="46"/>
        <v>43325.208333333328</v>
      </c>
      <c r="W360" t="b">
        <v>1</v>
      </c>
      <c r="X360" t="b">
        <v>0</v>
      </c>
      <c r="Y360" t="s">
        <v>122</v>
      </c>
    </row>
    <row r="361" spans="1:2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40"/>
        <v>298.7</v>
      </c>
      <c r="G361" t="s">
        <v>20</v>
      </c>
      <c r="H361" s="8">
        <f t="shared" si="41"/>
        <v>63.893048128342244</v>
      </c>
      <c r="I361">
        <v>187</v>
      </c>
      <c r="J361" t="str">
        <f t="shared" si="42"/>
        <v>film &amp; video</v>
      </c>
      <c r="K361" t="str">
        <f t="shared" si="43"/>
        <v>animation</v>
      </c>
      <c r="L361" t="s">
        <v>21</v>
      </c>
      <c r="M361" t="s">
        <v>22</v>
      </c>
      <c r="N361">
        <v>1314421200</v>
      </c>
      <c r="O361" s="14">
        <f t="shared" si="44"/>
        <v>40782.208333333336</v>
      </c>
      <c r="P361" s="14">
        <v>40782.208333333336</v>
      </c>
      <c r="Q361">
        <f t="shared" si="47"/>
        <v>2011</v>
      </c>
      <c r="R361">
        <v>2011</v>
      </c>
      <c r="S361" s="16" t="str">
        <f t="shared" si="45"/>
        <v>Aug</v>
      </c>
      <c r="T361" t="s">
        <v>2080</v>
      </c>
      <c r="U361">
        <v>1315026000</v>
      </c>
      <c r="V361" s="12">
        <f t="shared" si="46"/>
        <v>40789.208333333336</v>
      </c>
      <c r="W361" t="b">
        <v>0</v>
      </c>
      <c r="X361" t="b">
        <v>0</v>
      </c>
      <c r="Y361" t="s">
        <v>71</v>
      </c>
    </row>
    <row r="362" spans="1:2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40"/>
        <v>226.35175879396985</v>
      </c>
      <c r="G362" t="s">
        <v>20</v>
      </c>
      <c r="H362" s="8">
        <f t="shared" si="41"/>
        <v>47.002434782608695</v>
      </c>
      <c r="I362">
        <v>2875</v>
      </c>
      <c r="J362" t="str">
        <f t="shared" si="42"/>
        <v>theater</v>
      </c>
      <c r="K362" t="str">
        <f t="shared" si="43"/>
        <v>plays</v>
      </c>
      <c r="L362" t="s">
        <v>40</v>
      </c>
      <c r="M362" t="s">
        <v>41</v>
      </c>
      <c r="N362">
        <v>1293861600</v>
      </c>
      <c r="O362" s="14">
        <f t="shared" si="44"/>
        <v>40544.25</v>
      </c>
      <c r="P362" s="14">
        <v>40544.25</v>
      </c>
      <c r="Q362">
        <f t="shared" si="47"/>
        <v>2011</v>
      </c>
      <c r="R362">
        <v>2011</v>
      </c>
      <c r="S362" s="16" t="str">
        <f t="shared" si="45"/>
        <v>Jan</v>
      </c>
      <c r="T362" t="s">
        <v>2081</v>
      </c>
      <c r="U362">
        <v>1295071200</v>
      </c>
      <c r="V362" s="12">
        <f t="shared" si="46"/>
        <v>40558.25</v>
      </c>
      <c r="W362" t="b">
        <v>0</v>
      </c>
      <c r="X362" t="b">
        <v>1</v>
      </c>
      <c r="Y362" t="s">
        <v>33</v>
      </c>
    </row>
    <row r="363" spans="1:2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40"/>
        <v>173.56363636363636</v>
      </c>
      <c r="G363" t="s">
        <v>20</v>
      </c>
      <c r="H363" s="8">
        <f t="shared" si="41"/>
        <v>108.47727272727273</v>
      </c>
      <c r="I363">
        <v>88</v>
      </c>
      <c r="J363" t="str">
        <f t="shared" si="42"/>
        <v>theater</v>
      </c>
      <c r="K363" t="str">
        <f t="shared" si="43"/>
        <v>plays</v>
      </c>
      <c r="L363" t="s">
        <v>21</v>
      </c>
      <c r="M363" t="s">
        <v>22</v>
      </c>
      <c r="N363">
        <v>1507352400</v>
      </c>
      <c r="O363" s="14">
        <f t="shared" si="44"/>
        <v>43015.208333333328</v>
      </c>
      <c r="P363" s="14">
        <v>43015.208333333328</v>
      </c>
      <c r="Q363">
        <f t="shared" si="47"/>
        <v>2017</v>
      </c>
      <c r="R363">
        <v>2017</v>
      </c>
      <c r="S363" s="16" t="str">
        <f t="shared" si="45"/>
        <v>Oct</v>
      </c>
      <c r="T363" t="s">
        <v>2083</v>
      </c>
      <c r="U363">
        <v>1509426000</v>
      </c>
      <c r="V363" s="12">
        <f t="shared" si="46"/>
        <v>43039.208333333328</v>
      </c>
      <c r="W363" t="b">
        <v>0</v>
      </c>
      <c r="X363" t="b">
        <v>0</v>
      </c>
      <c r="Y363" t="s">
        <v>33</v>
      </c>
    </row>
    <row r="364" spans="1:2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40"/>
        <v>371.75675675675677</v>
      </c>
      <c r="G364" t="s">
        <v>20</v>
      </c>
      <c r="H364" s="8">
        <f t="shared" si="41"/>
        <v>72.015706806282722</v>
      </c>
      <c r="I364">
        <v>191</v>
      </c>
      <c r="J364" t="str">
        <f t="shared" si="42"/>
        <v>music</v>
      </c>
      <c r="K364" t="str">
        <f t="shared" si="43"/>
        <v>rock</v>
      </c>
      <c r="L364" t="s">
        <v>21</v>
      </c>
      <c r="M364" t="s">
        <v>22</v>
      </c>
      <c r="N364">
        <v>1296108000</v>
      </c>
      <c r="O364" s="14">
        <f t="shared" si="44"/>
        <v>40570.25</v>
      </c>
      <c r="P364" s="14">
        <v>40570.25</v>
      </c>
      <c r="Q364">
        <f t="shared" si="47"/>
        <v>2011</v>
      </c>
      <c r="R364">
        <v>2011</v>
      </c>
      <c r="S364" s="16" t="str">
        <f t="shared" si="45"/>
        <v>Jan</v>
      </c>
      <c r="T364" t="s">
        <v>2081</v>
      </c>
      <c r="U364">
        <v>1299391200</v>
      </c>
      <c r="V364" s="12">
        <f t="shared" si="46"/>
        <v>40608.25</v>
      </c>
      <c r="W364" t="b">
        <v>0</v>
      </c>
      <c r="X364" t="b">
        <v>0</v>
      </c>
      <c r="Y364" t="s">
        <v>23</v>
      </c>
    </row>
    <row r="365" spans="1:2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40"/>
        <v>160.19230769230771</v>
      </c>
      <c r="G365" t="s">
        <v>20</v>
      </c>
      <c r="H365" s="8">
        <f t="shared" si="41"/>
        <v>59.928057553956833</v>
      </c>
      <c r="I365">
        <v>139</v>
      </c>
      <c r="J365" t="str">
        <f t="shared" si="42"/>
        <v>music</v>
      </c>
      <c r="K365" t="str">
        <f t="shared" si="43"/>
        <v>rock</v>
      </c>
      <c r="L365" t="s">
        <v>21</v>
      </c>
      <c r="M365" t="s">
        <v>22</v>
      </c>
      <c r="N365">
        <v>1324965600</v>
      </c>
      <c r="O365" s="14">
        <f t="shared" si="44"/>
        <v>40904.25</v>
      </c>
      <c r="P365" s="14">
        <v>40904.25</v>
      </c>
      <c r="Q365">
        <f t="shared" si="47"/>
        <v>2011</v>
      </c>
      <c r="R365">
        <v>2011</v>
      </c>
      <c r="S365" s="16" t="str">
        <f t="shared" si="45"/>
        <v>Dec</v>
      </c>
      <c r="T365" t="s">
        <v>2086</v>
      </c>
      <c r="U365">
        <v>1325052000</v>
      </c>
      <c r="V365" s="12">
        <f t="shared" si="46"/>
        <v>40905.25</v>
      </c>
      <c r="W365" t="b">
        <v>0</v>
      </c>
      <c r="X365" t="b">
        <v>0</v>
      </c>
      <c r="Y365" t="s">
        <v>23</v>
      </c>
    </row>
    <row r="366" spans="1:2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40"/>
        <v>1616.3333333333335</v>
      </c>
      <c r="G366" t="s">
        <v>20</v>
      </c>
      <c r="H366" s="8">
        <f t="shared" si="41"/>
        <v>78.209677419354833</v>
      </c>
      <c r="I366">
        <v>186</v>
      </c>
      <c r="J366" t="str">
        <f t="shared" si="42"/>
        <v>music</v>
      </c>
      <c r="K366" t="str">
        <f t="shared" si="43"/>
        <v>indie rock</v>
      </c>
      <c r="L366" t="s">
        <v>21</v>
      </c>
      <c r="M366" t="s">
        <v>22</v>
      </c>
      <c r="N366">
        <v>1520229600</v>
      </c>
      <c r="O366" s="14">
        <f t="shared" si="44"/>
        <v>43164.25</v>
      </c>
      <c r="P366" s="14">
        <v>43164.25</v>
      </c>
      <c r="Q366">
        <f t="shared" si="47"/>
        <v>2018</v>
      </c>
      <c r="R366">
        <v>2018</v>
      </c>
      <c r="S366" s="16" t="str">
        <f t="shared" si="45"/>
        <v>Mar</v>
      </c>
      <c r="T366" t="s">
        <v>2085</v>
      </c>
      <c r="U366">
        <v>1522818000</v>
      </c>
      <c r="V366" s="12">
        <f t="shared" si="46"/>
        <v>43194.208333333328</v>
      </c>
      <c r="W366" t="b">
        <v>0</v>
      </c>
      <c r="X366" t="b">
        <v>0</v>
      </c>
      <c r="Y366" t="s">
        <v>60</v>
      </c>
    </row>
    <row r="367" spans="1:2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40"/>
        <v>733.4375</v>
      </c>
      <c r="G367" t="s">
        <v>20</v>
      </c>
      <c r="H367" s="8">
        <f t="shared" si="41"/>
        <v>104.77678571428571</v>
      </c>
      <c r="I367">
        <v>112</v>
      </c>
      <c r="J367" t="str">
        <f t="shared" si="42"/>
        <v>theater</v>
      </c>
      <c r="K367" t="str">
        <f t="shared" si="43"/>
        <v>plays</v>
      </c>
      <c r="L367" t="s">
        <v>26</v>
      </c>
      <c r="M367" t="s">
        <v>27</v>
      </c>
      <c r="N367">
        <v>1482991200</v>
      </c>
      <c r="O367" s="14">
        <f t="shared" si="44"/>
        <v>42733.25</v>
      </c>
      <c r="P367" s="14">
        <v>42733.25</v>
      </c>
      <c r="Q367">
        <f t="shared" si="47"/>
        <v>2016</v>
      </c>
      <c r="R367">
        <v>2016</v>
      </c>
      <c r="S367" s="16" t="str">
        <f t="shared" si="45"/>
        <v>Dec</v>
      </c>
      <c r="T367" t="s">
        <v>2086</v>
      </c>
      <c r="U367">
        <v>1485324000</v>
      </c>
      <c r="V367" s="12">
        <f t="shared" si="46"/>
        <v>42760.25</v>
      </c>
      <c r="W367" t="b">
        <v>0</v>
      </c>
      <c r="X367" t="b">
        <v>0</v>
      </c>
      <c r="Y367" t="s">
        <v>33</v>
      </c>
    </row>
    <row r="368" spans="1:2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40"/>
        <v>592.11111111111109</v>
      </c>
      <c r="G368" t="s">
        <v>20</v>
      </c>
      <c r="H368" s="8">
        <f t="shared" si="41"/>
        <v>105.52475247524752</v>
      </c>
      <c r="I368">
        <v>101</v>
      </c>
      <c r="J368" t="str">
        <f t="shared" si="42"/>
        <v>theater</v>
      </c>
      <c r="K368" t="str">
        <f t="shared" si="43"/>
        <v>plays</v>
      </c>
      <c r="L368" t="s">
        <v>21</v>
      </c>
      <c r="M368" t="s">
        <v>22</v>
      </c>
      <c r="N368">
        <v>1294034400</v>
      </c>
      <c r="O368" s="14">
        <f t="shared" si="44"/>
        <v>40546.25</v>
      </c>
      <c r="P368" s="14">
        <v>40546.25</v>
      </c>
      <c r="Q368">
        <f t="shared" si="47"/>
        <v>2011</v>
      </c>
      <c r="R368">
        <v>2011</v>
      </c>
      <c r="S368" s="16" t="str">
        <f t="shared" si="45"/>
        <v>Jan</v>
      </c>
      <c r="T368" t="s">
        <v>2081</v>
      </c>
      <c r="U368">
        <v>1294120800</v>
      </c>
      <c r="V368" s="12">
        <f t="shared" si="46"/>
        <v>40547.25</v>
      </c>
      <c r="W368" t="b">
        <v>0</v>
      </c>
      <c r="X368" t="b">
        <v>1</v>
      </c>
      <c r="Y368" t="s">
        <v>33</v>
      </c>
    </row>
    <row r="369" spans="1:2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40"/>
        <v>18.888888888888889</v>
      </c>
      <c r="G369" t="s">
        <v>14</v>
      </c>
      <c r="H369" s="8">
        <f t="shared" si="41"/>
        <v>24.933333333333334</v>
      </c>
      <c r="I369">
        <v>75</v>
      </c>
      <c r="J369" t="str">
        <f t="shared" si="42"/>
        <v>theater</v>
      </c>
      <c r="K369" t="str">
        <f t="shared" si="43"/>
        <v>plays</v>
      </c>
      <c r="L369" t="s">
        <v>21</v>
      </c>
      <c r="M369" t="s">
        <v>22</v>
      </c>
      <c r="N369">
        <v>1413608400</v>
      </c>
      <c r="O369" s="14">
        <f t="shared" si="44"/>
        <v>41930.208333333336</v>
      </c>
      <c r="P369" s="14">
        <v>41930.208333333336</v>
      </c>
      <c r="Q369">
        <f t="shared" si="47"/>
        <v>2014</v>
      </c>
      <c r="R369">
        <v>2014</v>
      </c>
      <c r="S369" s="16" t="str">
        <f t="shared" si="45"/>
        <v>Oct</v>
      </c>
      <c r="T369" t="s">
        <v>2083</v>
      </c>
      <c r="U369">
        <v>1415685600</v>
      </c>
      <c r="V369" s="12">
        <f t="shared" si="46"/>
        <v>41954.25</v>
      </c>
      <c r="W369" t="b">
        <v>0</v>
      </c>
      <c r="X369" t="b">
        <v>1</v>
      </c>
      <c r="Y369" t="s">
        <v>33</v>
      </c>
    </row>
    <row r="370" spans="1:2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40"/>
        <v>276.80769230769232</v>
      </c>
      <c r="G370" t="s">
        <v>20</v>
      </c>
      <c r="H370" s="8">
        <f t="shared" si="41"/>
        <v>69.873786407766985</v>
      </c>
      <c r="I370">
        <v>206</v>
      </c>
      <c r="J370" t="str">
        <f t="shared" si="42"/>
        <v>film &amp; video</v>
      </c>
      <c r="K370" t="str">
        <f t="shared" si="43"/>
        <v>documentary</v>
      </c>
      <c r="L370" t="s">
        <v>40</v>
      </c>
      <c r="M370" t="s">
        <v>41</v>
      </c>
      <c r="N370">
        <v>1286946000</v>
      </c>
      <c r="O370" s="14">
        <f t="shared" si="44"/>
        <v>40464.208333333336</v>
      </c>
      <c r="P370" s="14">
        <v>40464.208333333336</v>
      </c>
      <c r="Q370">
        <f t="shared" si="47"/>
        <v>2010</v>
      </c>
      <c r="R370">
        <v>2010</v>
      </c>
      <c r="S370" s="16" t="str">
        <f t="shared" si="45"/>
        <v>Oct</v>
      </c>
      <c r="T370" t="s">
        <v>2083</v>
      </c>
      <c r="U370">
        <v>1288933200</v>
      </c>
      <c r="V370" s="12">
        <f t="shared" si="46"/>
        <v>40487.208333333336</v>
      </c>
      <c r="W370" t="b">
        <v>0</v>
      </c>
      <c r="X370" t="b">
        <v>1</v>
      </c>
      <c r="Y370" t="s">
        <v>42</v>
      </c>
    </row>
    <row r="371" spans="1:2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40"/>
        <v>273.01851851851848</v>
      </c>
      <c r="G371" t="s">
        <v>20</v>
      </c>
      <c r="H371" s="8">
        <f t="shared" si="41"/>
        <v>95.733766233766232</v>
      </c>
      <c r="I371">
        <v>154</v>
      </c>
      <c r="J371" t="str">
        <f t="shared" si="42"/>
        <v>film &amp; video</v>
      </c>
      <c r="K371" t="str">
        <f t="shared" si="43"/>
        <v>television</v>
      </c>
      <c r="L371" t="s">
        <v>21</v>
      </c>
      <c r="M371" t="s">
        <v>22</v>
      </c>
      <c r="N371">
        <v>1359871200</v>
      </c>
      <c r="O371" s="14">
        <f t="shared" si="44"/>
        <v>41308.25</v>
      </c>
      <c r="P371" s="14">
        <v>41308.25</v>
      </c>
      <c r="Q371">
        <f t="shared" si="47"/>
        <v>2013</v>
      </c>
      <c r="R371">
        <v>2013</v>
      </c>
      <c r="S371" s="16" t="str">
        <f t="shared" si="45"/>
        <v>Feb</v>
      </c>
      <c r="T371" t="s">
        <v>2089</v>
      </c>
      <c r="U371">
        <v>1363237200</v>
      </c>
      <c r="V371" s="12">
        <f t="shared" si="46"/>
        <v>41347.208333333336</v>
      </c>
      <c r="W371" t="b">
        <v>0</v>
      </c>
      <c r="X371" t="b">
        <v>1</v>
      </c>
      <c r="Y371" t="s">
        <v>269</v>
      </c>
    </row>
    <row r="372" spans="1:2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40"/>
        <v>159.36331255565449</v>
      </c>
      <c r="G372" t="s">
        <v>20</v>
      </c>
      <c r="H372" s="8">
        <f t="shared" si="41"/>
        <v>29.997485752598056</v>
      </c>
      <c r="I372">
        <v>5966</v>
      </c>
      <c r="J372" t="str">
        <f t="shared" si="42"/>
        <v>theater</v>
      </c>
      <c r="K372" t="str">
        <f t="shared" si="43"/>
        <v>plays</v>
      </c>
      <c r="L372" t="s">
        <v>21</v>
      </c>
      <c r="M372" t="s">
        <v>22</v>
      </c>
      <c r="N372">
        <v>1555304400</v>
      </c>
      <c r="O372" s="14">
        <f t="shared" si="44"/>
        <v>43570.208333333328</v>
      </c>
      <c r="P372" s="14">
        <v>43570.208333333328</v>
      </c>
      <c r="Q372">
        <f t="shared" si="47"/>
        <v>2019</v>
      </c>
      <c r="R372">
        <v>2019</v>
      </c>
      <c r="S372" s="16" t="str">
        <f t="shared" si="45"/>
        <v>Apr</v>
      </c>
      <c r="T372" t="s">
        <v>2088</v>
      </c>
      <c r="U372">
        <v>1555822800</v>
      </c>
      <c r="V372" s="12">
        <f t="shared" si="46"/>
        <v>43576.208333333328</v>
      </c>
      <c r="W372" t="b">
        <v>0</v>
      </c>
      <c r="X372" t="b">
        <v>0</v>
      </c>
      <c r="Y372" t="s">
        <v>33</v>
      </c>
    </row>
    <row r="373" spans="1:2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40"/>
        <v>67.869978858350947</v>
      </c>
      <c r="G373" t="s">
        <v>14</v>
      </c>
      <c r="H373" s="8">
        <f t="shared" si="41"/>
        <v>59.011948529411768</v>
      </c>
      <c r="I373">
        <v>2176</v>
      </c>
      <c r="J373" t="str">
        <f t="shared" si="42"/>
        <v>theater</v>
      </c>
      <c r="K373" t="str">
        <f t="shared" si="43"/>
        <v>plays</v>
      </c>
      <c r="L373" t="s">
        <v>21</v>
      </c>
      <c r="M373" t="s">
        <v>22</v>
      </c>
      <c r="N373">
        <v>1423375200</v>
      </c>
      <c r="O373" s="14">
        <f t="shared" si="44"/>
        <v>42043.25</v>
      </c>
      <c r="P373" s="14">
        <v>42043.25</v>
      </c>
      <c r="Q373">
        <f t="shared" si="47"/>
        <v>2015</v>
      </c>
      <c r="R373">
        <v>2015</v>
      </c>
      <c r="S373" s="16" t="str">
        <f t="shared" si="45"/>
        <v>Feb</v>
      </c>
      <c r="T373" t="s">
        <v>2089</v>
      </c>
      <c r="U373">
        <v>1427778000</v>
      </c>
      <c r="V373" s="12">
        <f t="shared" si="46"/>
        <v>42094.208333333328</v>
      </c>
      <c r="W373" t="b">
        <v>0</v>
      </c>
      <c r="X373" t="b">
        <v>0</v>
      </c>
      <c r="Y373" t="s">
        <v>33</v>
      </c>
    </row>
    <row r="374" spans="1:2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40"/>
        <v>1591.5555555555554</v>
      </c>
      <c r="G374" t="s">
        <v>20</v>
      </c>
      <c r="H374" s="8">
        <f t="shared" si="41"/>
        <v>84.757396449704146</v>
      </c>
      <c r="I374">
        <v>169</v>
      </c>
      <c r="J374" t="str">
        <f t="shared" si="42"/>
        <v>film &amp; video</v>
      </c>
      <c r="K374" t="str">
        <f t="shared" si="43"/>
        <v>documentary</v>
      </c>
      <c r="L374" t="s">
        <v>21</v>
      </c>
      <c r="M374" t="s">
        <v>22</v>
      </c>
      <c r="N374">
        <v>1420696800</v>
      </c>
      <c r="O374" s="14">
        <f t="shared" si="44"/>
        <v>42012.25</v>
      </c>
      <c r="P374" s="14">
        <v>42012.25</v>
      </c>
      <c r="Q374">
        <f t="shared" si="47"/>
        <v>2015</v>
      </c>
      <c r="R374">
        <v>2015</v>
      </c>
      <c r="S374" s="16" t="str">
        <f t="shared" si="45"/>
        <v>Jan</v>
      </c>
      <c r="T374" t="s">
        <v>2081</v>
      </c>
      <c r="U374">
        <v>1422424800</v>
      </c>
      <c r="V374" s="12">
        <f t="shared" si="46"/>
        <v>42032.25</v>
      </c>
      <c r="W374" t="b">
        <v>0</v>
      </c>
      <c r="X374" t="b">
        <v>1</v>
      </c>
      <c r="Y374" t="s">
        <v>42</v>
      </c>
    </row>
    <row r="375" spans="1:2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40"/>
        <v>730.18222222222221</v>
      </c>
      <c r="G375" t="s">
        <v>20</v>
      </c>
      <c r="H375" s="8">
        <f t="shared" si="41"/>
        <v>78.010921177587846</v>
      </c>
      <c r="I375">
        <v>2106</v>
      </c>
      <c r="J375" t="str">
        <f t="shared" si="42"/>
        <v>theater</v>
      </c>
      <c r="K375" t="str">
        <f t="shared" si="43"/>
        <v>plays</v>
      </c>
      <c r="L375" t="s">
        <v>21</v>
      </c>
      <c r="M375" t="s">
        <v>22</v>
      </c>
      <c r="N375">
        <v>1502946000</v>
      </c>
      <c r="O375" s="14">
        <f t="shared" si="44"/>
        <v>42964.208333333328</v>
      </c>
      <c r="P375" s="14">
        <v>42964.208333333328</v>
      </c>
      <c r="Q375">
        <f t="shared" si="47"/>
        <v>2017</v>
      </c>
      <c r="R375">
        <v>2017</v>
      </c>
      <c r="S375" s="16" t="str">
        <f t="shared" si="45"/>
        <v>Aug</v>
      </c>
      <c r="T375" t="s">
        <v>2080</v>
      </c>
      <c r="U375">
        <v>1503637200</v>
      </c>
      <c r="V375" s="12">
        <f t="shared" si="46"/>
        <v>42972.208333333328</v>
      </c>
      <c r="W375" t="b">
        <v>0</v>
      </c>
      <c r="X375" t="b">
        <v>0</v>
      </c>
      <c r="Y375" t="s">
        <v>33</v>
      </c>
    </row>
    <row r="376" spans="1:2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40"/>
        <v>13.185782556750297</v>
      </c>
      <c r="G376" t="s">
        <v>14</v>
      </c>
      <c r="H376" s="8">
        <f t="shared" si="41"/>
        <v>50.05215419501134</v>
      </c>
      <c r="I376">
        <v>441</v>
      </c>
      <c r="J376" t="str">
        <f t="shared" si="42"/>
        <v>film &amp; video</v>
      </c>
      <c r="K376" t="str">
        <f t="shared" si="43"/>
        <v>documentary</v>
      </c>
      <c r="L376" t="s">
        <v>21</v>
      </c>
      <c r="M376" t="s">
        <v>22</v>
      </c>
      <c r="N376">
        <v>1547186400</v>
      </c>
      <c r="O376" s="14">
        <f t="shared" si="44"/>
        <v>43476.25</v>
      </c>
      <c r="P376" s="14">
        <v>43476.25</v>
      </c>
      <c r="Q376">
        <f t="shared" si="47"/>
        <v>2019</v>
      </c>
      <c r="R376">
        <v>2019</v>
      </c>
      <c r="S376" s="16" t="str">
        <f t="shared" si="45"/>
        <v>Jan</v>
      </c>
      <c r="T376" t="s">
        <v>2081</v>
      </c>
      <c r="U376">
        <v>1547618400</v>
      </c>
      <c r="V376" s="12">
        <f t="shared" si="46"/>
        <v>43481.25</v>
      </c>
      <c r="W376" t="b">
        <v>0</v>
      </c>
      <c r="X376" t="b">
        <v>1</v>
      </c>
      <c r="Y376" t="s">
        <v>42</v>
      </c>
    </row>
    <row r="377" spans="1:2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40"/>
        <v>54.777777777777779</v>
      </c>
      <c r="G377" t="s">
        <v>14</v>
      </c>
      <c r="H377" s="8">
        <f t="shared" si="41"/>
        <v>59.16</v>
      </c>
      <c r="I377">
        <v>25</v>
      </c>
      <c r="J377" t="str">
        <f t="shared" si="42"/>
        <v>music</v>
      </c>
      <c r="K377" t="str">
        <f t="shared" si="43"/>
        <v>indie rock</v>
      </c>
      <c r="L377" t="s">
        <v>21</v>
      </c>
      <c r="M377" t="s">
        <v>22</v>
      </c>
      <c r="N377">
        <v>1444971600</v>
      </c>
      <c r="O377" s="14">
        <f t="shared" si="44"/>
        <v>42293.208333333328</v>
      </c>
      <c r="P377" s="14">
        <v>42293.208333333328</v>
      </c>
      <c r="Q377">
        <f t="shared" si="47"/>
        <v>2015</v>
      </c>
      <c r="R377">
        <v>2015</v>
      </c>
      <c r="S377" s="16" t="str">
        <f t="shared" si="45"/>
        <v>Oct</v>
      </c>
      <c r="T377" t="s">
        <v>2083</v>
      </c>
      <c r="U377">
        <v>1449900000</v>
      </c>
      <c r="V377" s="12">
        <f t="shared" si="46"/>
        <v>42350.25</v>
      </c>
      <c r="W377" t="b">
        <v>0</v>
      </c>
      <c r="X377" t="b">
        <v>0</v>
      </c>
      <c r="Y377" t="s">
        <v>60</v>
      </c>
    </row>
    <row r="378" spans="1:2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40"/>
        <v>361.02941176470591</v>
      </c>
      <c r="G378" t="s">
        <v>20</v>
      </c>
      <c r="H378" s="8">
        <f t="shared" si="41"/>
        <v>93.702290076335885</v>
      </c>
      <c r="I378">
        <v>131</v>
      </c>
      <c r="J378" t="str">
        <f t="shared" si="42"/>
        <v>music</v>
      </c>
      <c r="K378" t="str">
        <f t="shared" si="43"/>
        <v>rock</v>
      </c>
      <c r="L378" t="s">
        <v>21</v>
      </c>
      <c r="M378" t="s">
        <v>22</v>
      </c>
      <c r="N378">
        <v>1404622800</v>
      </c>
      <c r="O378" s="14">
        <f t="shared" si="44"/>
        <v>41826.208333333336</v>
      </c>
      <c r="P378" s="14">
        <v>41826.208333333336</v>
      </c>
      <c r="Q378">
        <f t="shared" si="47"/>
        <v>2014</v>
      </c>
      <c r="R378">
        <v>2014</v>
      </c>
      <c r="S378" s="16" t="str">
        <f t="shared" si="45"/>
        <v>Jul</v>
      </c>
      <c r="T378" t="s">
        <v>2087</v>
      </c>
      <c r="U378">
        <v>1405141200</v>
      </c>
      <c r="V378" s="12">
        <f t="shared" si="46"/>
        <v>41832.208333333336</v>
      </c>
      <c r="W378" t="b">
        <v>0</v>
      </c>
      <c r="X378" t="b">
        <v>0</v>
      </c>
      <c r="Y378" t="s">
        <v>23</v>
      </c>
    </row>
    <row r="379" spans="1:2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40"/>
        <v>10.257545271629779</v>
      </c>
      <c r="G379" t="s">
        <v>14</v>
      </c>
      <c r="H379" s="8">
        <f t="shared" si="41"/>
        <v>40.14173228346457</v>
      </c>
      <c r="I379">
        <v>127</v>
      </c>
      <c r="J379" t="str">
        <f t="shared" si="42"/>
        <v>theater</v>
      </c>
      <c r="K379" t="str">
        <f t="shared" si="43"/>
        <v>plays</v>
      </c>
      <c r="L379" t="s">
        <v>21</v>
      </c>
      <c r="M379" t="s">
        <v>22</v>
      </c>
      <c r="N379">
        <v>1571720400</v>
      </c>
      <c r="O379" s="14">
        <f t="shared" si="44"/>
        <v>43760.208333333328</v>
      </c>
      <c r="P379" s="14">
        <v>43760.208333333328</v>
      </c>
      <c r="Q379">
        <f t="shared" si="47"/>
        <v>2019</v>
      </c>
      <c r="R379">
        <v>2019</v>
      </c>
      <c r="S379" s="16" t="str">
        <f t="shared" si="45"/>
        <v>Oct</v>
      </c>
      <c r="T379" t="s">
        <v>2083</v>
      </c>
      <c r="U379">
        <v>1572933600</v>
      </c>
      <c r="V379" s="12">
        <f t="shared" si="46"/>
        <v>43774.25</v>
      </c>
      <c r="W379" t="b">
        <v>0</v>
      </c>
      <c r="X379" t="b">
        <v>0</v>
      </c>
      <c r="Y379" t="s">
        <v>33</v>
      </c>
    </row>
    <row r="380" spans="1:2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40"/>
        <v>13.962962962962964</v>
      </c>
      <c r="G380" t="s">
        <v>14</v>
      </c>
      <c r="H380" s="8">
        <f t="shared" si="41"/>
        <v>70.090140845070422</v>
      </c>
      <c r="I380">
        <v>355</v>
      </c>
      <c r="J380" t="str">
        <f t="shared" si="42"/>
        <v>film &amp; video</v>
      </c>
      <c r="K380" t="str">
        <f t="shared" si="43"/>
        <v>documentary</v>
      </c>
      <c r="L380" t="s">
        <v>21</v>
      </c>
      <c r="M380" t="s">
        <v>22</v>
      </c>
      <c r="N380">
        <v>1526878800</v>
      </c>
      <c r="O380" s="14">
        <f t="shared" si="44"/>
        <v>43241.208333333328</v>
      </c>
      <c r="P380" s="14">
        <v>43241.208333333328</v>
      </c>
      <c r="Q380">
        <f t="shared" si="47"/>
        <v>2018</v>
      </c>
      <c r="R380">
        <v>2018</v>
      </c>
      <c r="S380" s="16" t="str">
        <f t="shared" si="45"/>
        <v>May</v>
      </c>
      <c r="T380" t="s">
        <v>2090</v>
      </c>
      <c r="U380">
        <v>1530162000</v>
      </c>
      <c r="V380" s="12">
        <f t="shared" si="46"/>
        <v>43279.208333333328</v>
      </c>
      <c r="W380" t="b">
        <v>0</v>
      </c>
      <c r="X380" t="b">
        <v>0</v>
      </c>
      <c r="Y380" t="s">
        <v>42</v>
      </c>
    </row>
    <row r="381" spans="1:2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40"/>
        <v>40.444444444444443</v>
      </c>
      <c r="G381" t="s">
        <v>14</v>
      </c>
      <c r="H381" s="8">
        <f t="shared" si="41"/>
        <v>66.181818181818187</v>
      </c>
      <c r="I381">
        <v>44</v>
      </c>
      <c r="J381" t="str">
        <f t="shared" si="42"/>
        <v>theater</v>
      </c>
      <c r="K381" t="str">
        <f t="shared" si="43"/>
        <v>plays</v>
      </c>
      <c r="L381" t="s">
        <v>40</v>
      </c>
      <c r="M381" t="s">
        <v>41</v>
      </c>
      <c r="N381">
        <v>1319691600</v>
      </c>
      <c r="O381" s="14">
        <f t="shared" si="44"/>
        <v>40843.208333333336</v>
      </c>
      <c r="P381" s="14">
        <v>40843.208333333336</v>
      </c>
      <c r="Q381">
        <f t="shared" si="47"/>
        <v>2011</v>
      </c>
      <c r="R381">
        <v>2011</v>
      </c>
      <c r="S381" s="16" t="str">
        <f t="shared" si="45"/>
        <v>Oct</v>
      </c>
      <c r="T381" t="s">
        <v>2083</v>
      </c>
      <c r="U381">
        <v>1320904800</v>
      </c>
      <c r="V381" s="12">
        <f t="shared" si="46"/>
        <v>40857.25</v>
      </c>
      <c r="W381" t="b">
        <v>0</v>
      </c>
      <c r="X381" t="b">
        <v>0</v>
      </c>
      <c r="Y381" t="s">
        <v>33</v>
      </c>
    </row>
    <row r="382" spans="1:2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40"/>
        <v>160.32</v>
      </c>
      <c r="G382" t="s">
        <v>20</v>
      </c>
      <c r="H382" s="8">
        <f t="shared" si="41"/>
        <v>47.714285714285715</v>
      </c>
      <c r="I382">
        <v>84</v>
      </c>
      <c r="J382" t="str">
        <f t="shared" si="42"/>
        <v>theater</v>
      </c>
      <c r="K382" t="str">
        <f t="shared" si="43"/>
        <v>plays</v>
      </c>
      <c r="L382" t="s">
        <v>21</v>
      </c>
      <c r="M382" t="s">
        <v>22</v>
      </c>
      <c r="N382">
        <v>1371963600</v>
      </c>
      <c r="O382" s="14">
        <f t="shared" si="44"/>
        <v>41448.208333333336</v>
      </c>
      <c r="P382" s="14">
        <v>41448.208333333336</v>
      </c>
      <c r="Q382">
        <f t="shared" si="47"/>
        <v>2013</v>
      </c>
      <c r="R382">
        <v>2013</v>
      </c>
      <c r="S382" s="16" t="str">
        <f t="shared" si="45"/>
        <v>Jun</v>
      </c>
      <c r="T382" t="s">
        <v>2084</v>
      </c>
      <c r="U382">
        <v>1372395600</v>
      </c>
      <c r="V382" s="12">
        <f t="shared" si="46"/>
        <v>41453.208333333336</v>
      </c>
      <c r="W382" t="b">
        <v>0</v>
      </c>
      <c r="X382" t="b">
        <v>0</v>
      </c>
      <c r="Y382" t="s">
        <v>33</v>
      </c>
    </row>
    <row r="383" spans="1:2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40"/>
        <v>183.9433962264151</v>
      </c>
      <c r="G383" t="s">
        <v>20</v>
      </c>
      <c r="H383" s="8">
        <f t="shared" si="41"/>
        <v>62.896774193548389</v>
      </c>
      <c r="I383">
        <v>155</v>
      </c>
      <c r="J383" t="str">
        <f t="shared" si="42"/>
        <v>theater</v>
      </c>
      <c r="K383" t="str">
        <f t="shared" si="43"/>
        <v>plays</v>
      </c>
      <c r="L383" t="s">
        <v>21</v>
      </c>
      <c r="M383" t="s">
        <v>22</v>
      </c>
      <c r="N383">
        <v>1433739600</v>
      </c>
      <c r="O383" s="14">
        <f t="shared" si="44"/>
        <v>42163.208333333328</v>
      </c>
      <c r="P383" s="14">
        <v>42163.208333333328</v>
      </c>
      <c r="Q383">
        <f t="shared" si="47"/>
        <v>2015</v>
      </c>
      <c r="R383">
        <v>2015</v>
      </c>
      <c r="S383" s="16" t="str">
        <f t="shared" si="45"/>
        <v>Jun</v>
      </c>
      <c r="T383" t="s">
        <v>2084</v>
      </c>
      <c r="U383">
        <v>1437714000</v>
      </c>
      <c r="V383" s="12">
        <f t="shared" si="46"/>
        <v>42209.208333333328</v>
      </c>
      <c r="W383" t="b">
        <v>0</v>
      </c>
      <c r="X383" t="b">
        <v>0</v>
      </c>
      <c r="Y383" t="s">
        <v>33</v>
      </c>
    </row>
    <row r="384" spans="1:2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40"/>
        <v>63.769230769230766</v>
      </c>
      <c r="G384" t="s">
        <v>14</v>
      </c>
      <c r="H384" s="8">
        <f t="shared" si="41"/>
        <v>86.611940298507463</v>
      </c>
      <c r="I384">
        <v>67</v>
      </c>
      <c r="J384" t="str">
        <f t="shared" si="42"/>
        <v>photography</v>
      </c>
      <c r="K384" t="str">
        <f t="shared" si="43"/>
        <v>photography books</v>
      </c>
      <c r="L384" t="s">
        <v>21</v>
      </c>
      <c r="M384" t="s">
        <v>22</v>
      </c>
      <c r="N384">
        <v>1508130000</v>
      </c>
      <c r="O384" s="14">
        <f t="shared" si="44"/>
        <v>43024.208333333328</v>
      </c>
      <c r="P384" s="14">
        <v>43024.208333333328</v>
      </c>
      <c r="Q384">
        <f t="shared" si="47"/>
        <v>2017</v>
      </c>
      <c r="R384">
        <v>2017</v>
      </c>
      <c r="S384" s="16" t="str">
        <f t="shared" si="45"/>
        <v>Oct</v>
      </c>
      <c r="T384" t="s">
        <v>2083</v>
      </c>
      <c r="U384">
        <v>1509771600</v>
      </c>
      <c r="V384" s="12">
        <f t="shared" si="46"/>
        <v>43043.208333333328</v>
      </c>
      <c r="W384" t="b">
        <v>0</v>
      </c>
      <c r="X384" t="b">
        <v>0</v>
      </c>
      <c r="Y384" t="s">
        <v>122</v>
      </c>
    </row>
    <row r="385" spans="1:2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40"/>
        <v>225.38095238095238</v>
      </c>
      <c r="G385" t="s">
        <v>20</v>
      </c>
      <c r="H385" s="8">
        <f t="shared" si="41"/>
        <v>75.126984126984127</v>
      </c>
      <c r="I385">
        <v>189</v>
      </c>
      <c r="J385" t="str">
        <f t="shared" si="42"/>
        <v>food</v>
      </c>
      <c r="K385" t="str">
        <f t="shared" si="43"/>
        <v>food trucks</v>
      </c>
      <c r="L385" t="s">
        <v>21</v>
      </c>
      <c r="M385" t="s">
        <v>22</v>
      </c>
      <c r="N385">
        <v>1550037600</v>
      </c>
      <c r="O385" s="14">
        <f t="shared" si="44"/>
        <v>43509.25</v>
      </c>
      <c r="P385" s="14">
        <v>43509.25</v>
      </c>
      <c r="Q385">
        <f t="shared" si="47"/>
        <v>2019</v>
      </c>
      <c r="R385">
        <v>2019</v>
      </c>
      <c r="S385" s="16" t="str">
        <f t="shared" si="45"/>
        <v>Feb</v>
      </c>
      <c r="T385" t="s">
        <v>2089</v>
      </c>
      <c r="U385">
        <v>1550556000</v>
      </c>
      <c r="V385" s="12">
        <f t="shared" si="46"/>
        <v>43515.25</v>
      </c>
      <c r="W385" t="b">
        <v>0</v>
      </c>
      <c r="X385" t="b">
        <v>1</v>
      </c>
      <c r="Y385" t="s">
        <v>17</v>
      </c>
    </row>
    <row r="386" spans="1:2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40"/>
        <v>172.00961538461539</v>
      </c>
      <c r="G386" t="s">
        <v>20</v>
      </c>
      <c r="H386" s="8">
        <f t="shared" si="41"/>
        <v>41.004167534903104</v>
      </c>
      <c r="I386">
        <v>4799</v>
      </c>
      <c r="J386" t="str">
        <f t="shared" si="42"/>
        <v>film &amp; video</v>
      </c>
      <c r="K386" t="str">
        <f t="shared" si="43"/>
        <v>documentary</v>
      </c>
      <c r="L386" t="s">
        <v>21</v>
      </c>
      <c r="M386" t="s">
        <v>22</v>
      </c>
      <c r="N386">
        <v>1486706400</v>
      </c>
      <c r="O386" s="14">
        <f t="shared" si="44"/>
        <v>42776.25</v>
      </c>
      <c r="P386" s="14">
        <v>42776.25</v>
      </c>
      <c r="Q386">
        <f t="shared" si="47"/>
        <v>2017</v>
      </c>
      <c r="R386">
        <v>2017</v>
      </c>
      <c r="S386" s="16" t="str">
        <f t="shared" si="45"/>
        <v>Feb</v>
      </c>
      <c r="T386" t="s">
        <v>2089</v>
      </c>
      <c r="U386">
        <v>1489039200</v>
      </c>
      <c r="V386" s="12">
        <f t="shared" si="46"/>
        <v>42803.25</v>
      </c>
      <c r="W386" t="b">
        <v>1</v>
      </c>
      <c r="X386" t="b">
        <v>1</v>
      </c>
      <c r="Y386" t="s">
        <v>42</v>
      </c>
    </row>
    <row r="387" spans="1:2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48">E387/D387*100</f>
        <v>146.16709511568124</v>
      </c>
      <c r="G387" t="s">
        <v>20</v>
      </c>
      <c r="H387" s="8">
        <f t="shared" ref="H387:H450" si="49">E387/I387</f>
        <v>50.007915567282325</v>
      </c>
      <c r="I387">
        <v>1137</v>
      </c>
      <c r="J387" t="str">
        <f t="shared" ref="J387:J450" si="50">_xlfn.TEXTBEFORE(Y387, "/")</f>
        <v>publishing</v>
      </c>
      <c r="K387" t="str">
        <f t="shared" ref="K387:K450" si="51">_xlfn.TEXTAFTER(Y387, "/")</f>
        <v>nonfiction</v>
      </c>
      <c r="L387" t="s">
        <v>21</v>
      </c>
      <c r="M387" t="s">
        <v>22</v>
      </c>
      <c r="N387">
        <v>1553835600</v>
      </c>
      <c r="O387" s="14">
        <f t="shared" ref="O387:O450" si="52">(((N387/60)/60)/24)+DATE(1970,1,1)</f>
        <v>43553.208333333328</v>
      </c>
      <c r="P387" s="14">
        <v>43553.208333333328</v>
      </c>
      <c r="Q387">
        <f t="shared" si="47"/>
        <v>2019</v>
      </c>
      <c r="R387">
        <v>2019</v>
      </c>
      <c r="S387" s="16" t="str">
        <f t="shared" ref="S387:S450" si="53">TEXT(P387, "mmm")</f>
        <v>Mar</v>
      </c>
      <c r="T387" t="s">
        <v>2085</v>
      </c>
      <c r="U387">
        <v>1556600400</v>
      </c>
      <c r="V387" s="12">
        <f t="shared" ref="V387:V450" si="54">(((U387/60)/60)/24)+DATE(1970,1,1)</f>
        <v>43585.208333333328</v>
      </c>
      <c r="W387" t="b">
        <v>0</v>
      </c>
      <c r="X387" t="b">
        <v>0</v>
      </c>
      <c r="Y387" t="s">
        <v>68</v>
      </c>
    </row>
    <row r="388" spans="1:2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8"/>
        <v>76.42361623616236</v>
      </c>
      <c r="G388" t="s">
        <v>14</v>
      </c>
      <c r="H388" s="8">
        <f t="shared" si="49"/>
        <v>96.960674157303373</v>
      </c>
      <c r="I388">
        <v>1068</v>
      </c>
      <c r="J388" t="str">
        <f t="shared" si="50"/>
        <v>theater</v>
      </c>
      <c r="K388" t="str">
        <f t="shared" si="51"/>
        <v>plays</v>
      </c>
      <c r="L388" t="s">
        <v>21</v>
      </c>
      <c r="M388" t="s">
        <v>22</v>
      </c>
      <c r="N388">
        <v>1277528400</v>
      </c>
      <c r="O388" s="14">
        <f t="shared" si="52"/>
        <v>40355.208333333336</v>
      </c>
      <c r="P388" s="14">
        <v>40355.208333333336</v>
      </c>
      <c r="Q388">
        <f t="shared" ref="Q388:Q451" si="55">YEAR(P388)</f>
        <v>2010</v>
      </c>
      <c r="R388">
        <v>2010</v>
      </c>
      <c r="S388" s="16" t="str">
        <f t="shared" si="53"/>
        <v>Jun</v>
      </c>
      <c r="T388" t="s">
        <v>2084</v>
      </c>
      <c r="U388">
        <v>1278565200</v>
      </c>
      <c r="V388" s="12">
        <f t="shared" si="54"/>
        <v>40367.208333333336</v>
      </c>
      <c r="W388" t="b">
        <v>0</v>
      </c>
      <c r="X388" t="b">
        <v>0</v>
      </c>
      <c r="Y388" t="s">
        <v>33</v>
      </c>
    </row>
    <row r="389" spans="1:2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8"/>
        <v>39.261467889908261</v>
      </c>
      <c r="G389" t="s">
        <v>14</v>
      </c>
      <c r="H389" s="8">
        <f t="shared" si="49"/>
        <v>100.93160377358491</v>
      </c>
      <c r="I389">
        <v>424</v>
      </c>
      <c r="J389" t="str">
        <f t="shared" si="50"/>
        <v>technology</v>
      </c>
      <c r="K389" t="str">
        <f t="shared" si="51"/>
        <v>wearables</v>
      </c>
      <c r="L389" t="s">
        <v>21</v>
      </c>
      <c r="M389" t="s">
        <v>22</v>
      </c>
      <c r="N389">
        <v>1339477200</v>
      </c>
      <c r="O389" s="14">
        <f t="shared" si="52"/>
        <v>41072.208333333336</v>
      </c>
      <c r="P389" s="14">
        <v>41072.208333333336</v>
      </c>
      <c r="Q389">
        <f t="shared" si="55"/>
        <v>2012</v>
      </c>
      <c r="R389">
        <v>2012</v>
      </c>
      <c r="S389" s="16" t="str">
        <f t="shared" si="53"/>
        <v>Jun</v>
      </c>
      <c r="T389" t="s">
        <v>2084</v>
      </c>
      <c r="U389">
        <v>1339909200</v>
      </c>
      <c r="V389" s="12">
        <f t="shared" si="54"/>
        <v>41077.208333333336</v>
      </c>
      <c r="W389" t="b">
        <v>0</v>
      </c>
      <c r="X389" t="b">
        <v>0</v>
      </c>
      <c r="Y389" t="s">
        <v>65</v>
      </c>
    </row>
    <row r="390" spans="1:2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8"/>
        <v>11.270034843205574</v>
      </c>
      <c r="G390" t="s">
        <v>74</v>
      </c>
      <c r="H390" s="8">
        <f t="shared" si="49"/>
        <v>89.227586206896547</v>
      </c>
      <c r="I390">
        <v>145</v>
      </c>
      <c r="J390" t="str">
        <f t="shared" si="50"/>
        <v>music</v>
      </c>
      <c r="K390" t="str">
        <f t="shared" si="51"/>
        <v>indie rock</v>
      </c>
      <c r="L390" t="s">
        <v>98</v>
      </c>
      <c r="M390" t="s">
        <v>99</v>
      </c>
      <c r="N390">
        <v>1325656800</v>
      </c>
      <c r="O390" s="14">
        <f t="shared" si="52"/>
        <v>40912.25</v>
      </c>
      <c r="P390" s="14">
        <v>40912.25</v>
      </c>
      <c r="Q390">
        <f t="shared" si="55"/>
        <v>2012</v>
      </c>
      <c r="R390">
        <v>2012</v>
      </c>
      <c r="S390" s="16" t="str">
        <f t="shared" si="53"/>
        <v>Jan</v>
      </c>
      <c r="T390" t="s">
        <v>2081</v>
      </c>
      <c r="U390">
        <v>1325829600</v>
      </c>
      <c r="V390" s="12">
        <f t="shared" si="54"/>
        <v>40914.25</v>
      </c>
      <c r="W390" t="b">
        <v>0</v>
      </c>
      <c r="X390" t="b">
        <v>0</v>
      </c>
      <c r="Y390" t="s">
        <v>60</v>
      </c>
    </row>
    <row r="391" spans="1:2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8"/>
        <v>122.11084337349398</v>
      </c>
      <c r="G391" t="s">
        <v>20</v>
      </c>
      <c r="H391" s="8">
        <f t="shared" si="49"/>
        <v>87.979166666666671</v>
      </c>
      <c r="I391">
        <v>1152</v>
      </c>
      <c r="J391" t="str">
        <f t="shared" si="50"/>
        <v>theater</v>
      </c>
      <c r="K391" t="str">
        <f t="shared" si="51"/>
        <v>plays</v>
      </c>
      <c r="L391" t="s">
        <v>21</v>
      </c>
      <c r="M391" t="s">
        <v>22</v>
      </c>
      <c r="N391">
        <v>1288242000</v>
      </c>
      <c r="O391" s="14">
        <f t="shared" si="52"/>
        <v>40479.208333333336</v>
      </c>
      <c r="P391" s="14">
        <v>40479.208333333336</v>
      </c>
      <c r="Q391">
        <f t="shared" si="55"/>
        <v>2010</v>
      </c>
      <c r="R391">
        <v>2010</v>
      </c>
      <c r="S391" s="16" t="str">
        <f t="shared" si="53"/>
        <v>Oct</v>
      </c>
      <c r="T391" t="s">
        <v>2083</v>
      </c>
      <c r="U391">
        <v>1290578400</v>
      </c>
      <c r="V391" s="12">
        <f t="shared" si="54"/>
        <v>40506.25</v>
      </c>
      <c r="W391" t="b">
        <v>0</v>
      </c>
      <c r="X391" t="b">
        <v>0</v>
      </c>
      <c r="Y391" t="s">
        <v>33</v>
      </c>
    </row>
    <row r="392" spans="1:2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8"/>
        <v>186.54166666666669</v>
      </c>
      <c r="G392" t="s">
        <v>20</v>
      </c>
      <c r="H392" s="8">
        <f t="shared" si="49"/>
        <v>89.54</v>
      </c>
      <c r="I392">
        <v>50</v>
      </c>
      <c r="J392" t="str">
        <f t="shared" si="50"/>
        <v>photography</v>
      </c>
      <c r="K392" t="str">
        <f t="shared" si="51"/>
        <v>photography books</v>
      </c>
      <c r="L392" t="s">
        <v>21</v>
      </c>
      <c r="M392" t="s">
        <v>22</v>
      </c>
      <c r="N392">
        <v>1379048400</v>
      </c>
      <c r="O392" s="14">
        <f t="shared" si="52"/>
        <v>41530.208333333336</v>
      </c>
      <c r="P392" s="14">
        <v>41530.208333333336</v>
      </c>
      <c r="Q392">
        <f t="shared" si="55"/>
        <v>2013</v>
      </c>
      <c r="R392">
        <v>2013</v>
      </c>
      <c r="S392" s="16" t="str">
        <f t="shared" si="53"/>
        <v>Sep</v>
      </c>
      <c r="T392" t="s">
        <v>2082</v>
      </c>
      <c r="U392">
        <v>1380344400</v>
      </c>
      <c r="V392" s="12">
        <f t="shared" si="54"/>
        <v>41545.208333333336</v>
      </c>
      <c r="W392" t="b">
        <v>0</v>
      </c>
      <c r="X392" t="b">
        <v>0</v>
      </c>
      <c r="Y392" t="s">
        <v>122</v>
      </c>
    </row>
    <row r="393" spans="1:2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8"/>
        <v>7.2731788079470201</v>
      </c>
      <c r="G393" t="s">
        <v>14</v>
      </c>
      <c r="H393" s="8">
        <f t="shared" si="49"/>
        <v>29.09271523178808</v>
      </c>
      <c r="I393">
        <v>151</v>
      </c>
      <c r="J393" t="str">
        <f t="shared" si="50"/>
        <v>publishing</v>
      </c>
      <c r="K393" t="str">
        <f t="shared" si="51"/>
        <v>nonfiction</v>
      </c>
      <c r="L393" t="s">
        <v>21</v>
      </c>
      <c r="M393" t="s">
        <v>22</v>
      </c>
      <c r="N393">
        <v>1389679200</v>
      </c>
      <c r="O393" s="14">
        <f t="shared" si="52"/>
        <v>41653.25</v>
      </c>
      <c r="P393" s="14">
        <v>41653.25</v>
      </c>
      <c r="Q393">
        <f t="shared" si="55"/>
        <v>2014</v>
      </c>
      <c r="R393">
        <v>2014</v>
      </c>
      <c r="S393" s="16" t="str">
        <f t="shared" si="53"/>
        <v>Jan</v>
      </c>
      <c r="T393" t="s">
        <v>2081</v>
      </c>
      <c r="U393">
        <v>1389852000</v>
      </c>
      <c r="V393" s="12">
        <f t="shared" si="54"/>
        <v>41655.25</v>
      </c>
      <c r="W393" t="b">
        <v>0</v>
      </c>
      <c r="X393" t="b">
        <v>0</v>
      </c>
      <c r="Y393" t="s">
        <v>68</v>
      </c>
    </row>
    <row r="394" spans="1:2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8"/>
        <v>65.642371234207957</v>
      </c>
      <c r="G394" t="s">
        <v>14</v>
      </c>
      <c r="H394" s="8">
        <f t="shared" si="49"/>
        <v>42.006218905472636</v>
      </c>
      <c r="I394">
        <v>1608</v>
      </c>
      <c r="J394" t="str">
        <f t="shared" si="50"/>
        <v>technology</v>
      </c>
      <c r="K394" t="str">
        <f t="shared" si="51"/>
        <v>wearables</v>
      </c>
      <c r="L394" t="s">
        <v>21</v>
      </c>
      <c r="M394" t="s">
        <v>22</v>
      </c>
      <c r="N394">
        <v>1294293600</v>
      </c>
      <c r="O394" s="14">
        <f t="shared" si="52"/>
        <v>40549.25</v>
      </c>
      <c r="P394" s="14">
        <v>40549.25</v>
      </c>
      <c r="Q394">
        <f t="shared" si="55"/>
        <v>2011</v>
      </c>
      <c r="R394">
        <v>2011</v>
      </c>
      <c r="S394" s="16" t="str">
        <f t="shared" si="53"/>
        <v>Jan</v>
      </c>
      <c r="T394" t="s">
        <v>2081</v>
      </c>
      <c r="U394">
        <v>1294466400</v>
      </c>
      <c r="V394" s="12">
        <f t="shared" si="54"/>
        <v>40551.25</v>
      </c>
      <c r="W394" t="b">
        <v>0</v>
      </c>
      <c r="X394" t="b">
        <v>0</v>
      </c>
      <c r="Y394" t="s">
        <v>65</v>
      </c>
    </row>
    <row r="395" spans="1:2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8"/>
        <v>228.96178343949046</v>
      </c>
      <c r="G395" t="s">
        <v>20</v>
      </c>
      <c r="H395" s="8">
        <f t="shared" si="49"/>
        <v>47.004903563255965</v>
      </c>
      <c r="I395">
        <v>3059</v>
      </c>
      <c r="J395" t="str">
        <f t="shared" si="50"/>
        <v>music</v>
      </c>
      <c r="K395" t="str">
        <f t="shared" si="51"/>
        <v>jazz</v>
      </c>
      <c r="L395" t="s">
        <v>15</v>
      </c>
      <c r="M395" t="s">
        <v>16</v>
      </c>
      <c r="N395">
        <v>1500267600</v>
      </c>
      <c r="O395" s="14">
        <f t="shared" si="52"/>
        <v>42933.208333333328</v>
      </c>
      <c r="P395" s="14">
        <v>42933.208333333328</v>
      </c>
      <c r="Q395">
        <f t="shared" si="55"/>
        <v>2017</v>
      </c>
      <c r="R395">
        <v>2017</v>
      </c>
      <c r="S395" s="16" t="str">
        <f t="shared" si="53"/>
        <v>Jul</v>
      </c>
      <c r="T395" t="s">
        <v>2087</v>
      </c>
      <c r="U395">
        <v>1500354000</v>
      </c>
      <c r="V395" s="12">
        <f t="shared" si="54"/>
        <v>42934.208333333328</v>
      </c>
      <c r="W395" t="b">
        <v>0</v>
      </c>
      <c r="X395" t="b">
        <v>0</v>
      </c>
      <c r="Y395" t="s">
        <v>159</v>
      </c>
    </row>
    <row r="396" spans="1:2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8"/>
        <v>469.37499999999994</v>
      </c>
      <c r="G396" t="s">
        <v>20</v>
      </c>
      <c r="H396" s="8">
        <f t="shared" si="49"/>
        <v>110.44117647058823</v>
      </c>
      <c r="I396">
        <v>34</v>
      </c>
      <c r="J396" t="str">
        <f t="shared" si="50"/>
        <v>film &amp; video</v>
      </c>
      <c r="K396" t="str">
        <f t="shared" si="51"/>
        <v>documentary</v>
      </c>
      <c r="L396" t="s">
        <v>21</v>
      </c>
      <c r="M396" t="s">
        <v>22</v>
      </c>
      <c r="N396">
        <v>1375074000</v>
      </c>
      <c r="O396" s="14">
        <f t="shared" si="52"/>
        <v>41484.208333333336</v>
      </c>
      <c r="P396" s="14">
        <v>41484.208333333336</v>
      </c>
      <c r="Q396">
        <f t="shared" si="55"/>
        <v>2013</v>
      </c>
      <c r="R396">
        <v>2013</v>
      </c>
      <c r="S396" s="16" t="str">
        <f t="shared" si="53"/>
        <v>Jul</v>
      </c>
      <c r="T396" t="s">
        <v>2087</v>
      </c>
      <c r="U396">
        <v>1375938000</v>
      </c>
      <c r="V396" s="12">
        <f t="shared" si="54"/>
        <v>41494.208333333336</v>
      </c>
      <c r="W396" t="b">
        <v>0</v>
      </c>
      <c r="X396" t="b">
        <v>1</v>
      </c>
      <c r="Y396" t="s">
        <v>42</v>
      </c>
    </row>
    <row r="397" spans="1:2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8"/>
        <v>130.11267605633802</v>
      </c>
      <c r="G397" t="s">
        <v>20</v>
      </c>
      <c r="H397" s="8">
        <f t="shared" si="49"/>
        <v>41.990909090909092</v>
      </c>
      <c r="I397">
        <v>220</v>
      </c>
      <c r="J397" t="str">
        <f t="shared" si="50"/>
        <v>theater</v>
      </c>
      <c r="K397" t="str">
        <f t="shared" si="51"/>
        <v>plays</v>
      </c>
      <c r="L397" t="s">
        <v>21</v>
      </c>
      <c r="M397" t="s">
        <v>22</v>
      </c>
      <c r="N397">
        <v>1323324000</v>
      </c>
      <c r="O397" s="14">
        <f t="shared" si="52"/>
        <v>40885.25</v>
      </c>
      <c r="P397" s="14">
        <v>40885.25</v>
      </c>
      <c r="Q397">
        <f t="shared" si="55"/>
        <v>2011</v>
      </c>
      <c r="R397">
        <v>2011</v>
      </c>
      <c r="S397" s="16" t="str">
        <f t="shared" si="53"/>
        <v>Dec</v>
      </c>
      <c r="T397" t="s">
        <v>2086</v>
      </c>
      <c r="U397">
        <v>1323410400</v>
      </c>
      <c r="V397" s="12">
        <f t="shared" si="54"/>
        <v>40886.25</v>
      </c>
      <c r="W397" t="b">
        <v>1</v>
      </c>
      <c r="X397" t="b">
        <v>0</v>
      </c>
      <c r="Y397" t="s">
        <v>33</v>
      </c>
    </row>
    <row r="398" spans="1:2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8"/>
        <v>167.05422993492408</v>
      </c>
      <c r="G398" t="s">
        <v>20</v>
      </c>
      <c r="H398" s="8">
        <f t="shared" si="49"/>
        <v>48.012468827930178</v>
      </c>
      <c r="I398">
        <v>1604</v>
      </c>
      <c r="J398" t="str">
        <f t="shared" si="50"/>
        <v>film &amp; video</v>
      </c>
      <c r="K398" t="str">
        <f t="shared" si="51"/>
        <v>drama</v>
      </c>
      <c r="L398" t="s">
        <v>26</v>
      </c>
      <c r="M398" t="s">
        <v>27</v>
      </c>
      <c r="N398">
        <v>1538715600</v>
      </c>
      <c r="O398" s="14">
        <f t="shared" si="52"/>
        <v>43378.208333333328</v>
      </c>
      <c r="P398" s="14">
        <v>43378.208333333328</v>
      </c>
      <c r="Q398">
        <f t="shared" si="55"/>
        <v>2018</v>
      </c>
      <c r="R398">
        <v>2018</v>
      </c>
      <c r="S398" s="16" t="str">
        <f t="shared" si="53"/>
        <v>Oct</v>
      </c>
      <c r="T398" t="s">
        <v>2083</v>
      </c>
      <c r="U398">
        <v>1539406800</v>
      </c>
      <c r="V398" s="12">
        <f t="shared" si="54"/>
        <v>43386.208333333328</v>
      </c>
      <c r="W398" t="b">
        <v>0</v>
      </c>
      <c r="X398" t="b">
        <v>0</v>
      </c>
      <c r="Y398" t="s">
        <v>53</v>
      </c>
    </row>
    <row r="399" spans="1:2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8"/>
        <v>173.8641975308642</v>
      </c>
      <c r="G399" t="s">
        <v>20</v>
      </c>
      <c r="H399" s="8">
        <f t="shared" si="49"/>
        <v>31.019823788546255</v>
      </c>
      <c r="I399">
        <v>454</v>
      </c>
      <c r="J399" t="str">
        <f t="shared" si="50"/>
        <v>music</v>
      </c>
      <c r="K399" t="str">
        <f t="shared" si="51"/>
        <v>rock</v>
      </c>
      <c r="L399" t="s">
        <v>21</v>
      </c>
      <c r="M399" t="s">
        <v>22</v>
      </c>
      <c r="N399">
        <v>1369285200</v>
      </c>
      <c r="O399" s="14">
        <f t="shared" si="52"/>
        <v>41417.208333333336</v>
      </c>
      <c r="P399" s="14">
        <v>41417.208333333336</v>
      </c>
      <c r="Q399">
        <f t="shared" si="55"/>
        <v>2013</v>
      </c>
      <c r="R399">
        <v>2013</v>
      </c>
      <c r="S399" s="16" t="str">
        <f t="shared" si="53"/>
        <v>May</v>
      </c>
      <c r="T399" t="s">
        <v>2090</v>
      </c>
      <c r="U399">
        <v>1369803600</v>
      </c>
      <c r="V399" s="12">
        <f t="shared" si="54"/>
        <v>41423.208333333336</v>
      </c>
      <c r="W399" t="b">
        <v>0</v>
      </c>
      <c r="X399" t="b">
        <v>0</v>
      </c>
      <c r="Y399" t="s">
        <v>23</v>
      </c>
    </row>
    <row r="400" spans="1:2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8"/>
        <v>717.76470588235293</v>
      </c>
      <c r="G400" t="s">
        <v>20</v>
      </c>
      <c r="H400" s="8">
        <f t="shared" si="49"/>
        <v>99.203252032520325</v>
      </c>
      <c r="I400">
        <v>123</v>
      </c>
      <c r="J400" t="str">
        <f t="shared" si="50"/>
        <v>film &amp; video</v>
      </c>
      <c r="K400" t="str">
        <f t="shared" si="51"/>
        <v>animation</v>
      </c>
      <c r="L400" t="s">
        <v>107</v>
      </c>
      <c r="M400" t="s">
        <v>108</v>
      </c>
      <c r="N400">
        <v>1525755600</v>
      </c>
      <c r="O400" s="14">
        <f t="shared" si="52"/>
        <v>43228.208333333328</v>
      </c>
      <c r="P400" s="14">
        <v>43228.208333333328</v>
      </c>
      <c r="Q400">
        <f t="shared" si="55"/>
        <v>2018</v>
      </c>
      <c r="R400">
        <v>2018</v>
      </c>
      <c r="S400" s="16" t="str">
        <f t="shared" si="53"/>
        <v>May</v>
      </c>
      <c r="T400" t="s">
        <v>2090</v>
      </c>
      <c r="U400">
        <v>1525928400</v>
      </c>
      <c r="V400" s="12">
        <f t="shared" si="54"/>
        <v>43230.208333333328</v>
      </c>
      <c r="W400" t="b">
        <v>0</v>
      </c>
      <c r="X400" t="b">
        <v>1</v>
      </c>
      <c r="Y400" t="s">
        <v>71</v>
      </c>
    </row>
    <row r="401" spans="1:2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8"/>
        <v>63.850976361767728</v>
      </c>
      <c r="G401" t="s">
        <v>14</v>
      </c>
      <c r="H401" s="8">
        <f t="shared" si="49"/>
        <v>66.022316684378325</v>
      </c>
      <c r="I401">
        <v>941</v>
      </c>
      <c r="J401" t="str">
        <f t="shared" si="50"/>
        <v>music</v>
      </c>
      <c r="K401" t="str">
        <f t="shared" si="51"/>
        <v>indie rock</v>
      </c>
      <c r="L401" t="s">
        <v>21</v>
      </c>
      <c r="M401" t="s">
        <v>22</v>
      </c>
      <c r="N401">
        <v>1296626400</v>
      </c>
      <c r="O401" s="14">
        <f t="shared" si="52"/>
        <v>40576.25</v>
      </c>
      <c r="P401" s="14">
        <v>40576.25</v>
      </c>
      <c r="Q401">
        <f t="shared" si="55"/>
        <v>2011</v>
      </c>
      <c r="R401">
        <v>2011</v>
      </c>
      <c r="S401" s="16" t="str">
        <f t="shared" si="53"/>
        <v>Feb</v>
      </c>
      <c r="T401" t="s">
        <v>2089</v>
      </c>
      <c r="U401">
        <v>1297231200</v>
      </c>
      <c r="V401" s="12">
        <f t="shared" si="54"/>
        <v>40583.25</v>
      </c>
      <c r="W401" t="b">
        <v>0</v>
      </c>
      <c r="X401" t="b">
        <v>0</v>
      </c>
      <c r="Y401" t="s">
        <v>60</v>
      </c>
    </row>
    <row r="402" spans="1:2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8"/>
        <v>2</v>
      </c>
      <c r="G402" t="s">
        <v>14</v>
      </c>
      <c r="H402" s="8">
        <f t="shared" si="49"/>
        <v>2</v>
      </c>
      <c r="I402">
        <v>1</v>
      </c>
      <c r="J402" t="str">
        <f t="shared" si="50"/>
        <v>photography</v>
      </c>
      <c r="K402" t="str">
        <f t="shared" si="51"/>
        <v>photography books</v>
      </c>
      <c r="L402" t="s">
        <v>21</v>
      </c>
      <c r="M402" t="s">
        <v>22</v>
      </c>
      <c r="N402">
        <v>1376629200</v>
      </c>
      <c r="O402" s="14">
        <f t="shared" si="52"/>
        <v>41502.208333333336</v>
      </c>
      <c r="P402" s="14">
        <v>41502.208333333336</v>
      </c>
      <c r="Q402">
        <f t="shared" si="55"/>
        <v>2013</v>
      </c>
      <c r="R402">
        <v>2013</v>
      </c>
      <c r="S402" s="16" t="str">
        <f t="shared" si="53"/>
        <v>Aug</v>
      </c>
      <c r="T402" t="s">
        <v>2080</v>
      </c>
      <c r="U402">
        <v>1378530000</v>
      </c>
      <c r="V402" s="12">
        <f t="shared" si="54"/>
        <v>41524.208333333336</v>
      </c>
      <c r="W402" t="b">
        <v>0</v>
      </c>
      <c r="X402" t="b">
        <v>1</v>
      </c>
      <c r="Y402" t="s">
        <v>122</v>
      </c>
    </row>
    <row r="403" spans="1:2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8"/>
        <v>1530.2222222222222</v>
      </c>
      <c r="G403" t="s">
        <v>20</v>
      </c>
      <c r="H403" s="8">
        <f t="shared" si="49"/>
        <v>46.060200668896321</v>
      </c>
      <c r="I403">
        <v>299</v>
      </c>
      <c r="J403" t="str">
        <f t="shared" si="50"/>
        <v>theater</v>
      </c>
      <c r="K403" t="str">
        <f t="shared" si="51"/>
        <v>plays</v>
      </c>
      <c r="L403" t="s">
        <v>21</v>
      </c>
      <c r="M403" t="s">
        <v>22</v>
      </c>
      <c r="N403">
        <v>1572152400</v>
      </c>
      <c r="O403" s="14">
        <f t="shared" si="52"/>
        <v>43765.208333333328</v>
      </c>
      <c r="P403" s="14">
        <v>43765.208333333328</v>
      </c>
      <c r="Q403">
        <f t="shared" si="55"/>
        <v>2019</v>
      </c>
      <c r="R403">
        <v>2019</v>
      </c>
      <c r="S403" s="16" t="str">
        <f t="shared" si="53"/>
        <v>Oct</v>
      </c>
      <c r="T403" t="s">
        <v>2083</v>
      </c>
      <c r="U403">
        <v>1572152400</v>
      </c>
      <c r="V403" s="12">
        <f t="shared" si="54"/>
        <v>43765.208333333328</v>
      </c>
      <c r="W403" t="b">
        <v>0</v>
      </c>
      <c r="X403" t="b">
        <v>0</v>
      </c>
      <c r="Y403" t="s">
        <v>33</v>
      </c>
    </row>
    <row r="404" spans="1:2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8"/>
        <v>40.356164383561641</v>
      </c>
      <c r="G404" t="s">
        <v>14</v>
      </c>
      <c r="H404" s="8">
        <f t="shared" si="49"/>
        <v>73.650000000000006</v>
      </c>
      <c r="I404">
        <v>40</v>
      </c>
      <c r="J404" t="str">
        <f t="shared" si="50"/>
        <v>film &amp; video</v>
      </c>
      <c r="K404" t="str">
        <f t="shared" si="51"/>
        <v>shorts</v>
      </c>
      <c r="L404" t="s">
        <v>21</v>
      </c>
      <c r="M404" t="s">
        <v>22</v>
      </c>
      <c r="N404">
        <v>1325829600</v>
      </c>
      <c r="O404" s="14">
        <f t="shared" si="52"/>
        <v>40914.25</v>
      </c>
      <c r="P404" s="14">
        <v>40914.25</v>
      </c>
      <c r="Q404">
        <f t="shared" si="55"/>
        <v>2012</v>
      </c>
      <c r="R404">
        <v>2012</v>
      </c>
      <c r="S404" s="16" t="str">
        <f t="shared" si="53"/>
        <v>Jan</v>
      </c>
      <c r="T404" t="s">
        <v>2081</v>
      </c>
      <c r="U404">
        <v>1329890400</v>
      </c>
      <c r="V404" s="12">
        <f t="shared" si="54"/>
        <v>40961.25</v>
      </c>
      <c r="W404" t="b">
        <v>0</v>
      </c>
      <c r="X404" t="b">
        <v>1</v>
      </c>
      <c r="Y404" t="s">
        <v>100</v>
      </c>
    </row>
    <row r="405" spans="1:2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8"/>
        <v>86.220633299284984</v>
      </c>
      <c r="G405" t="s">
        <v>14</v>
      </c>
      <c r="H405" s="8">
        <f t="shared" si="49"/>
        <v>55.99336650082919</v>
      </c>
      <c r="I405">
        <v>3015</v>
      </c>
      <c r="J405" t="str">
        <f t="shared" si="50"/>
        <v>theater</v>
      </c>
      <c r="K405" t="str">
        <f t="shared" si="51"/>
        <v>plays</v>
      </c>
      <c r="L405" t="s">
        <v>15</v>
      </c>
      <c r="M405" t="s">
        <v>16</v>
      </c>
      <c r="N405">
        <v>1273640400</v>
      </c>
      <c r="O405" s="14">
        <f t="shared" si="52"/>
        <v>40310.208333333336</v>
      </c>
      <c r="P405" s="14">
        <v>40310.208333333336</v>
      </c>
      <c r="Q405">
        <f t="shared" si="55"/>
        <v>2010</v>
      </c>
      <c r="R405">
        <v>2010</v>
      </c>
      <c r="S405" s="16" t="str">
        <f t="shared" si="53"/>
        <v>May</v>
      </c>
      <c r="T405" t="s">
        <v>2090</v>
      </c>
      <c r="U405">
        <v>1276750800</v>
      </c>
      <c r="V405" s="12">
        <f t="shared" si="54"/>
        <v>40346.208333333336</v>
      </c>
      <c r="W405" t="b">
        <v>0</v>
      </c>
      <c r="X405" t="b">
        <v>1</v>
      </c>
      <c r="Y405" t="s">
        <v>33</v>
      </c>
    </row>
    <row r="406" spans="1:2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8"/>
        <v>315.58486707566465</v>
      </c>
      <c r="G406" t="s">
        <v>20</v>
      </c>
      <c r="H406" s="8">
        <f t="shared" si="49"/>
        <v>68.985695127402778</v>
      </c>
      <c r="I406">
        <v>2237</v>
      </c>
      <c r="J406" t="str">
        <f t="shared" si="50"/>
        <v>theater</v>
      </c>
      <c r="K406" t="str">
        <f t="shared" si="51"/>
        <v>plays</v>
      </c>
      <c r="L406" t="s">
        <v>21</v>
      </c>
      <c r="M406" t="s">
        <v>22</v>
      </c>
      <c r="N406">
        <v>1510639200</v>
      </c>
      <c r="O406" s="14">
        <f t="shared" si="52"/>
        <v>43053.25</v>
      </c>
      <c r="P406" s="14">
        <v>43053.25</v>
      </c>
      <c r="Q406">
        <f t="shared" si="55"/>
        <v>2017</v>
      </c>
      <c r="R406">
        <v>2017</v>
      </c>
      <c r="S406" s="16" t="str">
        <f t="shared" si="53"/>
        <v>Nov</v>
      </c>
      <c r="T406" t="s">
        <v>2079</v>
      </c>
      <c r="U406">
        <v>1510898400</v>
      </c>
      <c r="V406" s="12">
        <f t="shared" si="54"/>
        <v>43056.25</v>
      </c>
      <c r="W406" t="b">
        <v>0</v>
      </c>
      <c r="X406" t="b">
        <v>0</v>
      </c>
      <c r="Y406" t="s">
        <v>33</v>
      </c>
    </row>
    <row r="407" spans="1:2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8"/>
        <v>89.618243243243242</v>
      </c>
      <c r="G407" t="s">
        <v>14</v>
      </c>
      <c r="H407" s="8">
        <f t="shared" si="49"/>
        <v>60.981609195402299</v>
      </c>
      <c r="I407">
        <v>435</v>
      </c>
      <c r="J407" t="str">
        <f t="shared" si="50"/>
        <v>theater</v>
      </c>
      <c r="K407" t="str">
        <f t="shared" si="51"/>
        <v>plays</v>
      </c>
      <c r="L407" t="s">
        <v>21</v>
      </c>
      <c r="M407" t="s">
        <v>22</v>
      </c>
      <c r="N407">
        <v>1528088400</v>
      </c>
      <c r="O407" s="14">
        <f t="shared" si="52"/>
        <v>43255.208333333328</v>
      </c>
      <c r="P407" s="14">
        <v>43255.208333333328</v>
      </c>
      <c r="Q407">
        <f t="shared" si="55"/>
        <v>2018</v>
      </c>
      <c r="R407">
        <v>2018</v>
      </c>
      <c r="S407" s="16" t="str">
        <f t="shared" si="53"/>
        <v>Jun</v>
      </c>
      <c r="T407" t="s">
        <v>2084</v>
      </c>
      <c r="U407">
        <v>1532408400</v>
      </c>
      <c r="V407" s="12">
        <f t="shared" si="54"/>
        <v>43305.208333333328</v>
      </c>
      <c r="W407" t="b">
        <v>0</v>
      </c>
      <c r="X407" t="b">
        <v>0</v>
      </c>
      <c r="Y407" t="s">
        <v>33</v>
      </c>
    </row>
    <row r="408" spans="1:2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8"/>
        <v>182.14503816793894</v>
      </c>
      <c r="G408" t="s">
        <v>20</v>
      </c>
      <c r="H408" s="8">
        <f t="shared" si="49"/>
        <v>110.98139534883721</v>
      </c>
      <c r="I408">
        <v>645</v>
      </c>
      <c r="J408" t="str">
        <f t="shared" si="50"/>
        <v>film &amp; video</v>
      </c>
      <c r="K408" t="str">
        <f t="shared" si="51"/>
        <v>documentary</v>
      </c>
      <c r="L408" t="s">
        <v>21</v>
      </c>
      <c r="M408" t="s">
        <v>22</v>
      </c>
      <c r="N408">
        <v>1359525600</v>
      </c>
      <c r="O408" s="14">
        <f t="shared" si="52"/>
        <v>41304.25</v>
      </c>
      <c r="P408" s="14">
        <v>41304.25</v>
      </c>
      <c r="Q408">
        <f t="shared" si="55"/>
        <v>2013</v>
      </c>
      <c r="R408">
        <v>2013</v>
      </c>
      <c r="S408" s="16" t="str">
        <f t="shared" si="53"/>
        <v>Jan</v>
      </c>
      <c r="T408" t="s">
        <v>2081</v>
      </c>
      <c r="U408">
        <v>1360562400</v>
      </c>
      <c r="V408" s="12">
        <f t="shared" si="54"/>
        <v>41316.25</v>
      </c>
      <c r="W408" t="b">
        <v>1</v>
      </c>
      <c r="X408" t="b">
        <v>0</v>
      </c>
      <c r="Y408" t="s">
        <v>42</v>
      </c>
    </row>
    <row r="409" spans="1:2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8"/>
        <v>355.88235294117646</v>
      </c>
      <c r="G409" t="s">
        <v>20</v>
      </c>
      <c r="H409" s="8">
        <f t="shared" si="49"/>
        <v>25</v>
      </c>
      <c r="I409">
        <v>484</v>
      </c>
      <c r="J409" t="str">
        <f t="shared" si="50"/>
        <v>theater</v>
      </c>
      <c r="K409" t="str">
        <f t="shared" si="51"/>
        <v>plays</v>
      </c>
      <c r="L409" t="s">
        <v>36</v>
      </c>
      <c r="M409" t="s">
        <v>37</v>
      </c>
      <c r="N409">
        <v>1570942800</v>
      </c>
      <c r="O409" s="14">
        <f t="shared" si="52"/>
        <v>43751.208333333328</v>
      </c>
      <c r="P409" s="14">
        <v>43751.208333333328</v>
      </c>
      <c r="Q409">
        <f t="shared" si="55"/>
        <v>2019</v>
      </c>
      <c r="R409">
        <v>2019</v>
      </c>
      <c r="S409" s="16" t="str">
        <f t="shared" si="53"/>
        <v>Oct</v>
      </c>
      <c r="T409" t="s">
        <v>2083</v>
      </c>
      <c r="U409">
        <v>1571547600</v>
      </c>
      <c r="V409" s="12">
        <f t="shared" si="54"/>
        <v>43758.208333333328</v>
      </c>
      <c r="W409" t="b">
        <v>0</v>
      </c>
      <c r="X409" t="b">
        <v>0</v>
      </c>
      <c r="Y409" t="s">
        <v>33</v>
      </c>
    </row>
    <row r="410" spans="1:2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8"/>
        <v>131.83695652173913</v>
      </c>
      <c r="G410" t="s">
        <v>20</v>
      </c>
      <c r="H410" s="8">
        <f t="shared" si="49"/>
        <v>78.759740259740255</v>
      </c>
      <c r="I410">
        <v>154</v>
      </c>
      <c r="J410" t="str">
        <f t="shared" si="50"/>
        <v>film &amp; video</v>
      </c>
      <c r="K410" t="str">
        <f t="shared" si="51"/>
        <v>documentary</v>
      </c>
      <c r="L410" t="s">
        <v>15</v>
      </c>
      <c r="M410" t="s">
        <v>16</v>
      </c>
      <c r="N410">
        <v>1466398800</v>
      </c>
      <c r="O410" s="14">
        <f t="shared" si="52"/>
        <v>42541.208333333328</v>
      </c>
      <c r="P410" s="14">
        <v>42541.208333333328</v>
      </c>
      <c r="Q410">
        <f t="shared" si="55"/>
        <v>2016</v>
      </c>
      <c r="R410">
        <v>2016</v>
      </c>
      <c r="S410" s="16" t="str">
        <f t="shared" si="53"/>
        <v>Jun</v>
      </c>
      <c r="T410" t="s">
        <v>2084</v>
      </c>
      <c r="U410">
        <v>1468126800</v>
      </c>
      <c r="V410" s="12">
        <f t="shared" si="54"/>
        <v>42561.208333333328</v>
      </c>
      <c r="W410" t="b">
        <v>0</v>
      </c>
      <c r="X410" t="b">
        <v>0</v>
      </c>
      <c r="Y410" t="s">
        <v>42</v>
      </c>
    </row>
    <row r="411" spans="1:2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8"/>
        <v>46.315634218289084</v>
      </c>
      <c r="G411" t="s">
        <v>14</v>
      </c>
      <c r="H411" s="8">
        <f t="shared" si="49"/>
        <v>87.960784313725483</v>
      </c>
      <c r="I411">
        <v>714</v>
      </c>
      <c r="J411" t="str">
        <f t="shared" si="50"/>
        <v>music</v>
      </c>
      <c r="K411" t="str">
        <f t="shared" si="51"/>
        <v>rock</v>
      </c>
      <c r="L411" t="s">
        <v>21</v>
      </c>
      <c r="M411" t="s">
        <v>22</v>
      </c>
      <c r="N411">
        <v>1492491600</v>
      </c>
      <c r="O411" s="14">
        <f t="shared" si="52"/>
        <v>42843.208333333328</v>
      </c>
      <c r="P411" s="14">
        <v>42843.208333333328</v>
      </c>
      <c r="Q411">
        <f t="shared" si="55"/>
        <v>2017</v>
      </c>
      <c r="R411">
        <v>2017</v>
      </c>
      <c r="S411" s="16" t="str">
        <f t="shared" si="53"/>
        <v>Apr</v>
      </c>
      <c r="T411" t="s">
        <v>2088</v>
      </c>
      <c r="U411">
        <v>1492837200</v>
      </c>
      <c r="V411" s="12">
        <f t="shared" si="54"/>
        <v>42847.208333333328</v>
      </c>
      <c r="W411" t="b">
        <v>0</v>
      </c>
      <c r="X411" t="b">
        <v>0</v>
      </c>
      <c r="Y411" t="s">
        <v>23</v>
      </c>
    </row>
    <row r="412" spans="1:2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8"/>
        <v>36.132726089785294</v>
      </c>
      <c r="G412" t="s">
        <v>47</v>
      </c>
      <c r="H412" s="8">
        <f t="shared" si="49"/>
        <v>49.987398739873989</v>
      </c>
      <c r="I412">
        <v>1111</v>
      </c>
      <c r="J412" t="str">
        <f t="shared" si="50"/>
        <v>games</v>
      </c>
      <c r="K412" t="str">
        <f t="shared" si="51"/>
        <v>mobile games</v>
      </c>
      <c r="L412" t="s">
        <v>21</v>
      </c>
      <c r="M412" t="s">
        <v>22</v>
      </c>
      <c r="N412">
        <v>1430197200</v>
      </c>
      <c r="O412" s="14">
        <f t="shared" si="52"/>
        <v>42122.208333333328</v>
      </c>
      <c r="P412" s="14">
        <v>42122.208333333328</v>
      </c>
      <c r="Q412">
        <f t="shared" si="55"/>
        <v>2015</v>
      </c>
      <c r="R412">
        <v>2015</v>
      </c>
      <c r="S412" s="16" t="str">
        <f t="shared" si="53"/>
        <v>Apr</v>
      </c>
      <c r="T412" t="s">
        <v>2088</v>
      </c>
      <c r="U412">
        <v>1430197200</v>
      </c>
      <c r="V412" s="12">
        <f t="shared" si="54"/>
        <v>42122.208333333328</v>
      </c>
      <c r="W412" t="b">
        <v>0</v>
      </c>
      <c r="X412" t="b">
        <v>0</v>
      </c>
      <c r="Y412" t="s">
        <v>292</v>
      </c>
    </row>
    <row r="413" spans="1:2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8"/>
        <v>104.62820512820512</v>
      </c>
      <c r="G413" t="s">
        <v>20</v>
      </c>
      <c r="H413" s="8">
        <f t="shared" si="49"/>
        <v>99.524390243902445</v>
      </c>
      <c r="I413">
        <v>82</v>
      </c>
      <c r="J413" t="str">
        <f t="shared" si="50"/>
        <v>theater</v>
      </c>
      <c r="K413" t="str">
        <f t="shared" si="51"/>
        <v>plays</v>
      </c>
      <c r="L413" t="s">
        <v>21</v>
      </c>
      <c r="M413" t="s">
        <v>22</v>
      </c>
      <c r="N413">
        <v>1496034000</v>
      </c>
      <c r="O413" s="14">
        <f t="shared" si="52"/>
        <v>42884.208333333328</v>
      </c>
      <c r="P413" s="14">
        <v>42884.208333333328</v>
      </c>
      <c r="Q413">
        <f t="shared" si="55"/>
        <v>2017</v>
      </c>
      <c r="R413">
        <v>2017</v>
      </c>
      <c r="S413" s="16" t="str">
        <f t="shared" si="53"/>
        <v>May</v>
      </c>
      <c r="T413" t="s">
        <v>2090</v>
      </c>
      <c r="U413">
        <v>1496206800</v>
      </c>
      <c r="V413" s="12">
        <f t="shared" si="54"/>
        <v>42886.208333333328</v>
      </c>
      <c r="W413" t="b">
        <v>0</v>
      </c>
      <c r="X413" t="b">
        <v>0</v>
      </c>
      <c r="Y413" t="s">
        <v>33</v>
      </c>
    </row>
    <row r="414" spans="1:2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8"/>
        <v>668.85714285714289</v>
      </c>
      <c r="G414" t="s">
        <v>20</v>
      </c>
      <c r="H414" s="8">
        <f t="shared" si="49"/>
        <v>104.82089552238806</v>
      </c>
      <c r="I414">
        <v>134</v>
      </c>
      <c r="J414" t="str">
        <f t="shared" si="50"/>
        <v>publishing</v>
      </c>
      <c r="K414" t="str">
        <f t="shared" si="51"/>
        <v>fiction</v>
      </c>
      <c r="L414" t="s">
        <v>21</v>
      </c>
      <c r="M414" t="s">
        <v>22</v>
      </c>
      <c r="N414">
        <v>1388728800</v>
      </c>
      <c r="O414" s="14">
        <f t="shared" si="52"/>
        <v>41642.25</v>
      </c>
      <c r="P414" s="14">
        <v>41642.25</v>
      </c>
      <c r="Q414">
        <f t="shared" si="55"/>
        <v>2014</v>
      </c>
      <c r="R414">
        <v>2014</v>
      </c>
      <c r="S414" s="16" t="str">
        <f t="shared" si="53"/>
        <v>Jan</v>
      </c>
      <c r="T414" t="s">
        <v>2081</v>
      </c>
      <c r="U414">
        <v>1389592800</v>
      </c>
      <c r="V414" s="12">
        <f t="shared" si="54"/>
        <v>41652.25</v>
      </c>
      <c r="W414" t="b">
        <v>0</v>
      </c>
      <c r="X414" t="b">
        <v>0</v>
      </c>
      <c r="Y414" t="s">
        <v>119</v>
      </c>
    </row>
    <row r="415" spans="1:2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8"/>
        <v>62.072823218997364</v>
      </c>
      <c r="G415" t="s">
        <v>47</v>
      </c>
      <c r="H415" s="8">
        <f t="shared" si="49"/>
        <v>108.01469237832875</v>
      </c>
      <c r="I415">
        <v>1089</v>
      </c>
      <c r="J415" t="str">
        <f t="shared" si="50"/>
        <v>film &amp; video</v>
      </c>
      <c r="K415" t="str">
        <f t="shared" si="51"/>
        <v>animation</v>
      </c>
      <c r="L415" t="s">
        <v>21</v>
      </c>
      <c r="M415" t="s">
        <v>22</v>
      </c>
      <c r="N415">
        <v>1543298400</v>
      </c>
      <c r="O415" s="14">
        <f t="shared" si="52"/>
        <v>43431.25</v>
      </c>
      <c r="P415" s="14">
        <v>43431.25</v>
      </c>
      <c r="Q415">
        <f t="shared" si="55"/>
        <v>2018</v>
      </c>
      <c r="R415">
        <v>2018</v>
      </c>
      <c r="S415" s="16" t="str">
        <f t="shared" si="53"/>
        <v>Nov</v>
      </c>
      <c r="T415" t="s">
        <v>2079</v>
      </c>
      <c r="U415">
        <v>1545631200</v>
      </c>
      <c r="V415" s="12">
        <f t="shared" si="54"/>
        <v>43458.25</v>
      </c>
      <c r="W415" t="b">
        <v>0</v>
      </c>
      <c r="X415" t="b">
        <v>0</v>
      </c>
      <c r="Y415" t="s">
        <v>71</v>
      </c>
    </row>
    <row r="416" spans="1:2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8"/>
        <v>84.699787460148784</v>
      </c>
      <c r="G416" t="s">
        <v>14</v>
      </c>
      <c r="H416" s="8">
        <f t="shared" si="49"/>
        <v>28.998544660724033</v>
      </c>
      <c r="I416">
        <v>5497</v>
      </c>
      <c r="J416" t="str">
        <f t="shared" si="50"/>
        <v>food</v>
      </c>
      <c r="K416" t="str">
        <f t="shared" si="51"/>
        <v>food trucks</v>
      </c>
      <c r="L416" t="s">
        <v>21</v>
      </c>
      <c r="M416" t="s">
        <v>22</v>
      </c>
      <c r="N416">
        <v>1271739600</v>
      </c>
      <c r="O416" s="14">
        <f t="shared" si="52"/>
        <v>40288.208333333336</v>
      </c>
      <c r="P416" s="14">
        <v>40288.208333333336</v>
      </c>
      <c r="Q416">
        <f t="shared" si="55"/>
        <v>2010</v>
      </c>
      <c r="R416">
        <v>2010</v>
      </c>
      <c r="S416" s="16" t="str">
        <f t="shared" si="53"/>
        <v>Apr</v>
      </c>
      <c r="T416" t="s">
        <v>2088</v>
      </c>
      <c r="U416">
        <v>1272430800</v>
      </c>
      <c r="V416" s="12">
        <f t="shared" si="54"/>
        <v>40296.208333333336</v>
      </c>
      <c r="W416" t="b">
        <v>0</v>
      </c>
      <c r="X416" t="b">
        <v>1</v>
      </c>
      <c r="Y416" t="s">
        <v>17</v>
      </c>
    </row>
    <row r="417" spans="1:2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8"/>
        <v>11.059030837004405</v>
      </c>
      <c r="G417" t="s">
        <v>14</v>
      </c>
      <c r="H417" s="8">
        <f t="shared" si="49"/>
        <v>30.028708133971293</v>
      </c>
      <c r="I417">
        <v>418</v>
      </c>
      <c r="J417" t="str">
        <f t="shared" si="50"/>
        <v>theater</v>
      </c>
      <c r="K417" t="str">
        <f t="shared" si="51"/>
        <v>plays</v>
      </c>
      <c r="L417" t="s">
        <v>21</v>
      </c>
      <c r="M417" t="s">
        <v>22</v>
      </c>
      <c r="N417">
        <v>1326434400</v>
      </c>
      <c r="O417" s="14">
        <f t="shared" si="52"/>
        <v>40921.25</v>
      </c>
      <c r="P417" s="14">
        <v>40921.25</v>
      </c>
      <c r="Q417">
        <f t="shared" si="55"/>
        <v>2012</v>
      </c>
      <c r="R417">
        <v>2012</v>
      </c>
      <c r="S417" s="16" t="str">
        <f t="shared" si="53"/>
        <v>Jan</v>
      </c>
      <c r="T417" t="s">
        <v>2081</v>
      </c>
      <c r="U417">
        <v>1327903200</v>
      </c>
      <c r="V417" s="12">
        <f t="shared" si="54"/>
        <v>40938.25</v>
      </c>
      <c r="W417" t="b">
        <v>0</v>
      </c>
      <c r="X417" t="b">
        <v>0</v>
      </c>
      <c r="Y417" t="s">
        <v>33</v>
      </c>
    </row>
    <row r="418" spans="1:2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8"/>
        <v>43.838781575037146</v>
      </c>
      <c r="G418" t="s">
        <v>14</v>
      </c>
      <c r="H418" s="8">
        <f t="shared" si="49"/>
        <v>41.005559416261292</v>
      </c>
      <c r="I418">
        <v>1439</v>
      </c>
      <c r="J418" t="str">
        <f t="shared" si="50"/>
        <v>film &amp; video</v>
      </c>
      <c r="K418" t="str">
        <f t="shared" si="51"/>
        <v>documentary</v>
      </c>
      <c r="L418" t="s">
        <v>21</v>
      </c>
      <c r="M418" t="s">
        <v>22</v>
      </c>
      <c r="N418">
        <v>1295244000</v>
      </c>
      <c r="O418" s="14">
        <f t="shared" si="52"/>
        <v>40560.25</v>
      </c>
      <c r="P418" s="14">
        <v>40560.25</v>
      </c>
      <c r="Q418">
        <f t="shared" si="55"/>
        <v>2011</v>
      </c>
      <c r="R418">
        <v>2011</v>
      </c>
      <c r="S418" s="16" t="str">
        <f t="shared" si="53"/>
        <v>Jan</v>
      </c>
      <c r="T418" t="s">
        <v>2081</v>
      </c>
      <c r="U418">
        <v>1296021600</v>
      </c>
      <c r="V418" s="12">
        <f t="shared" si="54"/>
        <v>40569.25</v>
      </c>
      <c r="W418" t="b">
        <v>0</v>
      </c>
      <c r="X418" t="b">
        <v>1</v>
      </c>
      <c r="Y418" t="s">
        <v>42</v>
      </c>
    </row>
    <row r="419" spans="1:2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8"/>
        <v>55.470588235294116</v>
      </c>
      <c r="G419" t="s">
        <v>14</v>
      </c>
      <c r="H419" s="8">
        <f t="shared" si="49"/>
        <v>62.866666666666667</v>
      </c>
      <c r="I419">
        <v>15</v>
      </c>
      <c r="J419" t="str">
        <f t="shared" si="50"/>
        <v>theater</v>
      </c>
      <c r="K419" t="str">
        <f t="shared" si="51"/>
        <v>plays</v>
      </c>
      <c r="L419" t="s">
        <v>21</v>
      </c>
      <c r="M419" t="s">
        <v>22</v>
      </c>
      <c r="N419">
        <v>1541221200</v>
      </c>
      <c r="O419" s="14">
        <f t="shared" si="52"/>
        <v>43407.208333333328</v>
      </c>
      <c r="P419" s="14">
        <v>43407.208333333328</v>
      </c>
      <c r="Q419">
        <f t="shared" si="55"/>
        <v>2018</v>
      </c>
      <c r="R419">
        <v>2018</v>
      </c>
      <c r="S419" s="16" t="str">
        <f t="shared" si="53"/>
        <v>Nov</v>
      </c>
      <c r="T419" t="s">
        <v>2079</v>
      </c>
      <c r="U419">
        <v>1543298400</v>
      </c>
      <c r="V419" s="12">
        <f t="shared" si="54"/>
        <v>43431.25</v>
      </c>
      <c r="W419" t="b">
        <v>0</v>
      </c>
      <c r="X419" t="b">
        <v>0</v>
      </c>
      <c r="Y419" t="s">
        <v>33</v>
      </c>
    </row>
    <row r="420" spans="1:2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8"/>
        <v>57.399511301160658</v>
      </c>
      <c r="G420" t="s">
        <v>14</v>
      </c>
      <c r="H420" s="8">
        <f t="shared" si="49"/>
        <v>47.005002501250623</v>
      </c>
      <c r="I420">
        <v>1999</v>
      </c>
      <c r="J420" t="str">
        <f t="shared" si="50"/>
        <v>film &amp; video</v>
      </c>
      <c r="K420" t="str">
        <f t="shared" si="51"/>
        <v>documentary</v>
      </c>
      <c r="L420" t="s">
        <v>15</v>
      </c>
      <c r="M420" t="s">
        <v>16</v>
      </c>
      <c r="N420">
        <v>1336280400</v>
      </c>
      <c r="O420" s="14">
        <f t="shared" si="52"/>
        <v>41035.208333333336</v>
      </c>
      <c r="P420" s="14">
        <v>41035.208333333336</v>
      </c>
      <c r="Q420">
        <f t="shared" si="55"/>
        <v>2012</v>
      </c>
      <c r="R420">
        <v>2012</v>
      </c>
      <c r="S420" s="16" t="str">
        <f t="shared" si="53"/>
        <v>May</v>
      </c>
      <c r="T420" t="s">
        <v>2090</v>
      </c>
      <c r="U420">
        <v>1336366800</v>
      </c>
      <c r="V420" s="12">
        <f t="shared" si="54"/>
        <v>41036.208333333336</v>
      </c>
      <c r="W420" t="b">
        <v>0</v>
      </c>
      <c r="X420" t="b">
        <v>0</v>
      </c>
      <c r="Y420" t="s">
        <v>42</v>
      </c>
    </row>
    <row r="421" spans="1:2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8"/>
        <v>123.43497363796135</v>
      </c>
      <c r="G421" t="s">
        <v>20</v>
      </c>
      <c r="H421" s="8">
        <f t="shared" si="49"/>
        <v>26.997693638285604</v>
      </c>
      <c r="I421">
        <v>5203</v>
      </c>
      <c r="J421" t="str">
        <f t="shared" si="50"/>
        <v>technology</v>
      </c>
      <c r="K421" t="str">
        <f t="shared" si="51"/>
        <v>web</v>
      </c>
      <c r="L421" t="s">
        <v>21</v>
      </c>
      <c r="M421" t="s">
        <v>22</v>
      </c>
      <c r="N421">
        <v>1324533600</v>
      </c>
      <c r="O421" s="14">
        <f t="shared" si="52"/>
        <v>40899.25</v>
      </c>
      <c r="P421" s="14">
        <v>40899.25</v>
      </c>
      <c r="Q421">
        <f t="shared" si="55"/>
        <v>2011</v>
      </c>
      <c r="R421">
        <v>2011</v>
      </c>
      <c r="S421" s="16" t="str">
        <f t="shared" si="53"/>
        <v>Dec</v>
      </c>
      <c r="T421" t="s">
        <v>2086</v>
      </c>
      <c r="U421">
        <v>1325052000</v>
      </c>
      <c r="V421" s="12">
        <f t="shared" si="54"/>
        <v>40905.25</v>
      </c>
      <c r="W421" t="b">
        <v>0</v>
      </c>
      <c r="X421" t="b">
        <v>0</v>
      </c>
      <c r="Y421" t="s">
        <v>28</v>
      </c>
    </row>
    <row r="422" spans="1:2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8"/>
        <v>128.46</v>
      </c>
      <c r="G422" t="s">
        <v>20</v>
      </c>
      <c r="H422" s="8">
        <f t="shared" si="49"/>
        <v>68.329787234042556</v>
      </c>
      <c r="I422">
        <v>94</v>
      </c>
      <c r="J422" t="str">
        <f t="shared" si="50"/>
        <v>theater</v>
      </c>
      <c r="K422" t="str">
        <f t="shared" si="51"/>
        <v>plays</v>
      </c>
      <c r="L422" t="s">
        <v>21</v>
      </c>
      <c r="M422" t="s">
        <v>22</v>
      </c>
      <c r="N422">
        <v>1498366800</v>
      </c>
      <c r="O422" s="14">
        <f t="shared" si="52"/>
        <v>42911.208333333328</v>
      </c>
      <c r="P422" s="14">
        <v>42911.208333333328</v>
      </c>
      <c r="Q422">
        <f t="shared" si="55"/>
        <v>2017</v>
      </c>
      <c r="R422">
        <v>2017</v>
      </c>
      <c r="S422" s="16" t="str">
        <f t="shared" si="53"/>
        <v>Jun</v>
      </c>
      <c r="T422" t="s">
        <v>2084</v>
      </c>
      <c r="U422">
        <v>1499576400</v>
      </c>
      <c r="V422" s="12">
        <f t="shared" si="54"/>
        <v>42925.208333333328</v>
      </c>
      <c r="W422" t="b">
        <v>0</v>
      </c>
      <c r="X422" t="b">
        <v>0</v>
      </c>
      <c r="Y422" t="s">
        <v>33</v>
      </c>
    </row>
    <row r="423" spans="1:2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8"/>
        <v>63.989361702127653</v>
      </c>
      <c r="G423" t="s">
        <v>14</v>
      </c>
      <c r="H423" s="8">
        <f t="shared" si="49"/>
        <v>50.974576271186443</v>
      </c>
      <c r="I423">
        <v>118</v>
      </c>
      <c r="J423" t="str">
        <f t="shared" si="50"/>
        <v>technology</v>
      </c>
      <c r="K423" t="str">
        <f t="shared" si="51"/>
        <v>wearables</v>
      </c>
      <c r="L423" t="s">
        <v>21</v>
      </c>
      <c r="M423" t="s">
        <v>22</v>
      </c>
      <c r="N423">
        <v>1498712400</v>
      </c>
      <c r="O423" s="14">
        <f t="shared" si="52"/>
        <v>42915.208333333328</v>
      </c>
      <c r="P423" s="14">
        <v>42915.208333333328</v>
      </c>
      <c r="Q423">
        <f t="shared" si="55"/>
        <v>2017</v>
      </c>
      <c r="R423">
        <v>2017</v>
      </c>
      <c r="S423" s="16" t="str">
        <f t="shared" si="53"/>
        <v>Jun</v>
      </c>
      <c r="T423" t="s">
        <v>2084</v>
      </c>
      <c r="U423">
        <v>1501304400</v>
      </c>
      <c r="V423" s="12">
        <f t="shared" si="54"/>
        <v>42945.208333333328</v>
      </c>
      <c r="W423" t="b">
        <v>0</v>
      </c>
      <c r="X423" t="b">
        <v>1</v>
      </c>
      <c r="Y423" t="s">
        <v>65</v>
      </c>
    </row>
    <row r="424" spans="1:2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8"/>
        <v>127.29885057471265</v>
      </c>
      <c r="G424" t="s">
        <v>20</v>
      </c>
      <c r="H424" s="8">
        <f t="shared" si="49"/>
        <v>54.024390243902438</v>
      </c>
      <c r="I424">
        <v>205</v>
      </c>
      <c r="J424" t="str">
        <f t="shared" si="50"/>
        <v>theater</v>
      </c>
      <c r="K424" t="str">
        <f t="shared" si="51"/>
        <v>plays</v>
      </c>
      <c r="L424" t="s">
        <v>21</v>
      </c>
      <c r="M424" t="s">
        <v>22</v>
      </c>
      <c r="N424">
        <v>1271480400</v>
      </c>
      <c r="O424" s="14">
        <f t="shared" si="52"/>
        <v>40285.208333333336</v>
      </c>
      <c r="P424" s="14">
        <v>40285.208333333336</v>
      </c>
      <c r="Q424">
        <f t="shared" si="55"/>
        <v>2010</v>
      </c>
      <c r="R424">
        <v>2010</v>
      </c>
      <c r="S424" s="16" t="str">
        <f t="shared" si="53"/>
        <v>Apr</v>
      </c>
      <c r="T424" t="s">
        <v>2088</v>
      </c>
      <c r="U424">
        <v>1273208400</v>
      </c>
      <c r="V424" s="12">
        <f t="shared" si="54"/>
        <v>40305.208333333336</v>
      </c>
      <c r="W424" t="b">
        <v>0</v>
      </c>
      <c r="X424" t="b">
        <v>1</v>
      </c>
      <c r="Y424" t="s">
        <v>33</v>
      </c>
    </row>
    <row r="425" spans="1:2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8"/>
        <v>10.638024357239512</v>
      </c>
      <c r="G425" t="s">
        <v>14</v>
      </c>
      <c r="H425" s="8">
        <f t="shared" si="49"/>
        <v>97.055555555555557</v>
      </c>
      <c r="I425">
        <v>162</v>
      </c>
      <c r="J425" t="str">
        <f t="shared" si="50"/>
        <v>food</v>
      </c>
      <c r="K425" t="str">
        <f t="shared" si="51"/>
        <v>food trucks</v>
      </c>
      <c r="L425" t="s">
        <v>21</v>
      </c>
      <c r="M425" t="s">
        <v>22</v>
      </c>
      <c r="N425">
        <v>1316667600</v>
      </c>
      <c r="O425" s="14">
        <f t="shared" si="52"/>
        <v>40808.208333333336</v>
      </c>
      <c r="P425" s="14">
        <v>40808.208333333336</v>
      </c>
      <c r="Q425">
        <f t="shared" si="55"/>
        <v>2011</v>
      </c>
      <c r="R425">
        <v>2011</v>
      </c>
      <c r="S425" s="16" t="str">
        <f t="shared" si="53"/>
        <v>Sep</v>
      </c>
      <c r="T425" t="s">
        <v>2082</v>
      </c>
      <c r="U425">
        <v>1316840400</v>
      </c>
      <c r="V425" s="12">
        <f t="shared" si="54"/>
        <v>40810.208333333336</v>
      </c>
      <c r="W425" t="b">
        <v>0</v>
      </c>
      <c r="X425" t="b">
        <v>1</v>
      </c>
      <c r="Y425" t="s">
        <v>17</v>
      </c>
    </row>
    <row r="426" spans="1:2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8"/>
        <v>40.470588235294116</v>
      </c>
      <c r="G426" t="s">
        <v>14</v>
      </c>
      <c r="H426" s="8">
        <f t="shared" si="49"/>
        <v>24.867469879518072</v>
      </c>
      <c r="I426">
        <v>83</v>
      </c>
      <c r="J426" t="str">
        <f t="shared" si="50"/>
        <v>music</v>
      </c>
      <c r="K426" t="str">
        <f t="shared" si="51"/>
        <v>indie rock</v>
      </c>
      <c r="L426" t="s">
        <v>21</v>
      </c>
      <c r="M426" t="s">
        <v>22</v>
      </c>
      <c r="N426">
        <v>1524027600</v>
      </c>
      <c r="O426" s="14">
        <f t="shared" si="52"/>
        <v>43208.208333333328</v>
      </c>
      <c r="P426" s="14">
        <v>43208.208333333328</v>
      </c>
      <c r="Q426">
        <f t="shared" si="55"/>
        <v>2018</v>
      </c>
      <c r="R426">
        <v>2018</v>
      </c>
      <c r="S426" s="16" t="str">
        <f t="shared" si="53"/>
        <v>Apr</v>
      </c>
      <c r="T426" t="s">
        <v>2088</v>
      </c>
      <c r="U426">
        <v>1524546000</v>
      </c>
      <c r="V426" s="12">
        <f t="shared" si="54"/>
        <v>43214.208333333328</v>
      </c>
      <c r="W426" t="b">
        <v>0</v>
      </c>
      <c r="X426" t="b">
        <v>0</v>
      </c>
      <c r="Y426" t="s">
        <v>60</v>
      </c>
    </row>
    <row r="427" spans="1:2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8"/>
        <v>287.66666666666663</v>
      </c>
      <c r="G427" t="s">
        <v>20</v>
      </c>
      <c r="H427" s="8">
        <f t="shared" si="49"/>
        <v>84.423913043478265</v>
      </c>
      <c r="I427">
        <v>92</v>
      </c>
      <c r="J427" t="str">
        <f t="shared" si="50"/>
        <v>photography</v>
      </c>
      <c r="K427" t="str">
        <f t="shared" si="51"/>
        <v>photography books</v>
      </c>
      <c r="L427" t="s">
        <v>21</v>
      </c>
      <c r="M427" t="s">
        <v>22</v>
      </c>
      <c r="N427">
        <v>1438059600</v>
      </c>
      <c r="O427" s="14">
        <f t="shared" si="52"/>
        <v>42213.208333333328</v>
      </c>
      <c r="P427" s="14">
        <v>42213.208333333328</v>
      </c>
      <c r="Q427">
        <f t="shared" si="55"/>
        <v>2015</v>
      </c>
      <c r="R427">
        <v>2015</v>
      </c>
      <c r="S427" s="16" t="str">
        <f t="shared" si="53"/>
        <v>Jul</v>
      </c>
      <c r="T427" t="s">
        <v>2087</v>
      </c>
      <c r="U427">
        <v>1438578000</v>
      </c>
      <c r="V427" s="12">
        <f t="shared" si="54"/>
        <v>42219.208333333328</v>
      </c>
      <c r="W427" t="b">
        <v>0</v>
      </c>
      <c r="X427" t="b">
        <v>0</v>
      </c>
      <c r="Y427" t="s">
        <v>122</v>
      </c>
    </row>
    <row r="428" spans="1:2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8"/>
        <v>572.94444444444446</v>
      </c>
      <c r="G428" t="s">
        <v>20</v>
      </c>
      <c r="H428" s="8">
        <f t="shared" si="49"/>
        <v>47.091324200913242</v>
      </c>
      <c r="I428">
        <v>219</v>
      </c>
      <c r="J428" t="str">
        <f t="shared" si="50"/>
        <v>theater</v>
      </c>
      <c r="K428" t="str">
        <f t="shared" si="51"/>
        <v>plays</v>
      </c>
      <c r="L428" t="s">
        <v>21</v>
      </c>
      <c r="M428" t="s">
        <v>22</v>
      </c>
      <c r="N428">
        <v>1361944800</v>
      </c>
      <c r="O428" s="14">
        <f t="shared" si="52"/>
        <v>41332.25</v>
      </c>
      <c r="P428" s="14">
        <v>41332.25</v>
      </c>
      <c r="Q428">
        <f t="shared" si="55"/>
        <v>2013</v>
      </c>
      <c r="R428">
        <v>2013</v>
      </c>
      <c r="S428" s="16" t="str">
        <f t="shared" si="53"/>
        <v>Feb</v>
      </c>
      <c r="T428" t="s">
        <v>2089</v>
      </c>
      <c r="U428">
        <v>1362549600</v>
      </c>
      <c r="V428" s="12">
        <f t="shared" si="54"/>
        <v>41339.25</v>
      </c>
      <c r="W428" t="b">
        <v>0</v>
      </c>
      <c r="X428" t="b">
        <v>0</v>
      </c>
      <c r="Y428" t="s">
        <v>33</v>
      </c>
    </row>
    <row r="429" spans="1:2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8"/>
        <v>112.90429799426933</v>
      </c>
      <c r="G429" t="s">
        <v>20</v>
      </c>
      <c r="H429" s="8">
        <f t="shared" si="49"/>
        <v>77.996041171813147</v>
      </c>
      <c r="I429">
        <v>2526</v>
      </c>
      <c r="J429" t="str">
        <f t="shared" si="50"/>
        <v>theater</v>
      </c>
      <c r="K429" t="str">
        <f t="shared" si="51"/>
        <v>plays</v>
      </c>
      <c r="L429" t="s">
        <v>21</v>
      </c>
      <c r="M429" t="s">
        <v>22</v>
      </c>
      <c r="N429">
        <v>1410584400</v>
      </c>
      <c r="O429" s="14">
        <f t="shared" si="52"/>
        <v>41895.208333333336</v>
      </c>
      <c r="P429" s="14">
        <v>41895.208333333336</v>
      </c>
      <c r="Q429">
        <f t="shared" si="55"/>
        <v>2014</v>
      </c>
      <c r="R429">
        <v>2014</v>
      </c>
      <c r="S429" s="16" t="str">
        <f t="shared" si="53"/>
        <v>Sep</v>
      </c>
      <c r="T429" t="s">
        <v>2082</v>
      </c>
      <c r="U429">
        <v>1413349200</v>
      </c>
      <c r="V429" s="12">
        <f t="shared" si="54"/>
        <v>41927.208333333336</v>
      </c>
      <c r="W429" t="b">
        <v>0</v>
      </c>
      <c r="X429" t="b">
        <v>1</v>
      </c>
      <c r="Y429" t="s">
        <v>33</v>
      </c>
    </row>
    <row r="430" spans="1:2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8"/>
        <v>46.387573964497044</v>
      </c>
      <c r="G430" t="s">
        <v>14</v>
      </c>
      <c r="H430" s="8">
        <f t="shared" si="49"/>
        <v>62.967871485943775</v>
      </c>
      <c r="I430">
        <v>747</v>
      </c>
      <c r="J430" t="str">
        <f t="shared" si="50"/>
        <v>film &amp; video</v>
      </c>
      <c r="K430" t="str">
        <f t="shared" si="51"/>
        <v>animation</v>
      </c>
      <c r="L430" t="s">
        <v>21</v>
      </c>
      <c r="M430" t="s">
        <v>22</v>
      </c>
      <c r="N430">
        <v>1297404000</v>
      </c>
      <c r="O430" s="14">
        <f t="shared" si="52"/>
        <v>40585.25</v>
      </c>
      <c r="P430" s="14">
        <v>40585.25</v>
      </c>
      <c r="Q430">
        <f t="shared" si="55"/>
        <v>2011</v>
      </c>
      <c r="R430">
        <v>2011</v>
      </c>
      <c r="S430" s="16" t="str">
        <f t="shared" si="53"/>
        <v>Feb</v>
      </c>
      <c r="T430" t="s">
        <v>2089</v>
      </c>
      <c r="U430">
        <v>1298008800</v>
      </c>
      <c r="V430" s="12">
        <f t="shared" si="54"/>
        <v>40592.25</v>
      </c>
      <c r="W430" t="b">
        <v>0</v>
      </c>
      <c r="X430" t="b">
        <v>0</v>
      </c>
      <c r="Y430" t="s">
        <v>71</v>
      </c>
    </row>
    <row r="431" spans="1:2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8"/>
        <v>90.675916230366497</v>
      </c>
      <c r="G431" t="s">
        <v>74</v>
      </c>
      <c r="H431" s="8">
        <f t="shared" si="49"/>
        <v>81.006080449017773</v>
      </c>
      <c r="I431">
        <v>2138</v>
      </c>
      <c r="J431" t="str">
        <f t="shared" si="50"/>
        <v>photography</v>
      </c>
      <c r="K431" t="str">
        <f t="shared" si="51"/>
        <v>photography books</v>
      </c>
      <c r="L431" t="s">
        <v>21</v>
      </c>
      <c r="M431" t="s">
        <v>22</v>
      </c>
      <c r="N431">
        <v>1392012000</v>
      </c>
      <c r="O431" s="14">
        <f t="shared" si="52"/>
        <v>41680.25</v>
      </c>
      <c r="P431" s="14">
        <v>41680.25</v>
      </c>
      <c r="Q431">
        <f t="shared" si="55"/>
        <v>2014</v>
      </c>
      <c r="R431">
        <v>2014</v>
      </c>
      <c r="S431" s="16" t="str">
        <f t="shared" si="53"/>
        <v>Feb</v>
      </c>
      <c r="T431" t="s">
        <v>2089</v>
      </c>
      <c r="U431">
        <v>1394427600</v>
      </c>
      <c r="V431" s="12">
        <f t="shared" si="54"/>
        <v>41708.208333333336</v>
      </c>
      <c r="W431" t="b">
        <v>0</v>
      </c>
      <c r="X431" t="b">
        <v>1</v>
      </c>
      <c r="Y431" t="s">
        <v>122</v>
      </c>
    </row>
    <row r="432" spans="1:2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8"/>
        <v>67.740740740740748</v>
      </c>
      <c r="G432" t="s">
        <v>14</v>
      </c>
      <c r="H432" s="8">
        <f t="shared" si="49"/>
        <v>65.321428571428569</v>
      </c>
      <c r="I432">
        <v>84</v>
      </c>
      <c r="J432" t="str">
        <f t="shared" si="50"/>
        <v>theater</v>
      </c>
      <c r="K432" t="str">
        <f t="shared" si="51"/>
        <v>plays</v>
      </c>
      <c r="L432" t="s">
        <v>21</v>
      </c>
      <c r="M432" t="s">
        <v>22</v>
      </c>
      <c r="N432">
        <v>1569733200</v>
      </c>
      <c r="O432" s="14">
        <f t="shared" si="52"/>
        <v>43737.208333333328</v>
      </c>
      <c r="P432" s="14">
        <v>43737.208333333328</v>
      </c>
      <c r="Q432">
        <f t="shared" si="55"/>
        <v>2019</v>
      </c>
      <c r="R432">
        <v>2019</v>
      </c>
      <c r="S432" s="16" t="str">
        <f t="shared" si="53"/>
        <v>Sep</v>
      </c>
      <c r="T432" t="s">
        <v>2082</v>
      </c>
      <c r="U432">
        <v>1572670800</v>
      </c>
      <c r="V432" s="12">
        <f t="shared" si="54"/>
        <v>43771.208333333328</v>
      </c>
      <c r="W432" t="b">
        <v>0</v>
      </c>
      <c r="X432" t="b">
        <v>0</v>
      </c>
      <c r="Y432" t="s">
        <v>33</v>
      </c>
    </row>
    <row r="433" spans="1:2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8"/>
        <v>192.49019607843135</v>
      </c>
      <c r="G433" t="s">
        <v>20</v>
      </c>
      <c r="H433" s="8">
        <f t="shared" si="49"/>
        <v>104.43617021276596</v>
      </c>
      <c r="I433">
        <v>94</v>
      </c>
      <c r="J433" t="str">
        <f t="shared" si="50"/>
        <v>theater</v>
      </c>
      <c r="K433" t="str">
        <f t="shared" si="51"/>
        <v>plays</v>
      </c>
      <c r="L433" t="s">
        <v>21</v>
      </c>
      <c r="M433" t="s">
        <v>22</v>
      </c>
      <c r="N433">
        <v>1529643600</v>
      </c>
      <c r="O433" s="14">
        <f t="shared" si="52"/>
        <v>43273.208333333328</v>
      </c>
      <c r="P433" s="14">
        <v>43273.208333333328</v>
      </c>
      <c r="Q433">
        <f t="shared" si="55"/>
        <v>2018</v>
      </c>
      <c r="R433">
        <v>2018</v>
      </c>
      <c r="S433" s="16" t="str">
        <f t="shared" si="53"/>
        <v>Jun</v>
      </c>
      <c r="T433" t="s">
        <v>2084</v>
      </c>
      <c r="U433">
        <v>1531112400</v>
      </c>
      <c r="V433" s="12">
        <f t="shared" si="54"/>
        <v>43290.208333333328</v>
      </c>
      <c r="W433" t="b">
        <v>1</v>
      </c>
      <c r="X433" t="b">
        <v>0</v>
      </c>
      <c r="Y433" t="s">
        <v>33</v>
      </c>
    </row>
    <row r="434" spans="1:2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8"/>
        <v>82.714285714285722</v>
      </c>
      <c r="G434" t="s">
        <v>14</v>
      </c>
      <c r="H434" s="8">
        <f t="shared" si="49"/>
        <v>69.989010989010993</v>
      </c>
      <c r="I434">
        <v>91</v>
      </c>
      <c r="J434" t="str">
        <f t="shared" si="50"/>
        <v>theater</v>
      </c>
      <c r="K434" t="str">
        <f t="shared" si="51"/>
        <v>plays</v>
      </c>
      <c r="L434" t="s">
        <v>21</v>
      </c>
      <c r="M434" t="s">
        <v>22</v>
      </c>
      <c r="N434">
        <v>1399006800</v>
      </c>
      <c r="O434" s="14">
        <f t="shared" si="52"/>
        <v>41761.208333333336</v>
      </c>
      <c r="P434" s="14">
        <v>41761.208333333336</v>
      </c>
      <c r="Q434">
        <f t="shared" si="55"/>
        <v>2014</v>
      </c>
      <c r="R434">
        <v>2014</v>
      </c>
      <c r="S434" s="16" t="str">
        <f t="shared" si="53"/>
        <v>May</v>
      </c>
      <c r="T434" t="s">
        <v>2090</v>
      </c>
      <c r="U434">
        <v>1400734800</v>
      </c>
      <c r="V434" s="12">
        <f t="shared" si="54"/>
        <v>41781.208333333336</v>
      </c>
      <c r="W434" t="b">
        <v>0</v>
      </c>
      <c r="X434" t="b">
        <v>0</v>
      </c>
      <c r="Y434" t="s">
        <v>33</v>
      </c>
    </row>
    <row r="435" spans="1:2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8"/>
        <v>54.163920922570021</v>
      </c>
      <c r="G435" t="s">
        <v>14</v>
      </c>
      <c r="H435" s="8">
        <f t="shared" si="49"/>
        <v>83.023989898989896</v>
      </c>
      <c r="I435">
        <v>792</v>
      </c>
      <c r="J435" t="str">
        <f t="shared" si="50"/>
        <v>film &amp; video</v>
      </c>
      <c r="K435" t="str">
        <f t="shared" si="51"/>
        <v>documentary</v>
      </c>
      <c r="L435" t="s">
        <v>21</v>
      </c>
      <c r="M435" t="s">
        <v>22</v>
      </c>
      <c r="N435">
        <v>1385359200</v>
      </c>
      <c r="O435" s="14">
        <f t="shared" si="52"/>
        <v>41603.25</v>
      </c>
      <c r="P435" s="14">
        <v>41603.25</v>
      </c>
      <c r="Q435">
        <f t="shared" si="55"/>
        <v>2013</v>
      </c>
      <c r="R435">
        <v>2013</v>
      </c>
      <c r="S435" s="16" t="str">
        <f t="shared" si="53"/>
        <v>Nov</v>
      </c>
      <c r="T435" t="s">
        <v>2079</v>
      </c>
      <c r="U435">
        <v>1386741600</v>
      </c>
      <c r="V435" s="12">
        <f t="shared" si="54"/>
        <v>41619.25</v>
      </c>
      <c r="W435" t="b">
        <v>0</v>
      </c>
      <c r="X435" t="b">
        <v>1</v>
      </c>
      <c r="Y435" t="s">
        <v>42</v>
      </c>
    </row>
    <row r="436" spans="1:2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8"/>
        <v>16.722222222222221</v>
      </c>
      <c r="G436" t="s">
        <v>74</v>
      </c>
      <c r="H436" s="8">
        <f t="shared" si="49"/>
        <v>90.3</v>
      </c>
      <c r="I436">
        <v>10</v>
      </c>
      <c r="J436" t="str">
        <f t="shared" si="50"/>
        <v>theater</v>
      </c>
      <c r="K436" t="str">
        <f t="shared" si="51"/>
        <v>plays</v>
      </c>
      <c r="L436" t="s">
        <v>15</v>
      </c>
      <c r="M436" t="s">
        <v>16</v>
      </c>
      <c r="N436">
        <v>1480572000</v>
      </c>
      <c r="O436" s="14">
        <f t="shared" si="52"/>
        <v>42705.25</v>
      </c>
      <c r="P436" s="14">
        <v>42705.25</v>
      </c>
      <c r="Q436">
        <f t="shared" si="55"/>
        <v>2016</v>
      </c>
      <c r="R436">
        <v>2016</v>
      </c>
      <c r="S436" s="16" t="str">
        <f t="shared" si="53"/>
        <v>Dec</v>
      </c>
      <c r="T436" t="s">
        <v>2086</v>
      </c>
      <c r="U436">
        <v>1481781600</v>
      </c>
      <c r="V436" s="12">
        <f t="shared" si="54"/>
        <v>42719.25</v>
      </c>
      <c r="W436" t="b">
        <v>1</v>
      </c>
      <c r="X436" t="b">
        <v>0</v>
      </c>
      <c r="Y436" t="s">
        <v>33</v>
      </c>
    </row>
    <row r="437" spans="1:2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8"/>
        <v>116.87664041994749</v>
      </c>
      <c r="G437" t="s">
        <v>20</v>
      </c>
      <c r="H437" s="8">
        <f t="shared" si="49"/>
        <v>103.98131932282546</v>
      </c>
      <c r="I437">
        <v>1713</v>
      </c>
      <c r="J437" t="str">
        <f t="shared" si="50"/>
        <v>theater</v>
      </c>
      <c r="K437" t="str">
        <f t="shared" si="51"/>
        <v>plays</v>
      </c>
      <c r="L437" t="s">
        <v>107</v>
      </c>
      <c r="M437" t="s">
        <v>108</v>
      </c>
      <c r="N437">
        <v>1418623200</v>
      </c>
      <c r="O437" s="14">
        <f t="shared" si="52"/>
        <v>41988.25</v>
      </c>
      <c r="P437" s="14">
        <v>41988.25</v>
      </c>
      <c r="Q437">
        <f t="shared" si="55"/>
        <v>2014</v>
      </c>
      <c r="R437">
        <v>2014</v>
      </c>
      <c r="S437" s="16" t="str">
        <f t="shared" si="53"/>
        <v>Dec</v>
      </c>
      <c r="T437" t="s">
        <v>2086</v>
      </c>
      <c r="U437">
        <v>1419660000</v>
      </c>
      <c r="V437" s="12">
        <f t="shared" si="54"/>
        <v>42000.25</v>
      </c>
      <c r="W437" t="b">
        <v>0</v>
      </c>
      <c r="X437" t="b">
        <v>1</v>
      </c>
      <c r="Y437" t="s">
        <v>33</v>
      </c>
    </row>
    <row r="438" spans="1:2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8"/>
        <v>1052.1538461538462</v>
      </c>
      <c r="G438" t="s">
        <v>20</v>
      </c>
      <c r="H438" s="8">
        <f t="shared" si="49"/>
        <v>54.931726907630519</v>
      </c>
      <c r="I438">
        <v>249</v>
      </c>
      <c r="J438" t="str">
        <f t="shared" si="50"/>
        <v>music</v>
      </c>
      <c r="K438" t="str">
        <f t="shared" si="51"/>
        <v>jazz</v>
      </c>
      <c r="L438" t="s">
        <v>21</v>
      </c>
      <c r="M438" t="s">
        <v>22</v>
      </c>
      <c r="N438">
        <v>1555736400</v>
      </c>
      <c r="O438" s="14">
        <f t="shared" si="52"/>
        <v>43575.208333333328</v>
      </c>
      <c r="P438" s="14">
        <v>43575.208333333328</v>
      </c>
      <c r="Q438">
        <f t="shared" si="55"/>
        <v>2019</v>
      </c>
      <c r="R438">
        <v>2019</v>
      </c>
      <c r="S438" s="16" t="str">
        <f t="shared" si="53"/>
        <v>Apr</v>
      </c>
      <c r="T438" t="s">
        <v>2088</v>
      </c>
      <c r="U438">
        <v>1555822800</v>
      </c>
      <c r="V438" s="12">
        <f t="shared" si="54"/>
        <v>43576.208333333328</v>
      </c>
      <c r="W438" t="b">
        <v>0</v>
      </c>
      <c r="X438" t="b">
        <v>0</v>
      </c>
      <c r="Y438" t="s">
        <v>159</v>
      </c>
    </row>
    <row r="439" spans="1:2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8"/>
        <v>123.07407407407408</v>
      </c>
      <c r="G439" t="s">
        <v>20</v>
      </c>
      <c r="H439" s="8">
        <f t="shared" si="49"/>
        <v>51.921875</v>
      </c>
      <c r="I439">
        <v>192</v>
      </c>
      <c r="J439" t="str">
        <f t="shared" si="50"/>
        <v>film &amp; video</v>
      </c>
      <c r="K439" t="str">
        <f t="shared" si="51"/>
        <v>animation</v>
      </c>
      <c r="L439" t="s">
        <v>21</v>
      </c>
      <c r="M439" t="s">
        <v>22</v>
      </c>
      <c r="N439">
        <v>1442120400</v>
      </c>
      <c r="O439" s="14">
        <f t="shared" si="52"/>
        <v>42260.208333333328</v>
      </c>
      <c r="P439" s="14">
        <v>42260.208333333328</v>
      </c>
      <c r="Q439">
        <f t="shared" si="55"/>
        <v>2015</v>
      </c>
      <c r="R439">
        <v>2015</v>
      </c>
      <c r="S439" s="16" t="str">
        <f t="shared" si="53"/>
        <v>Sep</v>
      </c>
      <c r="T439" t="s">
        <v>2082</v>
      </c>
      <c r="U439">
        <v>1442379600</v>
      </c>
      <c r="V439" s="12">
        <f t="shared" si="54"/>
        <v>42263.208333333328</v>
      </c>
      <c r="W439" t="b">
        <v>0</v>
      </c>
      <c r="X439" t="b">
        <v>1</v>
      </c>
      <c r="Y439" t="s">
        <v>71</v>
      </c>
    </row>
    <row r="440" spans="1:2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8"/>
        <v>178.63855421686748</v>
      </c>
      <c r="G440" t="s">
        <v>20</v>
      </c>
      <c r="H440" s="8">
        <f t="shared" si="49"/>
        <v>60.02834008097166</v>
      </c>
      <c r="I440">
        <v>247</v>
      </c>
      <c r="J440" t="str">
        <f t="shared" si="50"/>
        <v>theater</v>
      </c>
      <c r="K440" t="str">
        <f t="shared" si="51"/>
        <v>plays</v>
      </c>
      <c r="L440" t="s">
        <v>21</v>
      </c>
      <c r="M440" t="s">
        <v>22</v>
      </c>
      <c r="N440">
        <v>1362376800</v>
      </c>
      <c r="O440" s="14">
        <f t="shared" si="52"/>
        <v>41337.25</v>
      </c>
      <c r="P440" s="14">
        <v>41337.25</v>
      </c>
      <c r="Q440">
        <f t="shared" si="55"/>
        <v>2013</v>
      </c>
      <c r="R440">
        <v>2013</v>
      </c>
      <c r="S440" s="16" t="str">
        <f t="shared" si="53"/>
        <v>Mar</v>
      </c>
      <c r="T440" t="s">
        <v>2085</v>
      </c>
      <c r="U440">
        <v>1364965200</v>
      </c>
      <c r="V440" s="12">
        <f t="shared" si="54"/>
        <v>41367.208333333336</v>
      </c>
      <c r="W440" t="b">
        <v>0</v>
      </c>
      <c r="X440" t="b">
        <v>0</v>
      </c>
      <c r="Y440" t="s">
        <v>33</v>
      </c>
    </row>
    <row r="441" spans="1:2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8"/>
        <v>355.28169014084506</v>
      </c>
      <c r="G441" t="s">
        <v>20</v>
      </c>
      <c r="H441" s="8">
        <f t="shared" si="49"/>
        <v>44.003488879197555</v>
      </c>
      <c r="I441">
        <v>2293</v>
      </c>
      <c r="J441" t="str">
        <f t="shared" si="50"/>
        <v>film &amp; video</v>
      </c>
      <c r="K441" t="str">
        <f t="shared" si="51"/>
        <v>science fiction</v>
      </c>
      <c r="L441" t="s">
        <v>21</v>
      </c>
      <c r="M441" t="s">
        <v>22</v>
      </c>
      <c r="N441">
        <v>1478408400</v>
      </c>
      <c r="O441" s="14">
        <f t="shared" si="52"/>
        <v>42680.208333333328</v>
      </c>
      <c r="P441" s="14">
        <v>42680.208333333328</v>
      </c>
      <c r="Q441">
        <f t="shared" si="55"/>
        <v>2016</v>
      </c>
      <c r="R441">
        <v>2016</v>
      </c>
      <c r="S441" s="16" t="str">
        <f t="shared" si="53"/>
        <v>Nov</v>
      </c>
      <c r="T441" t="s">
        <v>2079</v>
      </c>
      <c r="U441">
        <v>1479016800</v>
      </c>
      <c r="V441" s="12">
        <f t="shared" si="54"/>
        <v>42687.25</v>
      </c>
      <c r="W441" t="b">
        <v>0</v>
      </c>
      <c r="X441" t="b">
        <v>0</v>
      </c>
      <c r="Y441" t="s">
        <v>474</v>
      </c>
    </row>
    <row r="442" spans="1:2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8"/>
        <v>161.90634146341463</v>
      </c>
      <c r="G442" t="s">
        <v>20</v>
      </c>
      <c r="H442" s="8">
        <f t="shared" si="49"/>
        <v>53.003513254551258</v>
      </c>
      <c r="I442">
        <v>3131</v>
      </c>
      <c r="J442" t="str">
        <f t="shared" si="50"/>
        <v>film &amp; video</v>
      </c>
      <c r="K442" t="str">
        <f t="shared" si="51"/>
        <v>television</v>
      </c>
      <c r="L442" t="s">
        <v>21</v>
      </c>
      <c r="M442" t="s">
        <v>22</v>
      </c>
      <c r="N442">
        <v>1498798800</v>
      </c>
      <c r="O442" s="14">
        <f t="shared" si="52"/>
        <v>42916.208333333328</v>
      </c>
      <c r="P442" s="14">
        <v>42916.208333333328</v>
      </c>
      <c r="Q442">
        <f t="shared" si="55"/>
        <v>2017</v>
      </c>
      <c r="R442">
        <v>2017</v>
      </c>
      <c r="S442" s="16" t="str">
        <f t="shared" si="53"/>
        <v>Jun</v>
      </c>
      <c r="T442" t="s">
        <v>2084</v>
      </c>
      <c r="U442">
        <v>1499662800</v>
      </c>
      <c r="V442" s="12">
        <f t="shared" si="54"/>
        <v>42926.208333333328</v>
      </c>
      <c r="W442" t="b">
        <v>0</v>
      </c>
      <c r="X442" t="b">
        <v>0</v>
      </c>
      <c r="Y442" t="s">
        <v>269</v>
      </c>
    </row>
    <row r="443" spans="1:2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8"/>
        <v>24.914285714285715</v>
      </c>
      <c r="G443" t="s">
        <v>14</v>
      </c>
      <c r="H443" s="8">
        <f t="shared" si="49"/>
        <v>54.5</v>
      </c>
      <c r="I443">
        <v>32</v>
      </c>
      <c r="J443" t="str">
        <f t="shared" si="50"/>
        <v>technology</v>
      </c>
      <c r="K443" t="str">
        <f t="shared" si="51"/>
        <v>wearables</v>
      </c>
      <c r="L443" t="s">
        <v>21</v>
      </c>
      <c r="M443" t="s">
        <v>22</v>
      </c>
      <c r="N443">
        <v>1335416400</v>
      </c>
      <c r="O443" s="14">
        <f t="shared" si="52"/>
        <v>41025.208333333336</v>
      </c>
      <c r="P443" s="14">
        <v>41025.208333333336</v>
      </c>
      <c r="Q443">
        <f t="shared" si="55"/>
        <v>2012</v>
      </c>
      <c r="R443">
        <v>2012</v>
      </c>
      <c r="S443" s="16" t="str">
        <f t="shared" si="53"/>
        <v>Apr</v>
      </c>
      <c r="T443" t="s">
        <v>2088</v>
      </c>
      <c r="U443">
        <v>1337835600</v>
      </c>
      <c r="V443" s="12">
        <f t="shared" si="54"/>
        <v>41053.208333333336</v>
      </c>
      <c r="W443" t="b">
        <v>0</v>
      </c>
      <c r="X443" t="b">
        <v>0</v>
      </c>
      <c r="Y443" t="s">
        <v>65</v>
      </c>
    </row>
    <row r="444" spans="1:2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8"/>
        <v>198.72222222222223</v>
      </c>
      <c r="G444" t="s">
        <v>20</v>
      </c>
      <c r="H444" s="8">
        <f t="shared" si="49"/>
        <v>75.04195804195804</v>
      </c>
      <c r="I444">
        <v>143</v>
      </c>
      <c r="J444" t="str">
        <f t="shared" si="50"/>
        <v>theater</v>
      </c>
      <c r="K444" t="str">
        <f t="shared" si="51"/>
        <v>plays</v>
      </c>
      <c r="L444" t="s">
        <v>107</v>
      </c>
      <c r="M444" t="s">
        <v>108</v>
      </c>
      <c r="N444">
        <v>1504328400</v>
      </c>
      <c r="O444" s="14">
        <f t="shared" si="52"/>
        <v>42980.208333333328</v>
      </c>
      <c r="P444" s="14">
        <v>42980.208333333328</v>
      </c>
      <c r="Q444">
        <f t="shared" si="55"/>
        <v>2017</v>
      </c>
      <c r="R444">
        <v>2017</v>
      </c>
      <c r="S444" s="16" t="str">
        <f t="shared" si="53"/>
        <v>Sep</v>
      </c>
      <c r="T444" t="s">
        <v>2082</v>
      </c>
      <c r="U444">
        <v>1505710800</v>
      </c>
      <c r="V444" s="12">
        <f t="shared" si="54"/>
        <v>42996.208333333328</v>
      </c>
      <c r="W444" t="b">
        <v>0</v>
      </c>
      <c r="X444" t="b">
        <v>0</v>
      </c>
      <c r="Y444" t="s">
        <v>33</v>
      </c>
    </row>
    <row r="445" spans="1:2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8"/>
        <v>34.752688172043008</v>
      </c>
      <c r="G445" t="s">
        <v>74</v>
      </c>
      <c r="H445" s="8">
        <f t="shared" si="49"/>
        <v>35.911111111111111</v>
      </c>
      <c r="I445">
        <v>90</v>
      </c>
      <c r="J445" t="str">
        <f t="shared" si="50"/>
        <v>theater</v>
      </c>
      <c r="K445" t="str">
        <f t="shared" si="51"/>
        <v>plays</v>
      </c>
      <c r="L445" t="s">
        <v>21</v>
      </c>
      <c r="M445" t="s">
        <v>22</v>
      </c>
      <c r="N445">
        <v>1285822800</v>
      </c>
      <c r="O445" s="14">
        <f t="shared" si="52"/>
        <v>40451.208333333336</v>
      </c>
      <c r="P445" s="14">
        <v>40451.208333333336</v>
      </c>
      <c r="Q445">
        <f t="shared" si="55"/>
        <v>2010</v>
      </c>
      <c r="R445">
        <v>2010</v>
      </c>
      <c r="S445" s="16" t="str">
        <f t="shared" si="53"/>
        <v>Sep</v>
      </c>
      <c r="T445" t="s">
        <v>2082</v>
      </c>
      <c r="U445">
        <v>1287464400</v>
      </c>
      <c r="V445" s="12">
        <f t="shared" si="54"/>
        <v>40470.208333333336</v>
      </c>
      <c r="W445" t="b">
        <v>0</v>
      </c>
      <c r="X445" t="b">
        <v>0</v>
      </c>
      <c r="Y445" t="s">
        <v>33</v>
      </c>
    </row>
    <row r="446" spans="1:2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8"/>
        <v>176.41935483870967</v>
      </c>
      <c r="G446" t="s">
        <v>20</v>
      </c>
      <c r="H446" s="8">
        <f t="shared" si="49"/>
        <v>36.952702702702702</v>
      </c>
      <c r="I446">
        <v>296</v>
      </c>
      <c r="J446" t="str">
        <f t="shared" si="50"/>
        <v>music</v>
      </c>
      <c r="K446" t="str">
        <f t="shared" si="51"/>
        <v>indie rock</v>
      </c>
      <c r="L446" t="s">
        <v>21</v>
      </c>
      <c r="M446" t="s">
        <v>22</v>
      </c>
      <c r="N446">
        <v>1311483600</v>
      </c>
      <c r="O446" s="14">
        <f t="shared" si="52"/>
        <v>40748.208333333336</v>
      </c>
      <c r="P446" s="14">
        <v>40748.208333333336</v>
      </c>
      <c r="Q446">
        <f t="shared" si="55"/>
        <v>2011</v>
      </c>
      <c r="R446">
        <v>2011</v>
      </c>
      <c r="S446" s="16" t="str">
        <f t="shared" si="53"/>
        <v>Jul</v>
      </c>
      <c r="T446" t="s">
        <v>2087</v>
      </c>
      <c r="U446">
        <v>1311656400</v>
      </c>
      <c r="V446" s="12">
        <f t="shared" si="54"/>
        <v>40750.208333333336</v>
      </c>
      <c r="W446" t="b">
        <v>0</v>
      </c>
      <c r="X446" t="b">
        <v>1</v>
      </c>
      <c r="Y446" t="s">
        <v>60</v>
      </c>
    </row>
    <row r="447" spans="1:2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8"/>
        <v>511.38095238095235</v>
      </c>
      <c r="G447" t="s">
        <v>20</v>
      </c>
      <c r="H447" s="8">
        <f t="shared" si="49"/>
        <v>63.170588235294119</v>
      </c>
      <c r="I447">
        <v>170</v>
      </c>
      <c r="J447" t="str">
        <f t="shared" si="50"/>
        <v>theater</v>
      </c>
      <c r="K447" t="str">
        <f t="shared" si="51"/>
        <v>plays</v>
      </c>
      <c r="L447" t="s">
        <v>21</v>
      </c>
      <c r="M447" t="s">
        <v>22</v>
      </c>
      <c r="N447">
        <v>1291356000</v>
      </c>
      <c r="O447" s="14">
        <f t="shared" si="52"/>
        <v>40515.25</v>
      </c>
      <c r="P447" s="14">
        <v>40515.25</v>
      </c>
      <c r="Q447">
        <f t="shared" si="55"/>
        <v>2010</v>
      </c>
      <c r="R447">
        <v>2010</v>
      </c>
      <c r="S447" s="16" t="str">
        <f t="shared" si="53"/>
        <v>Dec</v>
      </c>
      <c r="T447" t="s">
        <v>2086</v>
      </c>
      <c r="U447">
        <v>1293170400</v>
      </c>
      <c r="V447" s="12">
        <f t="shared" si="54"/>
        <v>40536.25</v>
      </c>
      <c r="W447" t="b">
        <v>0</v>
      </c>
      <c r="X447" t="b">
        <v>1</v>
      </c>
      <c r="Y447" t="s">
        <v>33</v>
      </c>
    </row>
    <row r="448" spans="1:2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8"/>
        <v>82.044117647058826</v>
      </c>
      <c r="G448" t="s">
        <v>14</v>
      </c>
      <c r="H448" s="8">
        <f t="shared" si="49"/>
        <v>29.99462365591398</v>
      </c>
      <c r="I448">
        <v>186</v>
      </c>
      <c r="J448" t="str">
        <f t="shared" si="50"/>
        <v>technology</v>
      </c>
      <c r="K448" t="str">
        <f t="shared" si="51"/>
        <v>wearables</v>
      </c>
      <c r="L448" t="s">
        <v>21</v>
      </c>
      <c r="M448" t="s">
        <v>22</v>
      </c>
      <c r="N448">
        <v>1355810400</v>
      </c>
      <c r="O448" s="14">
        <f t="shared" si="52"/>
        <v>41261.25</v>
      </c>
      <c r="P448" s="14">
        <v>41261.25</v>
      </c>
      <c r="Q448">
        <f t="shared" si="55"/>
        <v>2012</v>
      </c>
      <c r="R448">
        <v>2012</v>
      </c>
      <c r="S448" s="16" t="str">
        <f t="shared" si="53"/>
        <v>Dec</v>
      </c>
      <c r="T448" t="s">
        <v>2086</v>
      </c>
      <c r="U448">
        <v>1355983200</v>
      </c>
      <c r="V448" s="12">
        <f t="shared" si="54"/>
        <v>41263.25</v>
      </c>
      <c r="W448" t="b">
        <v>0</v>
      </c>
      <c r="X448" t="b">
        <v>0</v>
      </c>
      <c r="Y448" t="s">
        <v>65</v>
      </c>
    </row>
    <row r="449" spans="1:2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8"/>
        <v>24.326030927835053</v>
      </c>
      <c r="G449" t="s">
        <v>74</v>
      </c>
      <c r="H449" s="8">
        <f t="shared" si="49"/>
        <v>86</v>
      </c>
      <c r="I449">
        <v>439</v>
      </c>
      <c r="J449" t="str">
        <f t="shared" si="50"/>
        <v>film &amp; video</v>
      </c>
      <c r="K449" t="str">
        <f t="shared" si="51"/>
        <v>television</v>
      </c>
      <c r="L449" t="s">
        <v>40</v>
      </c>
      <c r="M449" t="s">
        <v>41</v>
      </c>
      <c r="N449">
        <v>1513663200</v>
      </c>
      <c r="O449" s="14">
        <f t="shared" si="52"/>
        <v>43088.25</v>
      </c>
      <c r="P449" s="14">
        <v>43088.25</v>
      </c>
      <c r="Q449">
        <f t="shared" si="55"/>
        <v>2017</v>
      </c>
      <c r="R449">
        <v>2017</v>
      </c>
      <c r="S449" s="16" t="str">
        <f t="shared" si="53"/>
        <v>Dec</v>
      </c>
      <c r="T449" t="s">
        <v>2086</v>
      </c>
      <c r="U449">
        <v>1515045600</v>
      </c>
      <c r="V449" s="12">
        <f t="shared" si="54"/>
        <v>43104.25</v>
      </c>
      <c r="W449" t="b">
        <v>0</v>
      </c>
      <c r="X449" t="b">
        <v>0</v>
      </c>
      <c r="Y449" t="s">
        <v>269</v>
      </c>
    </row>
    <row r="450" spans="1:2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8"/>
        <v>50.482758620689658</v>
      </c>
      <c r="G450" t="s">
        <v>14</v>
      </c>
      <c r="H450" s="8">
        <f t="shared" si="49"/>
        <v>75.014876033057845</v>
      </c>
      <c r="I450">
        <v>605</v>
      </c>
      <c r="J450" t="str">
        <f t="shared" si="50"/>
        <v>games</v>
      </c>
      <c r="K450" t="str">
        <f t="shared" si="51"/>
        <v>video games</v>
      </c>
      <c r="L450" t="s">
        <v>21</v>
      </c>
      <c r="M450" t="s">
        <v>22</v>
      </c>
      <c r="N450">
        <v>1365915600</v>
      </c>
      <c r="O450" s="14">
        <f t="shared" si="52"/>
        <v>41378.208333333336</v>
      </c>
      <c r="P450" s="14">
        <v>41378.208333333336</v>
      </c>
      <c r="Q450">
        <f t="shared" si="55"/>
        <v>2013</v>
      </c>
      <c r="R450">
        <v>2013</v>
      </c>
      <c r="S450" s="16" t="str">
        <f t="shared" si="53"/>
        <v>Apr</v>
      </c>
      <c r="T450" t="s">
        <v>2088</v>
      </c>
      <c r="U450">
        <v>1366088400</v>
      </c>
      <c r="V450" s="12">
        <f t="shared" si="54"/>
        <v>41380.208333333336</v>
      </c>
      <c r="W450" t="b">
        <v>0</v>
      </c>
      <c r="X450" t="b">
        <v>1</v>
      </c>
      <c r="Y450" t="s">
        <v>89</v>
      </c>
    </row>
    <row r="451" spans="1:2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56">E451/D451*100</f>
        <v>967</v>
      </c>
      <c r="G451" t="s">
        <v>20</v>
      </c>
      <c r="H451" s="8">
        <f t="shared" ref="H451:H514" si="57">E451/I451</f>
        <v>101.19767441860465</v>
      </c>
      <c r="I451">
        <v>86</v>
      </c>
      <c r="J451" t="str">
        <f t="shared" ref="J451:J514" si="58">_xlfn.TEXTBEFORE(Y451, "/")</f>
        <v>games</v>
      </c>
      <c r="K451" t="str">
        <f t="shared" ref="K451:K514" si="59">_xlfn.TEXTAFTER(Y451, "/")</f>
        <v>video games</v>
      </c>
      <c r="L451" t="s">
        <v>36</v>
      </c>
      <c r="M451" t="s">
        <v>37</v>
      </c>
      <c r="N451">
        <v>1551852000</v>
      </c>
      <c r="O451" s="14">
        <f t="shared" ref="O451:O514" si="60">(((N451/60)/60)/24)+DATE(1970,1,1)</f>
        <v>43530.25</v>
      </c>
      <c r="P451" s="14">
        <v>43530.25</v>
      </c>
      <c r="Q451">
        <f t="shared" si="55"/>
        <v>2019</v>
      </c>
      <c r="R451">
        <v>2019</v>
      </c>
      <c r="S451" s="16" t="str">
        <f t="shared" ref="S451:S514" si="61">TEXT(P451, "mmm")</f>
        <v>Mar</v>
      </c>
      <c r="T451" t="s">
        <v>2085</v>
      </c>
      <c r="U451">
        <v>1553317200</v>
      </c>
      <c r="V451" s="12">
        <f t="shared" ref="V451:V514" si="62">(((U451/60)/60)/24)+DATE(1970,1,1)</f>
        <v>43547.208333333328</v>
      </c>
      <c r="W451" t="b">
        <v>0</v>
      </c>
      <c r="X451" t="b">
        <v>0</v>
      </c>
      <c r="Y451" t="s">
        <v>89</v>
      </c>
    </row>
    <row r="452" spans="1:2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56"/>
        <v>4</v>
      </c>
      <c r="G452" t="s">
        <v>14</v>
      </c>
      <c r="H452" s="8">
        <f t="shared" si="57"/>
        <v>4</v>
      </c>
      <c r="I452">
        <v>1</v>
      </c>
      <c r="J452" t="str">
        <f t="shared" si="58"/>
        <v>film &amp; video</v>
      </c>
      <c r="K452" t="str">
        <f t="shared" si="59"/>
        <v>animation</v>
      </c>
      <c r="L452" t="s">
        <v>15</v>
      </c>
      <c r="M452" t="s">
        <v>16</v>
      </c>
      <c r="N452">
        <v>1540098000</v>
      </c>
      <c r="O452" s="14">
        <f t="shared" si="60"/>
        <v>43394.208333333328</v>
      </c>
      <c r="P452" s="14">
        <v>43394.208333333328</v>
      </c>
      <c r="Q452">
        <f t="shared" ref="Q452:Q515" si="63">YEAR(P452)</f>
        <v>2018</v>
      </c>
      <c r="R452">
        <v>2018</v>
      </c>
      <c r="S452" s="16" t="str">
        <f t="shared" si="61"/>
        <v>Oct</v>
      </c>
      <c r="T452" t="s">
        <v>2083</v>
      </c>
      <c r="U452">
        <v>1542088800</v>
      </c>
      <c r="V452" s="12">
        <f t="shared" si="62"/>
        <v>43417.25</v>
      </c>
      <c r="W452" t="b">
        <v>0</v>
      </c>
      <c r="X452" t="b">
        <v>0</v>
      </c>
      <c r="Y452" t="s">
        <v>71</v>
      </c>
    </row>
    <row r="453" spans="1:2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56"/>
        <v>122.84501347708894</v>
      </c>
      <c r="G453" t="s">
        <v>20</v>
      </c>
      <c r="H453" s="8">
        <f t="shared" si="57"/>
        <v>29.001272669424118</v>
      </c>
      <c r="I453">
        <v>6286</v>
      </c>
      <c r="J453" t="str">
        <f t="shared" si="58"/>
        <v>music</v>
      </c>
      <c r="K453" t="str">
        <f t="shared" si="59"/>
        <v>rock</v>
      </c>
      <c r="L453" t="s">
        <v>21</v>
      </c>
      <c r="M453" t="s">
        <v>22</v>
      </c>
      <c r="N453">
        <v>1500440400</v>
      </c>
      <c r="O453" s="14">
        <f t="shared" si="60"/>
        <v>42935.208333333328</v>
      </c>
      <c r="P453" s="14">
        <v>42935.208333333328</v>
      </c>
      <c r="Q453">
        <f t="shared" si="63"/>
        <v>2017</v>
      </c>
      <c r="R453">
        <v>2017</v>
      </c>
      <c r="S453" s="16" t="str">
        <f t="shared" si="61"/>
        <v>Jul</v>
      </c>
      <c r="T453" t="s">
        <v>2087</v>
      </c>
      <c r="U453">
        <v>1503118800</v>
      </c>
      <c r="V453" s="12">
        <f t="shared" si="62"/>
        <v>42966.208333333328</v>
      </c>
      <c r="W453" t="b">
        <v>0</v>
      </c>
      <c r="X453" t="b">
        <v>0</v>
      </c>
      <c r="Y453" t="s">
        <v>23</v>
      </c>
    </row>
    <row r="454" spans="1:2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56"/>
        <v>63.4375</v>
      </c>
      <c r="G454" t="s">
        <v>14</v>
      </c>
      <c r="H454" s="8">
        <f t="shared" si="57"/>
        <v>98.225806451612897</v>
      </c>
      <c r="I454">
        <v>31</v>
      </c>
      <c r="J454" t="str">
        <f t="shared" si="58"/>
        <v>film &amp; video</v>
      </c>
      <c r="K454" t="str">
        <f t="shared" si="59"/>
        <v>drama</v>
      </c>
      <c r="L454" t="s">
        <v>21</v>
      </c>
      <c r="M454" t="s">
        <v>22</v>
      </c>
      <c r="N454">
        <v>1278392400</v>
      </c>
      <c r="O454" s="14">
        <f t="shared" si="60"/>
        <v>40365.208333333336</v>
      </c>
      <c r="P454" s="14">
        <v>40365.208333333336</v>
      </c>
      <c r="Q454">
        <f t="shared" si="63"/>
        <v>2010</v>
      </c>
      <c r="R454">
        <v>2010</v>
      </c>
      <c r="S454" s="16" t="str">
        <f t="shared" si="61"/>
        <v>Jul</v>
      </c>
      <c r="T454" t="s">
        <v>2087</v>
      </c>
      <c r="U454">
        <v>1278478800</v>
      </c>
      <c r="V454" s="12">
        <f t="shared" si="62"/>
        <v>40366.208333333336</v>
      </c>
      <c r="W454" t="b">
        <v>0</v>
      </c>
      <c r="X454" t="b">
        <v>0</v>
      </c>
      <c r="Y454" t="s">
        <v>53</v>
      </c>
    </row>
    <row r="455" spans="1:2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56"/>
        <v>56.331688596491226</v>
      </c>
      <c r="G455" t="s">
        <v>14</v>
      </c>
      <c r="H455" s="8">
        <f t="shared" si="57"/>
        <v>87.001693480101608</v>
      </c>
      <c r="I455">
        <v>1181</v>
      </c>
      <c r="J455" t="str">
        <f t="shared" si="58"/>
        <v>film &amp; video</v>
      </c>
      <c r="K455" t="str">
        <f t="shared" si="59"/>
        <v>science fiction</v>
      </c>
      <c r="L455" t="s">
        <v>21</v>
      </c>
      <c r="M455" t="s">
        <v>22</v>
      </c>
      <c r="N455">
        <v>1480572000</v>
      </c>
      <c r="O455" s="14">
        <f t="shared" si="60"/>
        <v>42705.25</v>
      </c>
      <c r="P455" s="14">
        <v>42705.25</v>
      </c>
      <c r="Q455">
        <f t="shared" si="63"/>
        <v>2016</v>
      </c>
      <c r="R455">
        <v>2016</v>
      </c>
      <c r="S455" s="16" t="str">
        <f t="shared" si="61"/>
        <v>Dec</v>
      </c>
      <c r="T455" t="s">
        <v>2086</v>
      </c>
      <c r="U455">
        <v>1484114400</v>
      </c>
      <c r="V455" s="12">
        <f t="shared" si="62"/>
        <v>42746.25</v>
      </c>
      <c r="W455" t="b">
        <v>0</v>
      </c>
      <c r="X455" t="b">
        <v>0</v>
      </c>
      <c r="Y455" t="s">
        <v>474</v>
      </c>
    </row>
    <row r="456" spans="1:2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56"/>
        <v>44.074999999999996</v>
      </c>
      <c r="G456" t="s">
        <v>14</v>
      </c>
      <c r="H456" s="8">
        <f t="shared" si="57"/>
        <v>45.205128205128204</v>
      </c>
      <c r="I456">
        <v>39</v>
      </c>
      <c r="J456" t="str">
        <f t="shared" si="58"/>
        <v>film &amp; video</v>
      </c>
      <c r="K456" t="str">
        <f t="shared" si="59"/>
        <v>drama</v>
      </c>
      <c r="L456" t="s">
        <v>21</v>
      </c>
      <c r="M456" t="s">
        <v>22</v>
      </c>
      <c r="N456">
        <v>1382331600</v>
      </c>
      <c r="O456" s="14">
        <f t="shared" si="60"/>
        <v>41568.208333333336</v>
      </c>
      <c r="P456" s="14">
        <v>41568.208333333336</v>
      </c>
      <c r="Q456">
        <f t="shared" si="63"/>
        <v>2013</v>
      </c>
      <c r="R456">
        <v>2013</v>
      </c>
      <c r="S456" s="16" t="str">
        <f t="shared" si="61"/>
        <v>Oct</v>
      </c>
      <c r="T456" t="s">
        <v>2083</v>
      </c>
      <c r="U456">
        <v>1385445600</v>
      </c>
      <c r="V456" s="12">
        <f t="shared" si="62"/>
        <v>41604.25</v>
      </c>
      <c r="W456" t="b">
        <v>0</v>
      </c>
      <c r="X456" t="b">
        <v>1</v>
      </c>
      <c r="Y456" t="s">
        <v>53</v>
      </c>
    </row>
    <row r="457" spans="1:2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56"/>
        <v>118.37253218884121</v>
      </c>
      <c r="G457" t="s">
        <v>20</v>
      </c>
      <c r="H457" s="8">
        <f t="shared" si="57"/>
        <v>37.001341561577675</v>
      </c>
      <c r="I457">
        <v>3727</v>
      </c>
      <c r="J457" t="str">
        <f t="shared" si="58"/>
        <v>theater</v>
      </c>
      <c r="K457" t="str">
        <f t="shared" si="59"/>
        <v>plays</v>
      </c>
      <c r="L457" t="s">
        <v>21</v>
      </c>
      <c r="M457" t="s">
        <v>22</v>
      </c>
      <c r="N457">
        <v>1316754000</v>
      </c>
      <c r="O457" s="14">
        <f t="shared" si="60"/>
        <v>40809.208333333336</v>
      </c>
      <c r="P457" s="14">
        <v>40809.208333333336</v>
      </c>
      <c r="Q457">
        <f t="shared" si="63"/>
        <v>2011</v>
      </c>
      <c r="R457">
        <v>2011</v>
      </c>
      <c r="S457" s="16" t="str">
        <f t="shared" si="61"/>
        <v>Sep</v>
      </c>
      <c r="T457" t="s">
        <v>2082</v>
      </c>
      <c r="U457">
        <v>1318741200</v>
      </c>
      <c r="V457" s="12">
        <f t="shared" si="62"/>
        <v>40832.208333333336</v>
      </c>
      <c r="W457" t="b">
        <v>0</v>
      </c>
      <c r="X457" t="b">
        <v>0</v>
      </c>
      <c r="Y457" t="s">
        <v>33</v>
      </c>
    </row>
    <row r="458" spans="1:2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56"/>
        <v>104.1243169398907</v>
      </c>
      <c r="G458" t="s">
        <v>20</v>
      </c>
      <c r="H458" s="8">
        <f t="shared" si="57"/>
        <v>94.976947040498445</v>
      </c>
      <c r="I458">
        <v>1605</v>
      </c>
      <c r="J458" t="str">
        <f t="shared" si="58"/>
        <v>music</v>
      </c>
      <c r="K458" t="str">
        <f t="shared" si="59"/>
        <v>indie rock</v>
      </c>
      <c r="L458" t="s">
        <v>21</v>
      </c>
      <c r="M458" t="s">
        <v>22</v>
      </c>
      <c r="N458">
        <v>1518242400</v>
      </c>
      <c r="O458" s="14">
        <f t="shared" si="60"/>
        <v>43141.25</v>
      </c>
      <c r="P458" s="14">
        <v>43141.25</v>
      </c>
      <c r="Q458">
        <f t="shared" si="63"/>
        <v>2018</v>
      </c>
      <c r="R458">
        <v>2018</v>
      </c>
      <c r="S458" s="16" t="str">
        <f t="shared" si="61"/>
        <v>Feb</v>
      </c>
      <c r="T458" t="s">
        <v>2089</v>
      </c>
      <c r="U458">
        <v>1518242400</v>
      </c>
      <c r="V458" s="12">
        <f t="shared" si="62"/>
        <v>43141.25</v>
      </c>
      <c r="W458" t="b">
        <v>0</v>
      </c>
      <c r="X458" t="b">
        <v>1</v>
      </c>
      <c r="Y458" t="s">
        <v>60</v>
      </c>
    </row>
    <row r="459" spans="1:2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56"/>
        <v>26.640000000000004</v>
      </c>
      <c r="G459" t="s">
        <v>14</v>
      </c>
      <c r="H459" s="8">
        <f t="shared" si="57"/>
        <v>28.956521739130434</v>
      </c>
      <c r="I459">
        <v>46</v>
      </c>
      <c r="J459" t="str">
        <f t="shared" si="58"/>
        <v>theater</v>
      </c>
      <c r="K459" t="str">
        <f t="shared" si="59"/>
        <v>plays</v>
      </c>
      <c r="L459" t="s">
        <v>21</v>
      </c>
      <c r="M459" t="s">
        <v>22</v>
      </c>
      <c r="N459">
        <v>1476421200</v>
      </c>
      <c r="O459" s="14">
        <f t="shared" si="60"/>
        <v>42657.208333333328</v>
      </c>
      <c r="P459" s="14">
        <v>42657.208333333328</v>
      </c>
      <c r="Q459">
        <f t="shared" si="63"/>
        <v>2016</v>
      </c>
      <c r="R459">
        <v>2016</v>
      </c>
      <c r="S459" s="16" t="str">
        <f t="shared" si="61"/>
        <v>Oct</v>
      </c>
      <c r="T459" t="s">
        <v>2083</v>
      </c>
      <c r="U459">
        <v>1476594000</v>
      </c>
      <c r="V459" s="12">
        <f t="shared" si="62"/>
        <v>42659.208333333328</v>
      </c>
      <c r="W459" t="b">
        <v>0</v>
      </c>
      <c r="X459" t="b">
        <v>0</v>
      </c>
      <c r="Y459" t="s">
        <v>33</v>
      </c>
    </row>
    <row r="460" spans="1:2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56"/>
        <v>351.20118343195264</v>
      </c>
      <c r="G460" t="s">
        <v>20</v>
      </c>
      <c r="H460" s="8">
        <f t="shared" si="57"/>
        <v>55.993396226415094</v>
      </c>
      <c r="I460">
        <v>2120</v>
      </c>
      <c r="J460" t="str">
        <f t="shared" si="58"/>
        <v>theater</v>
      </c>
      <c r="K460" t="str">
        <f t="shared" si="59"/>
        <v>plays</v>
      </c>
      <c r="L460" t="s">
        <v>21</v>
      </c>
      <c r="M460" t="s">
        <v>22</v>
      </c>
      <c r="N460">
        <v>1269752400</v>
      </c>
      <c r="O460" s="14">
        <f t="shared" si="60"/>
        <v>40265.208333333336</v>
      </c>
      <c r="P460" s="14">
        <v>40265.208333333336</v>
      </c>
      <c r="Q460">
        <f t="shared" si="63"/>
        <v>2010</v>
      </c>
      <c r="R460">
        <v>2010</v>
      </c>
      <c r="S460" s="16" t="str">
        <f t="shared" si="61"/>
        <v>Mar</v>
      </c>
      <c r="T460" t="s">
        <v>2085</v>
      </c>
      <c r="U460">
        <v>1273554000</v>
      </c>
      <c r="V460" s="12">
        <f t="shared" si="62"/>
        <v>40309.208333333336</v>
      </c>
      <c r="W460" t="b">
        <v>0</v>
      </c>
      <c r="X460" t="b">
        <v>0</v>
      </c>
      <c r="Y460" t="s">
        <v>33</v>
      </c>
    </row>
    <row r="461" spans="1:2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56"/>
        <v>90.063492063492063</v>
      </c>
      <c r="G461" t="s">
        <v>14</v>
      </c>
      <c r="H461" s="8">
        <f t="shared" si="57"/>
        <v>54.038095238095238</v>
      </c>
      <c r="I461">
        <v>105</v>
      </c>
      <c r="J461" t="str">
        <f t="shared" si="58"/>
        <v>film &amp; video</v>
      </c>
      <c r="K461" t="str">
        <f t="shared" si="59"/>
        <v>documentary</v>
      </c>
      <c r="L461" t="s">
        <v>21</v>
      </c>
      <c r="M461" t="s">
        <v>22</v>
      </c>
      <c r="N461">
        <v>1419746400</v>
      </c>
      <c r="O461" s="14">
        <f t="shared" si="60"/>
        <v>42001.25</v>
      </c>
      <c r="P461" s="14">
        <v>42001.25</v>
      </c>
      <c r="Q461">
        <f t="shared" si="63"/>
        <v>2014</v>
      </c>
      <c r="R461">
        <v>2014</v>
      </c>
      <c r="S461" s="16" t="str">
        <f t="shared" si="61"/>
        <v>Dec</v>
      </c>
      <c r="T461" t="s">
        <v>2086</v>
      </c>
      <c r="U461">
        <v>1421906400</v>
      </c>
      <c r="V461" s="12">
        <f t="shared" si="62"/>
        <v>42026.25</v>
      </c>
      <c r="W461" t="b">
        <v>0</v>
      </c>
      <c r="X461" t="b">
        <v>0</v>
      </c>
      <c r="Y461" t="s">
        <v>42</v>
      </c>
    </row>
    <row r="462" spans="1:2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56"/>
        <v>171.625</v>
      </c>
      <c r="G462" t="s">
        <v>20</v>
      </c>
      <c r="H462" s="8">
        <f t="shared" si="57"/>
        <v>82.38</v>
      </c>
      <c r="I462">
        <v>50</v>
      </c>
      <c r="J462" t="str">
        <f t="shared" si="58"/>
        <v>theater</v>
      </c>
      <c r="K462" t="str">
        <f t="shared" si="59"/>
        <v>plays</v>
      </c>
      <c r="L462" t="s">
        <v>21</v>
      </c>
      <c r="M462" t="s">
        <v>22</v>
      </c>
      <c r="N462">
        <v>1281330000</v>
      </c>
      <c r="O462" s="14">
        <f t="shared" si="60"/>
        <v>40399.208333333336</v>
      </c>
      <c r="P462" s="14">
        <v>40399.208333333336</v>
      </c>
      <c r="Q462">
        <f t="shared" si="63"/>
        <v>2010</v>
      </c>
      <c r="R462">
        <v>2010</v>
      </c>
      <c r="S462" s="16" t="str">
        <f t="shared" si="61"/>
        <v>Aug</v>
      </c>
      <c r="T462" t="s">
        <v>2080</v>
      </c>
      <c r="U462">
        <v>1281589200</v>
      </c>
      <c r="V462" s="12">
        <f t="shared" si="62"/>
        <v>40402.208333333336</v>
      </c>
      <c r="W462" t="b">
        <v>0</v>
      </c>
      <c r="X462" t="b">
        <v>0</v>
      </c>
      <c r="Y462" t="s">
        <v>33</v>
      </c>
    </row>
    <row r="463" spans="1:2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56"/>
        <v>141.04655870445345</v>
      </c>
      <c r="G463" t="s">
        <v>20</v>
      </c>
      <c r="H463" s="8">
        <f t="shared" si="57"/>
        <v>66.997115384615384</v>
      </c>
      <c r="I463">
        <v>2080</v>
      </c>
      <c r="J463" t="str">
        <f t="shared" si="58"/>
        <v>film &amp; video</v>
      </c>
      <c r="K463" t="str">
        <f t="shared" si="59"/>
        <v>drama</v>
      </c>
      <c r="L463" t="s">
        <v>21</v>
      </c>
      <c r="M463" t="s">
        <v>22</v>
      </c>
      <c r="N463">
        <v>1398661200</v>
      </c>
      <c r="O463" s="14">
        <f t="shared" si="60"/>
        <v>41757.208333333336</v>
      </c>
      <c r="P463" s="14">
        <v>41757.208333333336</v>
      </c>
      <c r="Q463">
        <f t="shared" si="63"/>
        <v>2014</v>
      </c>
      <c r="R463">
        <v>2014</v>
      </c>
      <c r="S463" s="16" t="str">
        <f t="shared" si="61"/>
        <v>Apr</v>
      </c>
      <c r="T463" t="s">
        <v>2088</v>
      </c>
      <c r="U463">
        <v>1400389200</v>
      </c>
      <c r="V463" s="12">
        <f t="shared" si="62"/>
        <v>41777.208333333336</v>
      </c>
      <c r="W463" t="b">
        <v>0</v>
      </c>
      <c r="X463" t="b">
        <v>0</v>
      </c>
      <c r="Y463" t="s">
        <v>53</v>
      </c>
    </row>
    <row r="464" spans="1:2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56"/>
        <v>30.57944915254237</v>
      </c>
      <c r="G464" t="s">
        <v>14</v>
      </c>
      <c r="H464" s="8">
        <f t="shared" si="57"/>
        <v>107.91401869158878</v>
      </c>
      <c r="I464">
        <v>535</v>
      </c>
      <c r="J464" t="str">
        <f t="shared" si="58"/>
        <v>games</v>
      </c>
      <c r="K464" t="str">
        <f t="shared" si="59"/>
        <v>mobile games</v>
      </c>
      <c r="L464" t="s">
        <v>21</v>
      </c>
      <c r="M464" t="s">
        <v>22</v>
      </c>
      <c r="N464">
        <v>1359525600</v>
      </c>
      <c r="O464" s="14">
        <f t="shared" si="60"/>
        <v>41304.25</v>
      </c>
      <c r="P464" s="14">
        <v>41304.25</v>
      </c>
      <c r="Q464">
        <f t="shared" si="63"/>
        <v>2013</v>
      </c>
      <c r="R464">
        <v>2013</v>
      </c>
      <c r="S464" s="16" t="str">
        <f t="shared" si="61"/>
        <v>Jan</v>
      </c>
      <c r="T464" t="s">
        <v>2081</v>
      </c>
      <c r="U464">
        <v>1362808800</v>
      </c>
      <c r="V464" s="12">
        <f t="shared" si="62"/>
        <v>41342.25</v>
      </c>
      <c r="W464" t="b">
        <v>0</v>
      </c>
      <c r="X464" t="b">
        <v>0</v>
      </c>
      <c r="Y464" t="s">
        <v>292</v>
      </c>
    </row>
    <row r="465" spans="1:2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56"/>
        <v>108.16455696202532</v>
      </c>
      <c r="G465" t="s">
        <v>20</v>
      </c>
      <c r="H465" s="8">
        <f t="shared" si="57"/>
        <v>69.009501187648453</v>
      </c>
      <c r="I465">
        <v>2105</v>
      </c>
      <c r="J465" t="str">
        <f t="shared" si="58"/>
        <v>film &amp; video</v>
      </c>
      <c r="K465" t="str">
        <f t="shared" si="59"/>
        <v>animation</v>
      </c>
      <c r="L465" t="s">
        <v>21</v>
      </c>
      <c r="M465" t="s">
        <v>22</v>
      </c>
      <c r="N465">
        <v>1388469600</v>
      </c>
      <c r="O465" s="14">
        <f t="shared" si="60"/>
        <v>41639.25</v>
      </c>
      <c r="P465" s="14">
        <v>41639.25</v>
      </c>
      <c r="Q465">
        <f t="shared" si="63"/>
        <v>2013</v>
      </c>
      <c r="R465">
        <v>2013</v>
      </c>
      <c r="S465" s="16" t="str">
        <f t="shared" si="61"/>
        <v>Dec</v>
      </c>
      <c r="T465" t="s">
        <v>2086</v>
      </c>
      <c r="U465">
        <v>1388815200</v>
      </c>
      <c r="V465" s="12">
        <f t="shared" si="62"/>
        <v>41643.25</v>
      </c>
      <c r="W465" t="b">
        <v>0</v>
      </c>
      <c r="X465" t="b">
        <v>0</v>
      </c>
      <c r="Y465" t="s">
        <v>71</v>
      </c>
    </row>
    <row r="466" spans="1:2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56"/>
        <v>133.45505617977528</v>
      </c>
      <c r="G466" t="s">
        <v>20</v>
      </c>
      <c r="H466" s="8">
        <f t="shared" si="57"/>
        <v>39.006568144499177</v>
      </c>
      <c r="I466">
        <v>2436</v>
      </c>
      <c r="J466" t="str">
        <f t="shared" si="58"/>
        <v>theater</v>
      </c>
      <c r="K466" t="str">
        <f t="shared" si="59"/>
        <v>plays</v>
      </c>
      <c r="L466" t="s">
        <v>21</v>
      </c>
      <c r="M466" t="s">
        <v>22</v>
      </c>
      <c r="N466">
        <v>1518328800</v>
      </c>
      <c r="O466" s="14">
        <f t="shared" si="60"/>
        <v>43142.25</v>
      </c>
      <c r="P466" s="14">
        <v>43142.25</v>
      </c>
      <c r="Q466">
        <f t="shared" si="63"/>
        <v>2018</v>
      </c>
      <c r="R466">
        <v>2018</v>
      </c>
      <c r="S466" s="16" t="str">
        <f t="shared" si="61"/>
        <v>Feb</v>
      </c>
      <c r="T466" t="s">
        <v>2089</v>
      </c>
      <c r="U466">
        <v>1519538400</v>
      </c>
      <c r="V466" s="12">
        <f t="shared" si="62"/>
        <v>43156.25</v>
      </c>
      <c r="W466" t="b">
        <v>0</v>
      </c>
      <c r="X466" t="b">
        <v>0</v>
      </c>
      <c r="Y466" t="s">
        <v>33</v>
      </c>
    </row>
    <row r="467" spans="1:2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56"/>
        <v>187.85106382978722</v>
      </c>
      <c r="G467" t="s">
        <v>20</v>
      </c>
      <c r="H467" s="8">
        <f t="shared" si="57"/>
        <v>110.3625</v>
      </c>
      <c r="I467">
        <v>80</v>
      </c>
      <c r="J467" t="str">
        <f t="shared" si="58"/>
        <v>publishing</v>
      </c>
      <c r="K467" t="str">
        <f t="shared" si="59"/>
        <v>translations</v>
      </c>
      <c r="L467" t="s">
        <v>21</v>
      </c>
      <c r="M467" t="s">
        <v>22</v>
      </c>
      <c r="N467">
        <v>1517032800</v>
      </c>
      <c r="O467" s="14">
        <f t="shared" si="60"/>
        <v>43127.25</v>
      </c>
      <c r="P467" s="14">
        <v>43127.25</v>
      </c>
      <c r="Q467">
        <f t="shared" si="63"/>
        <v>2018</v>
      </c>
      <c r="R467">
        <v>2018</v>
      </c>
      <c r="S467" s="16" t="str">
        <f t="shared" si="61"/>
        <v>Jan</v>
      </c>
      <c r="T467" t="s">
        <v>2081</v>
      </c>
      <c r="U467">
        <v>1517810400</v>
      </c>
      <c r="V467" s="12">
        <f t="shared" si="62"/>
        <v>43136.25</v>
      </c>
      <c r="W467" t="b">
        <v>0</v>
      </c>
      <c r="X467" t="b">
        <v>0</v>
      </c>
      <c r="Y467" t="s">
        <v>206</v>
      </c>
    </row>
    <row r="468" spans="1:2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56"/>
        <v>332</v>
      </c>
      <c r="G468" t="s">
        <v>20</v>
      </c>
      <c r="H468" s="8">
        <f t="shared" si="57"/>
        <v>94.857142857142861</v>
      </c>
      <c r="I468">
        <v>42</v>
      </c>
      <c r="J468" t="str">
        <f t="shared" si="58"/>
        <v>technology</v>
      </c>
      <c r="K468" t="str">
        <f t="shared" si="59"/>
        <v>wearables</v>
      </c>
      <c r="L468" t="s">
        <v>21</v>
      </c>
      <c r="M468" t="s">
        <v>22</v>
      </c>
      <c r="N468">
        <v>1368594000</v>
      </c>
      <c r="O468" s="14">
        <f t="shared" si="60"/>
        <v>41409.208333333336</v>
      </c>
      <c r="P468" s="14">
        <v>41409.208333333336</v>
      </c>
      <c r="Q468">
        <f t="shared" si="63"/>
        <v>2013</v>
      </c>
      <c r="R468">
        <v>2013</v>
      </c>
      <c r="S468" s="16" t="str">
        <f t="shared" si="61"/>
        <v>May</v>
      </c>
      <c r="T468" t="s">
        <v>2090</v>
      </c>
      <c r="U468">
        <v>1370581200</v>
      </c>
      <c r="V468" s="12">
        <f t="shared" si="62"/>
        <v>41432.208333333336</v>
      </c>
      <c r="W468" t="b">
        <v>0</v>
      </c>
      <c r="X468" t="b">
        <v>1</v>
      </c>
      <c r="Y468" t="s">
        <v>65</v>
      </c>
    </row>
    <row r="469" spans="1:2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56"/>
        <v>575.21428571428578</v>
      </c>
      <c r="G469" t="s">
        <v>20</v>
      </c>
      <c r="H469" s="8">
        <f t="shared" si="57"/>
        <v>57.935251798561154</v>
      </c>
      <c r="I469">
        <v>139</v>
      </c>
      <c r="J469" t="str">
        <f t="shared" si="58"/>
        <v>technology</v>
      </c>
      <c r="K469" t="str">
        <f t="shared" si="59"/>
        <v>web</v>
      </c>
      <c r="L469" t="s">
        <v>15</v>
      </c>
      <c r="M469" t="s">
        <v>16</v>
      </c>
      <c r="N469">
        <v>1448258400</v>
      </c>
      <c r="O469" s="14">
        <f t="shared" si="60"/>
        <v>42331.25</v>
      </c>
      <c r="P469" s="14">
        <v>42331.25</v>
      </c>
      <c r="Q469">
        <f t="shared" si="63"/>
        <v>2015</v>
      </c>
      <c r="R469">
        <v>2015</v>
      </c>
      <c r="S469" s="16" t="str">
        <f t="shared" si="61"/>
        <v>Nov</v>
      </c>
      <c r="T469" t="s">
        <v>2079</v>
      </c>
      <c r="U469">
        <v>1448863200</v>
      </c>
      <c r="V469" s="12">
        <f t="shared" si="62"/>
        <v>42338.25</v>
      </c>
      <c r="W469" t="b">
        <v>0</v>
      </c>
      <c r="X469" t="b">
        <v>1</v>
      </c>
      <c r="Y469" t="s">
        <v>28</v>
      </c>
    </row>
    <row r="470" spans="1:2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56"/>
        <v>40.5</v>
      </c>
      <c r="G470" t="s">
        <v>14</v>
      </c>
      <c r="H470" s="8">
        <f t="shared" si="57"/>
        <v>101.25</v>
      </c>
      <c r="I470">
        <v>16</v>
      </c>
      <c r="J470" t="str">
        <f t="shared" si="58"/>
        <v>theater</v>
      </c>
      <c r="K470" t="str">
        <f t="shared" si="59"/>
        <v>plays</v>
      </c>
      <c r="L470" t="s">
        <v>21</v>
      </c>
      <c r="M470" t="s">
        <v>22</v>
      </c>
      <c r="N470">
        <v>1555218000</v>
      </c>
      <c r="O470" s="14">
        <f t="shared" si="60"/>
        <v>43569.208333333328</v>
      </c>
      <c r="P470" s="14">
        <v>43569.208333333328</v>
      </c>
      <c r="Q470">
        <f t="shared" si="63"/>
        <v>2019</v>
      </c>
      <c r="R470">
        <v>2019</v>
      </c>
      <c r="S470" s="16" t="str">
        <f t="shared" si="61"/>
        <v>Apr</v>
      </c>
      <c r="T470" t="s">
        <v>2088</v>
      </c>
      <c r="U470">
        <v>1556600400</v>
      </c>
      <c r="V470" s="12">
        <f t="shared" si="62"/>
        <v>43585.208333333328</v>
      </c>
      <c r="W470" t="b">
        <v>0</v>
      </c>
      <c r="X470" t="b">
        <v>0</v>
      </c>
      <c r="Y470" t="s">
        <v>33</v>
      </c>
    </row>
    <row r="471" spans="1:2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56"/>
        <v>184.42857142857144</v>
      </c>
      <c r="G471" t="s">
        <v>20</v>
      </c>
      <c r="H471" s="8">
        <f t="shared" si="57"/>
        <v>64.95597484276729</v>
      </c>
      <c r="I471">
        <v>159</v>
      </c>
      <c r="J471" t="str">
        <f t="shared" si="58"/>
        <v>film &amp; video</v>
      </c>
      <c r="K471" t="str">
        <f t="shared" si="59"/>
        <v>drama</v>
      </c>
      <c r="L471" t="s">
        <v>21</v>
      </c>
      <c r="M471" t="s">
        <v>22</v>
      </c>
      <c r="N471">
        <v>1431925200</v>
      </c>
      <c r="O471" s="14">
        <f t="shared" si="60"/>
        <v>42142.208333333328</v>
      </c>
      <c r="P471" s="14">
        <v>42142.208333333328</v>
      </c>
      <c r="Q471">
        <f t="shared" si="63"/>
        <v>2015</v>
      </c>
      <c r="R471">
        <v>2015</v>
      </c>
      <c r="S471" s="16" t="str">
        <f t="shared" si="61"/>
        <v>May</v>
      </c>
      <c r="T471" t="s">
        <v>2090</v>
      </c>
      <c r="U471">
        <v>1432098000</v>
      </c>
      <c r="V471" s="12">
        <f t="shared" si="62"/>
        <v>42144.208333333328</v>
      </c>
      <c r="W471" t="b">
        <v>0</v>
      </c>
      <c r="X471" t="b">
        <v>0</v>
      </c>
      <c r="Y471" t="s">
        <v>53</v>
      </c>
    </row>
    <row r="472" spans="1:2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56"/>
        <v>285.80555555555554</v>
      </c>
      <c r="G472" t="s">
        <v>20</v>
      </c>
      <c r="H472" s="8">
        <f t="shared" si="57"/>
        <v>27.00524934383202</v>
      </c>
      <c r="I472">
        <v>381</v>
      </c>
      <c r="J472" t="str">
        <f t="shared" si="58"/>
        <v>technology</v>
      </c>
      <c r="K472" t="str">
        <f t="shared" si="59"/>
        <v>wearables</v>
      </c>
      <c r="L472" t="s">
        <v>21</v>
      </c>
      <c r="M472" t="s">
        <v>22</v>
      </c>
      <c r="N472">
        <v>1481522400</v>
      </c>
      <c r="O472" s="14">
        <f t="shared" si="60"/>
        <v>42716.25</v>
      </c>
      <c r="P472" s="14">
        <v>42716.25</v>
      </c>
      <c r="Q472">
        <f t="shared" si="63"/>
        <v>2016</v>
      </c>
      <c r="R472">
        <v>2016</v>
      </c>
      <c r="S472" s="16" t="str">
        <f t="shared" si="61"/>
        <v>Dec</v>
      </c>
      <c r="T472" t="s">
        <v>2086</v>
      </c>
      <c r="U472">
        <v>1482127200</v>
      </c>
      <c r="V472" s="12">
        <f t="shared" si="62"/>
        <v>42723.25</v>
      </c>
      <c r="W472" t="b">
        <v>0</v>
      </c>
      <c r="X472" t="b">
        <v>0</v>
      </c>
      <c r="Y472" t="s">
        <v>65</v>
      </c>
    </row>
    <row r="473" spans="1:2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56"/>
        <v>319</v>
      </c>
      <c r="G473" t="s">
        <v>20</v>
      </c>
      <c r="H473" s="8">
        <f t="shared" si="57"/>
        <v>50.97422680412371</v>
      </c>
      <c r="I473">
        <v>194</v>
      </c>
      <c r="J473" t="str">
        <f t="shared" si="58"/>
        <v>food</v>
      </c>
      <c r="K473" t="str">
        <f t="shared" si="59"/>
        <v>food trucks</v>
      </c>
      <c r="L473" t="s">
        <v>40</v>
      </c>
      <c r="M473" t="s">
        <v>41</v>
      </c>
      <c r="N473">
        <v>1335934800</v>
      </c>
      <c r="O473" s="14">
        <f t="shared" si="60"/>
        <v>41031.208333333336</v>
      </c>
      <c r="P473" s="14">
        <v>41031.208333333336</v>
      </c>
      <c r="Q473">
        <f t="shared" si="63"/>
        <v>2012</v>
      </c>
      <c r="R473">
        <v>2012</v>
      </c>
      <c r="S473" s="16" t="str">
        <f t="shared" si="61"/>
        <v>May</v>
      </c>
      <c r="T473" t="s">
        <v>2090</v>
      </c>
      <c r="U473">
        <v>1335934800</v>
      </c>
      <c r="V473" s="12">
        <f t="shared" si="62"/>
        <v>41031.208333333336</v>
      </c>
      <c r="W473" t="b">
        <v>0</v>
      </c>
      <c r="X473" t="b">
        <v>1</v>
      </c>
      <c r="Y473" t="s">
        <v>17</v>
      </c>
    </row>
    <row r="474" spans="1:2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56"/>
        <v>39.234070221066318</v>
      </c>
      <c r="G474" t="s">
        <v>14</v>
      </c>
      <c r="H474" s="8">
        <f t="shared" si="57"/>
        <v>104.94260869565217</v>
      </c>
      <c r="I474">
        <v>575</v>
      </c>
      <c r="J474" t="str">
        <f t="shared" si="58"/>
        <v>music</v>
      </c>
      <c r="K474" t="str">
        <f t="shared" si="59"/>
        <v>rock</v>
      </c>
      <c r="L474" t="s">
        <v>21</v>
      </c>
      <c r="M474" t="s">
        <v>22</v>
      </c>
      <c r="N474">
        <v>1552280400</v>
      </c>
      <c r="O474" s="14">
        <f t="shared" si="60"/>
        <v>43535.208333333328</v>
      </c>
      <c r="P474" s="14">
        <v>43535.208333333328</v>
      </c>
      <c r="Q474">
        <f t="shared" si="63"/>
        <v>2019</v>
      </c>
      <c r="R474">
        <v>2019</v>
      </c>
      <c r="S474" s="16" t="str">
        <f t="shared" si="61"/>
        <v>Mar</v>
      </c>
      <c r="T474" t="s">
        <v>2085</v>
      </c>
      <c r="U474">
        <v>1556946000</v>
      </c>
      <c r="V474" s="12">
        <f t="shared" si="62"/>
        <v>43589.208333333328</v>
      </c>
      <c r="W474" t="b">
        <v>0</v>
      </c>
      <c r="X474" t="b">
        <v>0</v>
      </c>
      <c r="Y474" t="s">
        <v>23</v>
      </c>
    </row>
    <row r="475" spans="1:2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56"/>
        <v>178.14000000000001</v>
      </c>
      <c r="G475" t="s">
        <v>20</v>
      </c>
      <c r="H475" s="8">
        <f t="shared" si="57"/>
        <v>84.028301886792448</v>
      </c>
      <c r="I475">
        <v>106</v>
      </c>
      <c r="J475" t="str">
        <f t="shared" si="58"/>
        <v>music</v>
      </c>
      <c r="K475" t="str">
        <f t="shared" si="59"/>
        <v>electric music</v>
      </c>
      <c r="L475" t="s">
        <v>21</v>
      </c>
      <c r="M475" t="s">
        <v>22</v>
      </c>
      <c r="N475">
        <v>1529989200</v>
      </c>
      <c r="O475" s="14">
        <f t="shared" si="60"/>
        <v>43277.208333333328</v>
      </c>
      <c r="P475" s="14">
        <v>43277.208333333328</v>
      </c>
      <c r="Q475">
        <f t="shared" si="63"/>
        <v>2018</v>
      </c>
      <c r="R475">
        <v>2018</v>
      </c>
      <c r="S475" s="16" t="str">
        <f t="shared" si="61"/>
        <v>Jun</v>
      </c>
      <c r="T475" t="s">
        <v>2084</v>
      </c>
      <c r="U475">
        <v>1530075600</v>
      </c>
      <c r="V475" s="12">
        <f t="shared" si="62"/>
        <v>43278.208333333328</v>
      </c>
      <c r="W475" t="b">
        <v>0</v>
      </c>
      <c r="X475" t="b">
        <v>0</v>
      </c>
      <c r="Y475" t="s">
        <v>50</v>
      </c>
    </row>
    <row r="476" spans="1:2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56"/>
        <v>365.15</v>
      </c>
      <c r="G476" t="s">
        <v>20</v>
      </c>
      <c r="H476" s="8">
        <f t="shared" si="57"/>
        <v>102.85915492957747</v>
      </c>
      <c r="I476">
        <v>142</v>
      </c>
      <c r="J476" t="str">
        <f t="shared" si="58"/>
        <v>film &amp; video</v>
      </c>
      <c r="K476" t="str">
        <f t="shared" si="59"/>
        <v>television</v>
      </c>
      <c r="L476" t="s">
        <v>21</v>
      </c>
      <c r="M476" t="s">
        <v>22</v>
      </c>
      <c r="N476">
        <v>1418709600</v>
      </c>
      <c r="O476" s="14">
        <f t="shared" si="60"/>
        <v>41989.25</v>
      </c>
      <c r="P476" s="14">
        <v>41989.25</v>
      </c>
      <c r="Q476">
        <f t="shared" si="63"/>
        <v>2014</v>
      </c>
      <c r="R476">
        <v>2014</v>
      </c>
      <c r="S476" s="16" t="str">
        <f t="shared" si="61"/>
        <v>Dec</v>
      </c>
      <c r="T476" t="s">
        <v>2086</v>
      </c>
      <c r="U476">
        <v>1418796000</v>
      </c>
      <c r="V476" s="12">
        <f t="shared" si="62"/>
        <v>41990.25</v>
      </c>
      <c r="W476" t="b">
        <v>0</v>
      </c>
      <c r="X476" t="b">
        <v>0</v>
      </c>
      <c r="Y476" t="s">
        <v>269</v>
      </c>
    </row>
    <row r="477" spans="1:2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56"/>
        <v>113.94594594594594</v>
      </c>
      <c r="G477" t="s">
        <v>20</v>
      </c>
      <c r="H477" s="8">
        <f t="shared" si="57"/>
        <v>39.962085308056871</v>
      </c>
      <c r="I477">
        <v>211</v>
      </c>
      <c r="J477" t="str">
        <f t="shared" si="58"/>
        <v>publishing</v>
      </c>
      <c r="K477" t="str">
        <f t="shared" si="59"/>
        <v>translations</v>
      </c>
      <c r="L477" t="s">
        <v>21</v>
      </c>
      <c r="M477" t="s">
        <v>22</v>
      </c>
      <c r="N477">
        <v>1372136400</v>
      </c>
      <c r="O477" s="14">
        <f t="shared" si="60"/>
        <v>41450.208333333336</v>
      </c>
      <c r="P477" s="14">
        <v>41450.208333333336</v>
      </c>
      <c r="Q477">
        <f t="shared" si="63"/>
        <v>2013</v>
      </c>
      <c r="R477">
        <v>2013</v>
      </c>
      <c r="S477" s="16" t="str">
        <f t="shared" si="61"/>
        <v>Jun</v>
      </c>
      <c r="T477" t="s">
        <v>2084</v>
      </c>
      <c r="U477">
        <v>1372482000</v>
      </c>
      <c r="V477" s="12">
        <f t="shared" si="62"/>
        <v>41454.208333333336</v>
      </c>
      <c r="W477" t="b">
        <v>0</v>
      </c>
      <c r="X477" t="b">
        <v>1</v>
      </c>
      <c r="Y477" t="s">
        <v>206</v>
      </c>
    </row>
    <row r="478" spans="1:2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56"/>
        <v>29.828720626631856</v>
      </c>
      <c r="G478" t="s">
        <v>14</v>
      </c>
      <c r="H478" s="8">
        <f t="shared" si="57"/>
        <v>51.001785714285717</v>
      </c>
      <c r="I478">
        <v>1120</v>
      </c>
      <c r="J478" t="str">
        <f t="shared" si="58"/>
        <v>publishing</v>
      </c>
      <c r="K478" t="str">
        <f t="shared" si="59"/>
        <v>fiction</v>
      </c>
      <c r="L478" t="s">
        <v>21</v>
      </c>
      <c r="M478" t="s">
        <v>22</v>
      </c>
      <c r="N478">
        <v>1533877200</v>
      </c>
      <c r="O478" s="14">
        <f t="shared" si="60"/>
        <v>43322.208333333328</v>
      </c>
      <c r="P478" s="14">
        <v>43322.208333333328</v>
      </c>
      <c r="Q478">
        <f t="shared" si="63"/>
        <v>2018</v>
      </c>
      <c r="R478">
        <v>2018</v>
      </c>
      <c r="S478" s="16" t="str">
        <f t="shared" si="61"/>
        <v>Aug</v>
      </c>
      <c r="T478" t="s">
        <v>2080</v>
      </c>
      <c r="U478">
        <v>1534395600</v>
      </c>
      <c r="V478" s="12">
        <f t="shared" si="62"/>
        <v>43328.208333333328</v>
      </c>
      <c r="W478" t="b">
        <v>0</v>
      </c>
      <c r="X478" t="b">
        <v>0</v>
      </c>
      <c r="Y478" t="s">
        <v>119</v>
      </c>
    </row>
    <row r="479" spans="1:2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56"/>
        <v>54.270588235294113</v>
      </c>
      <c r="G479" t="s">
        <v>14</v>
      </c>
      <c r="H479" s="8">
        <f t="shared" si="57"/>
        <v>40.823008849557525</v>
      </c>
      <c r="I479">
        <v>113</v>
      </c>
      <c r="J479" t="str">
        <f t="shared" si="58"/>
        <v>film &amp; video</v>
      </c>
      <c r="K479" t="str">
        <f t="shared" si="59"/>
        <v>science fiction</v>
      </c>
      <c r="L479" t="s">
        <v>21</v>
      </c>
      <c r="M479" t="s">
        <v>22</v>
      </c>
      <c r="N479">
        <v>1309064400</v>
      </c>
      <c r="O479" s="14">
        <f t="shared" si="60"/>
        <v>40720.208333333336</v>
      </c>
      <c r="P479" s="14">
        <v>40720.208333333336</v>
      </c>
      <c r="Q479">
        <f t="shared" si="63"/>
        <v>2011</v>
      </c>
      <c r="R479">
        <v>2011</v>
      </c>
      <c r="S479" s="16" t="str">
        <f t="shared" si="61"/>
        <v>Jun</v>
      </c>
      <c r="T479" t="s">
        <v>2084</v>
      </c>
      <c r="U479">
        <v>1311397200</v>
      </c>
      <c r="V479" s="12">
        <f t="shared" si="62"/>
        <v>40747.208333333336</v>
      </c>
      <c r="W479" t="b">
        <v>0</v>
      </c>
      <c r="X479" t="b">
        <v>0</v>
      </c>
      <c r="Y479" t="s">
        <v>474</v>
      </c>
    </row>
    <row r="480" spans="1:2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56"/>
        <v>236.34156976744185</v>
      </c>
      <c r="G480" t="s">
        <v>20</v>
      </c>
      <c r="H480" s="8">
        <f t="shared" si="57"/>
        <v>58.999637155297535</v>
      </c>
      <c r="I480">
        <v>2756</v>
      </c>
      <c r="J480" t="str">
        <f t="shared" si="58"/>
        <v>technology</v>
      </c>
      <c r="K480" t="str">
        <f t="shared" si="59"/>
        <v>wearables</v>
      </c>
      <c r="L480" t="s">
        <v>21</v>
      </c>
      <c r="M480" t="s">
        <v>22</v>
      </c>
      <c r="N480">
        <v>1425877200</v>
      </c>
      <c r="O480" s="14">
        <f t="shared" si="60"/>
        <v>42072.208333333328</v>
      </c>
      <c r="P480" s="14">
        <v>42072.208333333328</v>
      </c>
      <c r="Q480">
        <f t="shared" si="63"/>
        <v>2015</v>
      </c>
      <c r="R480">
        <v>2015</v>
      </c>
      <c r="S480" s="16" t="str">
        <f t="shared" si="61"/>
        <v>Mar</v>
      </c>
      <c r="T480" t="s">
        <v>2085</v>
      </c>
      <c r="U480">
        <v>1426914000</v>
      </c>
      <c r="V480" s="12">
        <f t="shared" si="62"/>
        <v>42084.208333333328</v>
      </c>
      <c r="W480" t="b">
        <v>0</v>
      </c>
      <c r="X480" t="b">
        <v>0</v>
      </c>
      <c r="Y480" t="s">
        <v>65</v>
      </c>
    </row>
    <row r="481" spans="1:2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56"/>
        <v>512.91666666666663</v>
      </c>
      <c r="G481" t="s">
        <v>20</v>
      </c>
      <c r="H481" s="8">
        <f t="shared" si="57"/>
        <v>71.156069364161851</v>
      </c>
      <c r="I481">
        <v>173</v>
      </c>
      <c r="J481" t="str">
        <f t="shared" si="58"/>
        <v>food</v>
      </c>
      <c r="K481" t="str">
        <f t="shared" si="59"/>
        <v>food trucks</v>
      </c>
      <c r="L481" t="s">
        <v>40</v>
      </c>
      <c r="M481" t="s">
        <v>41</v>
      </c>
      <c r="N481">
        <v>1501304400</v>
      </c>
      <c r="O481" s="14">
        <f t="shared" si="60"/>
        <v>42945.208333333328</v>
      </c>
      <c r="P481" s="14">
        <v>42945.208333333328</v>
      </c>
      <c r="Q481">
        <f t="shared" si="63"/>
        <v>2017</v>
      </c>
      <c r="R481">
        <v>2017</v>
      </c>
      <c r="S481" s="16" t="str">
        <f t="shared" si="61"/>
        <v>Jul</v>
      </c>
      <c r="T481" t="s">
        <v>2087</v>
      </c>
      <c r="U481">
        <v>1501477200</v>
      </c>
      <c r="V481" s="12">
        <f t="shared" si="62"/>
        <v>42947.208333333328</v>
      </c>
      <c r="W481" t="b">
        <v>0</v>
      </c>
      <c r="X481" t="b">
        <v>0</v>
      </c>
      <c r="Y481" t="s">
        <v>17</v>
      </c>
    </row>
    <row r="482" spans="1:2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56"/>
        <v>100.65116279069768</v>
      </c>
      <c r="G482" t="s">
        <v>20</v>
      </c>
      <c r="H482" s="8">
        <f t="shared" si="57"/>
        <v>99.494252873563212</v>
      </c>
      <c r="I482">
        <v>87</v>
      </c>
      <c r="J482" t="str">
        <f t="shared" si="58"/>
        <v>photography</v>
      </c>
      <c r="K482" t="str">
        <f t="shared" si="59"/>
        <v>photography books</v>
      </c>
      <c r="L482" t="s">
        <v>21</v>
      </c>
      <c r="M482" t="s">
        <v>22</v>
      </c>
      <c r="N482">
        <v>1268287200</v>
      </c>
      <c r="O482" s="14">
        <f t="shared" si="60"/>
        <v>40248.25</v>
      </c>
      <c r="P482" s="14">
        <v>40248.25</v>
      </c>
      <c r="Q482">
        <f t="shared" si="63"/>
        <v>2010</v>
      </c>
      <c r="R482">
        <v>2010</v>
      </c>
      <c r="S482" s="16" t="str">
        <f t="shared" si="61"/>
        <v>Mar</v>
      </c>
      <c r="T482" t="s">
        <v>2085</v>
      </c>
      <c r="U482">
        <v>1269061200</v>
      </c>
      <c r="V482" s="12">
        <f t="shared" si="62"/>
        <v>40257.208333333336</v>
      </c>
      <c r="W482" t="b">
        <v>0</v>
      </c>
      <c r="X482" t="b">
        <v>1</v>
      </c>
      <c r="Y482" t="s">
        <v>122</v>
      </c>
    </row>
    <row r="483" spans="1:2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56"/>
        <v>81.348423194303152</v>
      </c>
      <c r="G483" t="s">
        <v>14</v>
      </c>
      <c r="H483" s="8">
        <f t="shared" si="57"/>
        <v>103.98634590377114</v>
      </c>
      <c r="I483">
        <v>1538</v>
      </c>
      <c r="J483" t="str">
        <f t="shared" si="58"/>
        <v>theater</v>
      </c>
      <c r="K483" t="str">
        <f t="shared" si="59"/>
        <v>plays</v>
      </c>
      <c r="L483" t="s">
        <v>21</v>
      </c>
      <c r="M483" t="s">
        <v>22</v>
      </c>
      <c r="N483">
        <v>1412139600</v>
      </c>
      <c r="O483" s="14">
        <f t="shared" si="60"/>
        <v>41913.208333333336</v>
      </c>
      <c r="P483" s="14">
        <v>41913.208333333336</v>
      </c>
      <c r="Q483">
        <f t="shared" si="63"/>
        <v>2014</v>
      </c>
      <c r="R483">
        <v>2014</v>
      </c>
      <c r="S483" s="16" t="str">
        <f t="shared" si="61"/>
        <v>Oct</v>
      </c>
      <c r="T483" t="s">
        <v>2083</v>
      </c>
      <c r="U483">
        <v>1415772000</v>
      </c>
      <c r="V483" s="12">
        <f t="shared" si="62"/>
        <v>41955.25</v>
      </c>
      <c r="W483" t="b">
        <v>0</v>
      </c>
      <c r="X483" t="b">
        <v>1</v>
      </c>
      <c r="Y483" t="s">
        <v>33</v>
      </c>
    </row>
    <row r="484" spans="1:2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56"/>
        <v>16.404761904761905</v>
      </c>
      <c r="G484" t="s">
        <v>14</v>
      </c>
      <c r="H484" s="8">
        <f t="shared" si="57"/>
        <v>76.555555555555557</v>
      </c>
      <c r="I484">
        <v>9</v>
      </c>
      <c r="J484" t="str">
        <f t="shared" si="58"/>
        <v>publishing</v>
      </c>
      <c r="K484" t="str">
        <f t="shared" si="59"/>
        <v>fiction</v>
      </c>
      <c r="L484" t="s">
        <v>21</v>
      </c>
      <c r="M484" t="s">
        <v>22</v>
      </c>
      <c r="N484">
        <v>1330063200</v>
      </c>
      <c r="O484" s="14">
        <f t="shared" si="60"/>
        <v>40963.25</v>
      </c>
      <c r="P484" s="14">
        <v>40963.25</v>
      </c>
      <c r="Q484">
        <f t="shared" si="63"/>
        <v>2012</v>
      </c>
      <c r="R484">
        <v>2012</v>
      </c>
      <c r="S484" s="16" t="str">
        <f t="shared" si="61"/>
        <v>Feb</v>
      </c>
      <c r="T484" t="s">
        <v>2089</v>
      </c>
      <c r="U484">
        <v>1331013600</v>
      </c>
      <c r="V484" s="12">
        <f t="shared" si="62"/>
        <v>40974.25</v>
      </c>
      <c r="W484" t="b">
        <v>0</v>
      </c>
      <c r="X484" t="b">
        <v>1</v>
      </c>
      <c r="Y484" t="s">
        <v>119</v>
      </c>
    </row>
    <row r="485" spans="1:2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56"/>
        <v>52.774617067833695</v>
      </c>
      <c r="G485" t="s">
        <v>14</v>
      </c>
      <c r="H485" s="8">
        <f t="shared" si="57"/>
        <v>87.068592057761734</v>
      </c>
      <c r="I485">
        <v>554</v>
      </c>
      <c r="J485" t="str">
        <f t="shared" si="58"/>
        <v>theater</v>
      </c>
      <c r="K485" t="str">
        <f t="shared" si="59"/>
        <v>plays</v>
      </c>
      <c r="L485" t="s">
        <v>21</v>
      </c>
      <c r="M485" t="s">
        <v>22</v>
      </c>
      <c r="N485">
        <v>1576130400</v>
      </c>
      <c r="O485" s="14">
        <f t="shared" si="60"/>
        <v>43811.25</v>
      </c>
      <c r="P485" s="14">
        <v>43811.25</v>
      </c>
      <c r="Q485">
        <f t="shared" si="63"/>
        <v>2019</v>
      </c>
      <c r="R485">
        <v>2019</v>
      </c>
      <c r="S485" s="16" t="str">
        <f t="shared" si="61"/>
        <v>Dec</v>
      </c>
      <c r="T485" t="s">
        <v>2086</v>
      </c>
      <c r="U485">
        <v>1576735200</v>
      </c>
      <c r="V485" s="12">
        <f t="shared" si="62"/>
        <v>43818.25</v>
      </c>
      <c r="W485" t="b">
        <v>0</v>
      </c>
      <c r="X485" t="b">
        <v>0</v>
      </c>
      <c r="Y485" t="s">
        <v>33</v>
      </c>
    </row>
    <row r="486" spans="1:2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56"/>
        <v>260.20608108108109</v>
      </c>
      <c r="G486" t="s">
        <v>20</v>
      </c>
      <c r="H486" s="8">
        <f t="shared" si="57"/>
        <v>48.99554707379135</v>
      </c>
      <c r="I486">
        <v>1572</v>
      </c>
      <c r="J486" t="str">
        <f t="shared" si="58"/>
        <v>food</v>
      </c>
      <c r="K486" t="str">
        <f t="shared" si="59"/>
        <v>food trucks</v>
      </c>
      <c r="L486" t="s">
        <v>40</v>
      </c>
      <c r="M486" t="s">
        <v>41</v>
      </c>
      <c r="N486">
        <v>1407128400</v>
      </c>
      <c r="O486" s="14">
        <f t="shared" si="60"/>
        <v>41855.208333333336</v>
      </c>
      <c r="P486" s="14">
        <v>41855.208333333336</v>
      </c>
      <c r="Q486">
        <f t="shared" si="63"/>
        <v>2014</v>
      </c>
      <c r="R486">
        <v>2014</v>
      </c>
      <c r="S486" s="16" t="str">
        <f t="shared" si="61"/>
        <v>Aug</v>
      </c>
      <c r="T486" t="s">
        <v>2080</v>
      </c>
      <c r="U486">
        <v>1411362000</v>
      </c>
      <c r="V486" s="12">
        <f t="shared" si="62"/>
        <v>41904.208333333336</v>
      </c>
      <c r="W486" t="b">
        <v>0</v>
      </c>
      <c r="X486" t="b">
        <v>1</v>
      </c>
      <c r="Y486" t="s">
        <v>17</v>
      </c>
    </row>
    <row r="487" spans="1:2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56"/>
        <v>30.73289183222958</v>
      </c>
      <c r="G487" t="s">
        <v>14</v>
      </c>
      <c r="H487" s="8">
        <f t="shared" si="57"/>
        <v>42.969135802469133</v>
      </c>
      <c r="I487">
        <v>648</v>
      </c>
      <c r="J487" t="str">
        <f t="shared" si="58"/>
        <v>theater</v>
      </c>
      <c r="K487" t="str">
        <f t="shared" si="59"/>
        <v>plays</v>
      </c>
      <c r="L487" t="s">
        <v>40</v>
      </c>
      <c r="M487" t="s">
        <v>41</v>
      </c>
      <c r="N487">
        <v>1560142800</v>
      </c>
      <c r="O487" s="14">
        <f t="shared" si="60"/>
        <v>43626.208333333328</v>
      </c>
      <c r="P487" s="14">
        <v>43626.208333333328</v>
      </c>
      <c r="Q487">
        <f t="shared" si="63"/>
        <v>2019</v>
      </c>
      <c r="R487">
        <v>2019</v>
      </c>
      <c r="S487" s="16" t="str">
        <f t="shared" si="61"/>
        <v>Jun</v>
      </c>
      <c r="T487" t="s">
        <v>2084</v>
      </c>
      <c r="U487">
        <v>1563685200</v>
      </c>
      <c r="V487" s="12">
        <f t="shared" si="62"/>
        <v>43667.208333333328</v>
      </c>
      <c r="W487" t="b">
        <v>0</v>
      </c>
      <c r="X487" t="b">
        <v>0</v>
      </c>
      <c r="Y487" t="s">
        <v>33</v>
      </c>
    </row>
    <row r="488" spans="1:2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56"/>
        <v>13.5</v>
      </c>
      <c r="G488" t="s">
        <v>14</v>
      </c>
      <c r="H488" s="8">
        <f t="shared" si="57"/>
        <v>33.428571428571431</v>
      </c>
      <c r="I488">
        <v>21</v>
      </c>
      <c r="J488" t="str">
        <f t="shared" si="58"/>
        <v>publishing</v>
      </c>
      <c r="K488" t="str">
        <f t="shared" si="59"/>
        <v>translations</v>
      </c>
      <c r="L488" t="s">
        <v>40</v>
      </c>
      <c r="M488" t="s">
        <v>41</v>
      </c>
      <c r="N488">
        <v>1520575200</v>
      </c>
      <c r="O488" s="14">
        <f t="shared" si="60"/>
        <v>43168.25</v>
      </c>
      <c r="P488" s="14">
        <v>43168.25</v>
      </c>
      <c r="Q488">
        <f t="shared" si="63"/>
        <v>2018</v>
      </c>
      <c r="R488">
        <v>2018</v>
      </c>
      <c r="S488" s="16" t="str">
        <f t="shared" si="61"/>
        <v>Mar</v>
      </c>
      <c r="T488" t="s">
        <v>2085</v>
      </c>
      <c r="U488">
        <v>1521867600</v>
      </c>
      <c r="V488" s="12">
        <f t="shared" si="62"/>
        <v>43183.208333333328</v>
      </c>
      <c r="W488" t="b">
        <v>0</v>
      </c>
      <c r="X488" t="b">
        <v>1</v>
      </c>
      <c r="Y488" t="s">
        <v>206</v>
      </c>
    </row>
    <row r="489" spans="1:2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56"/>
        <v>178.62556663644605</v>
      </c>
      <c r="G489" t="s">
        <v>20</v>
      </c>
      <c r="H489" s="8">
        <f t="shared" si="57"/>
        <v>83.982949701619773</v>
      </c>
      <c r="I489">
        <v>2346</v>
      </c>
      <c r="J489" t="str">
        <f t="shared" si="58"/>
        <v>theater</v>
      </c>
      <c r="K489" t="str">
        <f t="shared" si="59"/>
        <v>plays</v>
      </c>
      <c r="L489" t="s">
        <v>21</v>
      </c>
      <c r="M489" t="s">
        <v>22</v>
      </c>
      <c r="N489">
        <v>1492664400</v>
      </c>
      <c r="O489" s="14">
        <f t="shared" si="60"/>
        <v>42845.208333333328</v>
      </c>
      <c r="P489" s="14">
        <v>42845.208333333328</v>
      </c>
      <c r="Q489">
        <f t="shared" si="63"/>
        <v>2017</v>
      </c>
      <c r="R489">
        <v>2017</v>
      </c>
      <c r="S489" s="16" t="str">
        <f t="shared" si="61"/>
        <v>Apr</v>
      </c>
      <c r="T489" t="s">
        <v>2088</v>
      </c>
      <c r="U489">
        <v>1495515600</v>
      </c>
      <c r="V489" s="12">
        <f t="shared" si="62"/>
        <v>42878.208333333328</v>
      </c>
      <c r="W489" t="b">
        <v>0</v>
      </c>
      <c r="X489" t="b">
        <v>0</v>
      </c>
      <c r="Y489" t="s">
        <v>33</v>
      </c>
    </row>
    <row r="490" spans="1:2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56"/>
        <v>220.0566037735849</v>
      </c>
      <c r="G490" t="s">
        <v>20</v>
      </c>
      <c r="H490" s="8">
        <f t="shared" si="57"/>
        <v>101.41739130434783</v>
      </c>
      <c r="I490">
        <v>115</v>
      </c>
      <c r="J490" t="str">
        <f t="shared" si="58"/>
        <v>theater</v>
      </c>
      <c r="K490" t="str">
        <f t="shared" si="59"/>
        <v>plays</v>
      </c>
      <c r="L490" t="s">
        <v>21</v>
      </c>
      <c r="M490" t="s">
        <v>22</v>
      </c>
      <c r="N490">
        <v>1454479200</v>
      </c>
      <c r="O490" s="14">
        <f t="shared" si="60"/>
        <v>42403.25</v>
      </c>
      <c r="P490" s="14">
        <v>42403.25</v>
      </c>
      <c r="Q490">
        <f t="shared" si="63"/>
        <v>2016</v>
      </c>
      <c r="R490">
        <v>2016</v>
      </c>
      <c r="S490" s="16" t="str">
        <f t="shared" si="61"/>
        <v>Feb</v>
      </c>
      <c r="T490" t="s">
        <v>2089</v>
      </c>
      <c r="U490">
        <v>1455948000</v>
      </c>
      <c r="V490" s="12">
        <f t="shared" si="62"/>
        <v>42420.25</v>
      </c>
      <c r="W490" t="b">
        <v>0</v>
      </c>
      <c r="X490" t="b">
        <v>0</v>
      </c>
      <c r="Y490" t="s">
        <v>33</v>
      </c>
    </row>
    <row r="491" spans="1:2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56"/>
        <v>101.5108695652174</v>
      </c>
      <c r="G491" t="s">
        <v>20</v>
      </c>
      <c r="H491" s="8">
        <f t="shared" si="57"/>
        <v>109.87058823529412</v>
      </c>
      <c r="I491">
        <v>85</v>
      </c>
      <c r="J491" t="str">
        <f t="shared" si="58"/>
        <v>technology</v>
      </c>
      <c r="K491" t="str">
        <f t="shared" si="59"/>
        <v>wearables</v>
      </c>
      <c r="L491" t="s">
        <v>107</v>
      </c>
      <c r="M491" t="s">
        <v>108</v>
      </c>
      <c r="N491">
        <v>1281934800</v>
      </c>
      <c r="O491" s="14">
        <f t="shared" si="60"/>
        <v>40406.208333333336</v>
      </c>
      <c r="P491" s="14">
        <v>40406.208333333336</v>
      </c>
      <c r="Q491">
        <f t="shared" si="63"/>
        <v>2010</v>
      </c>
      <c r="R491">
        <v>2010</v>
      </c>
      <c r="S491" s="16" t="str">
        <f t="shared" si="61"/>
        <v>Aug</v>
      </c>
      <c r="T491" t="s">
        <v>2080</v>
      </c>
      <c r="U491">
        <v>1282366800</v>
      </c>
      <c r="V491" s="12">
        <f t="shared" si="62"/>
        <v>40411.208333333336</v>
      </c>
      <c r="W491" t="b">
        <v>0</v>
      </c>
      <c r="X491" t="b">
        <v>0</v>
      </c>
      <c r="Y491" t="s">
        <v>65</v>
      </c>
    </row>
    <row r="492" spans="1:2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56"/>
        <v>191.5</v>
      </c>
      <c r="G492" t="s">
        <v>20</v>
      </c>
      <c r="H492" s="8">
        <f t="shared" si="57"/>
        <v>31.916666666666668</v>
      </c>
      <c r="I492">
        <v>144</v>
      </c>
      <c r="J492" t="str">
        <f t="shared" si="58"/>
        <v>journalism</v>
      </c>
      <c r="K492" t="str">
        <f t="shared" si="59"/>
        <v>audio</v>
      </c>
      <c r="L492" t="s">
        <v>21</v>
      </c>
      <c r="M492" t="s">
        <v>22</v>
      </c>
      <c r="N492">
        <v>1573970400</v>
      </c>
      <c r="O492" s="14">
        <f t="shared" si="60"/>
        <v>43786.25</v>
      </c>
      <c r="P492" s="14">
        <v>43786.25</v>
      </c>
      <c r="Q492">
        <f t="shared" si="63"/>
        <v>2019</v>
      </c>
      <c r="R492">
        <v>2019</v>
      </c>
      <c r="S492" s="16" t="str">
        <f t="shared" si="61"/>
        <v>Nov</v>
      </c>
      <c r="T492" t="s">
        <v>2079</v>
      </c>
      <c r="U492">
        <v>1574575200</v>
      </c>
      <c r="V492" s="12">
        <f t="shared" si="62"/>
        <v>43793.25</v>
      </c>
      <c r="W492" t="b">
        <v>0</v>
      </c>
      <c r="X492" t="b">
        <v>0</v>
      </c>
      <c r="Y492" t="s">
        <v>1029</v>
      </c>
    </row>
    <row r="493" spans="1:2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56"/>
        <v>305.34683098591546</v>
      </c>
      <c r="G493" t="s">
        <v>20</v>
      </c>
      <c r="H493" s="8">
        <f t="shared" si="57"/>
        <v>70.993450675399103</v>
      </c>
      <c r="I493">
        <v>2443</v>
      </c>
      <c r="J493" t="str">
        <f t="shared" si="58"/>
        <v>food</v>
      </c>
      <c r="K493" t="str">
        <f t="shared" si="59"/>
        <v>food trucks</v>
      </c>
      <c r="L493" t="s">
        <v>21</v>
      </c>
      <c r="M493" t="s">
        <v>22</v>
      </c>
      <c r="N493">
        <v>1372654800</v>
      </c>
      <c r="O493" s="14">
        <f t="shared" si="60"/>
        <v>41456.208333333336</v>
      </c>
      <c r="P493" s="14">
        <v>41456.208333333336</v>
      </c>
      <c r="Q493">
        <f t="shared" si="63"/>
        <v>2013</v>
      </c>
      <c r="R493">
        <v>2013</v>
      </c>
      <c r="S493" s="16" t="str">
        <f t="shared" si="61"/>
        <v>Jul</v>
      </c>
      <c r="T493" t="s">
        <v>2087</v>
      </c>
      <c r="U493">
        <v>1374901200</v>
      </c>
      <c r="V493" s="12">
        <f t="shared" si="62"/>
        <v>41482.208333333336</v>
      </c>
      <c r="W493" t="b">
        <v>0</v>
      </c>
      <c r="X493" t="b">
        <v>1</v>
      </c>
      <c r="Y493" t="s">
        <v>17</v>
      </c>
    </row>
    <row r="494" spans="1:2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56"/>
        <v>23.995287958115181</v>
      </c>
      <c r="G494" t="s">
        <v>74</v>
      </c>
      <c r="H494" s="8">
        <f t="shared" si="57"/>
        <v>77.026890756302521</v>
      </c>
      <c r="I494">
        <v>595</v>
      </c>
      <c r="J494" t="str">
        <f t="shared" si="58"/>
        <v>film &amp; video</v>
      </c>
      <c r="K494" t="str">
        <f t="shared" si="59"/>
        <v>shorts</v>
      </c>
      <c r="L494" t="s">
        <v>21</v>
      </c>
      <c r="M494" t="s">
        <v>22</v>
      </c>
      <c r="N494">
        <v>1275886800</v>
      </c>
      <c r="O494" s="14">
        <f t="shared" si="60"/>
        <v>40336.208333333336</v>
      </c>
      <c r="P494" s="14">
        <v>40336.208333333336</v>
      </c>
      <c r="Q494">
        <f t="shared" si="63"/>
        <v>2010</v>
      </c>
      <c r="R494">
        <v>2010</v>
      </c>
      <c r="S494" s="16" t="str">
        <f t="shared" si="61"/>
        <v>Jun</v>
      </c>
      <c r="T494" t="s">
        <v>2084</v>
      </c>
      <c r="U494">
        <v>1278910800</v>
      </c>
      <c r="V494" s="12">
        <f t="shared" si="62"/>
        <v>40371.208333333336</v>
      </c>
      <c r="W494" t="b">
        <v>1</v>
      </c>
      <c r="X494" t="b">
        <v>1</v>
      </c>
      <c r="Y494" t="s">
        <v>100</v>
      </c>
    </row>
    <row r="495" spans="1:2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56"/>
        <v>723.77777777777771</v>
      </c>
      <c r="G495" t="s">
        <v>20</v>
      </c>
      <c r="H495" s="8">
        <f t="shared" si="57"/>
        <v>101.78125</v>
      </c>
      <c r="I495">
        <v>64</v>
      </c>
      <c r="J495" t="str">
        <f t="shared" si="58"/>
        <v>photography</v>
      </c>
      <c r="K495" t="str">
        <f t="shared" si="59"/>
        <v>photography books</v>
      </c>
      <c r="L495" t="s">
        <v>21</v>
      </c>
      <c r="M495" t="s">
        <v>22</v>
      </c>
      <c r="N495">
        <v>1561784400</v>
      </c>
      <c r="O495" s="14">
        <f t="shared" si="60"/>
        <v>43645.208333333328</v>
      </c>
      <c r="P495" s="14">
        <v>43645.208333333328</v>
      </c>
      <c r="Q495">
        <f t="shared" si="63"/>
        <v>2019</v>
      </c>
      <c r="R495">
        <v>2019</v>
      </c>
      <c r="S495" s="16" t="str">
        <f t="shared" si="61"/>
        <v>Jun</v>
      </c>
      <c r="T495" t="s">
        <v>2084</v>
      </c>
      <c r="U495">
        <v>1562907600</v>
      </c>
      <c r="V495" s="12">
        <f t="shared" si="62"/>
        <v>43658.208333333328</v>
      </c>
      <c r="W495" t="b">
        <v>0</v>
      </c>
      <c r="X495" t="b">
        <v>0</v>
      </c>
      <c r="Y495" t="s">
        <v>122</v>
      </c>
    </row>
    <row r="496" spans="1:2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56"/>
        <v>547.36</v>
      </c>
      <c r="G496" t="s">
        <v>20</v>
      </c>
      <c r="H496" s="8">
        <f t="shared" si="57"/>
        <v>51.059701492537314</v>
      </c>
      <c r="I496">
        <v>268</v>
      </c>
      <c r="J496" t="str">
        <f t="shared" si="58"/>
        <v>technology</v>
      </c>
      <c r="K496" t="str">
        <f t="shared" si="59"/>
        <v>wearables</v>
      </c>
      <c r="L496" t="s">
        <v>21</v>
      </c>
      <c r="M496" t="s">
        <v>22</v>
      </c>
      <c r="N496">
        <v>1332392400</v>
      </c>
      <c r="O496" s="14">
        <f t="shared" si="60"/>
        <v>40990.208333333336</v>
      </c>
      <c r="P496" s="14">
        <v>40990.208333333336</v>
      </c>
      <c r="Q496">
        <f t="shared" si="63"/>
        <v>2012</v>
      </c>
      <c r="R496">
        <v>2012</v>
      </c>
      <c r="S496" s="16" t="str">
        <f t="shared" si="61"/>
        <v>Mar</v>
      </c>
      <c r="T496" t="s">
        <v>2085</v>
      </c>
      <c r="U496">
        <v>1332478800</v>
      </c>
      <c r="V496" s="12">
        <f t="shared" si="62"/>
        <v>40991.208333333336</v>
      </c>
      <c r="W496" t="b">
        <v>0</v>
      </c>
      <c r="X496" t="b">
        <v>0</v>
      </c>
      <c r="Y496" t="s">
        <v>65</v>
      </c>
    </row>
    <row r="497" spans="1:2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56"/>
        <v>414.49999999999994</v>
      </c>
      <c r="G497" t="s">
        <v>20</v>
      </c>
      <c r="H497" s="8">
        <f t="shared" si="57"/>
        <v>68.02051282051282</v>
      </c>
      <c r="I497">
        <v>195</v>
      </c>
      <c r="J497" t="str">
        <f t="shared" si="58"/>
        <v>theater</v>
      </c>
      <c r="K497" t="str">
        <f t="shared" si="59"/>
        <v>plays</v>
      </c>
      <c r="L497" t="s">
        <v>36</v>
      </c>
      <c r="M497" t="s">
        <v>37</v>
      </c>
      <c r="N497">
        <v>1402376400</v>
      </c>
      <c r="O497" s="14">
        <f t="shared" si="60"/>
        <v>41800.208333333336</v>
      </c>
      <c r="P497" s="14">
        <v>41800.208333333336</v>
      </c>
      <c r="Q497">
        <f t="shared" si="63"/>
        <v>2014</v>
      </c>
      <c r="R497">
        <v>2014</v>
      </c>
      <c r="S497" s="16" t="str">
        <f t="shared" si="61"/>
        <v>Jun</v>
      </c>
      <c r="T497" t="s">
        <v>2084</v>
      </c>
      <c r="U497">
        <v>1402722000</v>
      </c>
      <c r="V497" s="12">
        <f t="shared" si="62"/>
        <v>41804.208333333336</v>
      </c>
      <c r="W497" t="b">
        <v>0</v>
      </c>
      <c r="X497" t="b">
        <v>0</v>
      </c>
      <c r="Y497" t="s">
        <v>33</v>
      </c>
    </row>
    <row r="498" spans="1:2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56"/>
        <v>0.90696409140369971</v>
      </c>
      <c r="G498" t="s">
        <v>14</v>
      </c>
      <c r="H498" s="8">
        <f t="shared" si="57"/>
        <v>30.87037037037037</v>
      </c>
      <c r="I498">
        <v>54</v>
      </c>
      <c r="J498" t="str">
        <f t="shared" si="58"/>
        <v>film &amp; video</v>
      </c>
      <c r="K498" t="str">
        <f t="shared" si="59"/>
        <v>animation</v>
      </c>
      <c r="L498" t="s">
        <v>21</v>
      </c>
      <c r="M498" t="s">
        <v>22</v>
      </c>
      <c r="N498">
        <v>1495342800</v>
      </c>
      <c r="O498" s="14">
        <f t="shared" si="60"/>
        <v>42876.208333333328</v>
      </c>
      <c r="P498" s="14">
        <v>42876.208333333328</v>
      </c>
      <c r="Q498">
        <f t="shared" si="63"/>
        <v>2017</v>
      </c>
      <c r="R498">
        <v>2017</v>
      </c>
      <c r="S498" s="16" t="str">
        <f t="shared" si="61"/>
        <v>May</v>
      </c>
      <c r="T498" t="s">
        <v>2090</v>
      </c>
      <c r="U498">
        <v>1496811600</v>
      </c>
      <c r="V498" s="12">
        <f t="shared" si="62"/>
        <v>42893.208333333328</v>
      </c>
      <c r="W498" t="b">
        <v>0</v>
      </c>
      <c r="X498" t="b">
        <v>0</v>
      </c>
      <c r="Y498" t="s">
        <v>71</v>
      </c>
    </row>
    <row r="499" spans="1:2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56"/>
        <v>34.173469387755098</v>
      </c>
      <c r="G499" t="s">
        <v>14</v>
      </c>
      <c r="H499" s="8">
        <f t="shared" si="57"/>
        <v>27.908333333333335</v>
      </c>
      <c r="I499">
        <v>120</v>
      </c>
      <c r="J499" t="str">
        <f t="shared" si="58"/>
        <v>technology</v>
      </c>
      <c r="K499" t="str">
        <f t="shared" si="59"/>
        <v>wearables</v>
      </c>
      <c r="L499" t="s">
        <v>21</v>
      </c>
      <c r="M499" t="s">
        <v>22</v>
      </c>
      <c r="N499">
        <v>1482213600</v>
      </c>
      <c r="O499" s="14">
        <f t="shared" si="60"/>
        <v>42724.25</v>
      </c>
      <c r="P499" s="14">
        <v>42724.25</v>
      </c>
      <c r="Q499">
        <f t="shared" si="63"/>
        <v>2016</v>
      </c>
      <c r="R499">
        <v>2016</v>
      </c>
      <c r="S499" s="16" t="str">
        <f t="shared" si="61"/>
        <v>Dec</v>
      </c>
      <c r="T499" t="s">
        <v>2086</v>
      </c>
      <c r="U499">
        <v>1482213600</v>
      </c>
      <c r="V499" s="12">
        <f t="shared" si="62"/>
        <v>42724.25</v>
      </c>
      <c r="W499" t="b">
        <v>0</v>
      </c>
      <c r="X499" t="b">
        <v>1</v>
      </c>
      <c r="Y499" t="s">
        <v>65</v>
      </c>
    </row>
    <row r="500" spans="1:2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56"/>
        <v>23.948810754912099</v>
      </c>
      <c r="G500" t="s">
        <v>14</v>
      </c>
      <c r="H500" s="8">
        <f t="shared" si="57"/>
        <v>79.994818652849744</v>
      </c>
      <c r="I500">
        <v>579</v>
      </c>
      <c r="J500" t="str">
        <f t="shared" si="58"/>
        <v>technology</v>
      </c>
      <c r="K500" t="str">
        <f t="shared" si="59"/>
        <v>web</v>
      </c>
      <c r="L500" t="s">
        <v>36</v>
      </c>
      <c r="M500" t="s">
        <v>37</v>
      </c>
      <c r="N500">
        <v>1420092000</v>
      </c>
      <c r="O500" s="14">
        <f t="shared" si="60"/>
        <v>42005.25</v>
      </c>
      <c r="P500" s="14">
        <v>42005.25</v>
      </c>
      <c r="Q500">
        <f t="shared" si="63"/>
        <v>2015</v>
      </c>
      <c r="R500">
        <v>2015</v>
      </c>
      <c r="S500" s="16" t="str">
        <f t="shared" si="61"/>
        <v>Jan</v>
      </c>
      <c r="T500" t="s">
        <v>2081</v>
      </c>
      <c r="U500">
        <v>1420264800</v>
      </c>
      <c r="V500" s="12">
        <f t="shared" si="62"/>
        <v>42007.25</v>
      </c>
      <c r="W500" t="b">
        <v>0</v>
      </c>
      <c r="X500" t="b">
        <v>0</v>
      </c>
      <c r="Y500" t="s">
        <v>28</v>
      </c>
    </row>
    <row r="501" spans="1:2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56"/>
        <v>48.072649572649574</v>
      </c>
      <c r="G501" t="s">
        <v>14</v>
      </c>
      <c r="H501" s="8">
        <f t="shared" si="57"/>
        <v>38.003378378378379</v>
      </c>
      <c r="I501">
        <v>2072</v>
      </c>
      <c r="J501" t="str">
        <f t="shared" si="58"/>
        <v>film &amp; video</v>
      </c>
      <c r="K501" t="str">
        <f t="shared" si="59"/>
        <v>documentary</v>
      </c>
      <c r="L501" t="s">
        <v>21</v>
      </c>
      <c r="M501" t="s">
        <v>22</v>
      </c>
      <c r="N501">
        <v>1458018000</v>
      </c>
      <c r="O501" s="14">
        <f t="shared" si="60"/>
        <v>42444.208333333328</v>
      </c>
      <c r="P501" s="14">
        <v>42444.208333333328</v>
      </c>
      <c r="Q501">
        <f t="shared" si="63"/>
        <v>2016</v>
      </c>
      <c r="R501">
        <v>2016</v>
      </c>
      <c r="S501" s="16" t="str">
        <f t="shared" si="61"/>
        <v>Mar</v>
      </c>
      <c r="T501" t="s">
        <v>2085</v>
      </c>
      <c r="U501">
        <v>1458450000</v>
      </c>
      <c r="V501" s="12">
        <f t="shared" si="62"/>
        <v>42449.208333333328</v>
      </c>
      <c r="W501" t="b">
        <v>0</v>
      </c>
      <c r="X501" t="b">
        <v>1</v>
      </c>
      <c r="Y501" t="s">
        <v>42</v>
      </c>
    </row>
    <row r="502" spans="1:2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56"/>
        <v>0</v>
      </c>
      <c r="G502" t="s">
        <v>14</v>
      </c>
      <c r="H502" s="8" t="e">
        <f t="shared" si="57"/>
        <v>#DIV/0!</v>
      </c>
      <c r="I502">
        <v>0</v>
      </c>
      <c r="J502" t="str">
        <f t="shared" si="58"/>
        <v>theater</v>
      </c>
      <c r="K502" t="str">
        <f t="shared" si="59"/>
        <v>plays</v>
      </c>
      <c r="L502" t="s">
        <v>21</v>
      </c>
      <c r="M502" t="s">
        <v>22</v>
      </c>
      <c r="N502">
        <v>1367384400</v>
      </c>
      <c r="O502" s="14">
        <f t="shared" si="60"/>
        <v>41395.208333333336</v>
      </c>
      <c r="P502" s="14">
        <v>41395.208333333336</v>
      </c>
      <c r="Q502">
        <f t="shared" si="63"/>
        <v>2013</v>
      </c>
      <c r="R502">
        <v>2013</v>
      </c>
      <c r="S502" s="16" t="str">
        <f t="shared" si="61"/>
        <v>May</v>
      </c>
      <c r="T502" t="s">
        <v>2090</v>
      </c>
      <c r="U502">
        <v>1369803600</v>
      </c>
      <c r="V502" s="12">
        <f t="shared" si="62"/>
        <v>41423.208333333336</v>
      </c>
      <c r="W502" t="b">
        <v>0</v>
      </c>
      <c r="X502" t="b">
        <v>1</v>
      </c>
      <c r="Y502" t="s">
        <v>33</v>
      </c>
    </row>
    <row r="503" spans="1:2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56"/>
        <v>70.145182291666657</v>
      </c>
      <c r="G503" t="s">
        <v>14</v>
      </c>
      <c r="H503" s="8">
        <f t="shared" si="57"/>
        <v>59.990534521158132</v>
      </c>
      <c r="I503">
        <v>1796</v>
      </c>
      <c r="J503" t="str">
        <f t="shared" si="58"/>
        <v>film &amp; video</v>
      </c>
      <c r="K503" t="str">
        <f t="shared" si="59"/>
        <v>documentary</v>
      </c>
      <c r="L503" t="s">
        <v>21</v>
      </c>
      <c r="M503" t="s">
        <v>22</v>
      </c>
      <c r="N503">
        <v>1363064400</v>
      </c>
      <c r="O503" s="14">
        <f t="shared" si="60"/>
        <v>41345.208333333336</v>
      </c>
      <c r="P503" s="14">
        <v>41345.208333333336</v>
      </c>
      <c r="Q503">
        <f t="shared" si="63"/>
        <v>2013</v>
      </c>
      <c r="R503">
        <v>2013</v>
      </c>
      <c r="S503" s="16" t="str">
        <f t="shared" si="61"/>
        <v>Mar</v>
      </c>
      <c r="T503" t="s">
        <v>2085</v>
      </c>
      <c r="U503">
        <v>1363237200</v>
      </c>
      <c r="V503" s="12">
        <f t="shared" si="62"/>
        <v>41347.208333333336</v>
      </c>
      <c r="W503" t="b">
        <v>0</v>
      </c>
      <c r="X503" t="b">
        <v>0</v>
      </c>
      <c r="Y503" t="s">
        <v>42</v>
      </c>
    </row>
    <row r="504" spans="1:2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56"/>
        <v>529.92307692307691</v>
      </c>
      <c r="G504" t="s">
        <v>20</v>
      </c>
      <c r="H504" s="8">
        <f t="shared" si="57"/>
        <v>37.037634408602152</v>
      </c>
      <c r="I504">
        <v>186</v>
      </c>
      <c r="J504" t="str">
        <f t="shared" si="58"/>
        <v>games</v>
      </c>
      <c r="K504" t="str">
        <f t="shared" si="59"/>
        <v>video games</v>
      </c>
      <c r="L504" t="s">
        <v>26</v>
      </c>
      <c r="M504" t="s">
        <v>27</v>
      </c>
      <c r="N504">
        <v>1343365200</v>
      </c>
      <c r="O504" s="14">
        <f t="shared" si="60"/>
        <v>41117.208333333336</v>
      </c>
      <c r="P504" s="14">
        <v>41117.208333333336</v>
      </c>
      <c r="Q504">
        <f t="shared" si="63"/>
        <v>2012</v>
      </c>
      <c r="R504">
        <v>2012</v>
      </c>
      <c r="S504" s="16" t="str">
        <f t="shared" si="61"/>
        <v>Jul</v>
      </c>
      <c r="T504" t="s">
        <v>2087</v>
      </c>
      <c r="U504">
        <v>1345870800</v>
      </c>
      <c r="V504" s="12">
        <f t="shared" si="62"/>
        <v>41146.208333333336</v>
      </c>
      <c r="W504" t="b">
        <v>0</v>
      </c>
      <c r="X504" t="b">
        <v>1</v>
      </c>
      <c r="Y504" t="s">
        <v>89</v>
      </c>
    </row>
    <row r="505" spans="1:2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56"/>
        <v>180.32549019607845</v>
      </c>
      <c r="G505" t="s">
        <v>20</v>
      </c>
      <c r="H505" s="8">
        <f t="shared" si="57"/>
        <v>99.963043478260872</v>
      </c>
      <c r="I505">
        <v>460</v>
      </c>
      <c r="J505" t="str">
        <f t="shared" si="58"/>
        <v>film &amp; video</v>
      </c>
      <c r="K505" t="str">
        <f t="shared" si="59"/>
        <v>drama</v>
      </c>
      <c r="L505" t="s">
        <v>21</v>
      </c>
      <c r="M505" t="s">
        <v>22</v>
      </c>
      <c r="N505">
        <v>1435726800</v>
      </c>
      <c r="O505" s="14">
        <f t="shared" si="60"/>
        <v>42186.208333333328</v>
      </c>
      <c r="P505" s="14">
        <v>42186.208333333328</v>
      </c>
      <c r="Q505">
        <f t="shared" si="63"/>
        <v>2015</v>
      </c>
      <c r="R505">
        <v>2015</v>
      </c>
      <c r="S505" s="16" t="str">
        <f t="shared" si="61"/>
        <v>Jul</v>
      </c>
      <c r="T505" t="s">
        <v>2087</v>
      </c>
      <c r="U505">
        <v>1437454800</v>
      </c>
      <c r="V505" s="12">
        <f t="shared" si="62"/>
        <v>42206.208333333328</v>
      </c>
      <c r="W505" t="b">
        <v>0</v>
      </c>
      <c r="X505" t="b">
        <v>0</v>
      </c>
      <c r="Y505" t="s">
        <v>53</v>
      </c>
    </row>
    <row r="506" spans="1:2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56"/>
        <v>92.320000000000007</v>
      </c>
      <c r="G506" t="s">
        <v>14</v>
      </c>
      <c r="H506" s="8">
        <f t="shared" si="57"/>
        <v>111.6774193548387</v>
      </c>
      <c r="I506">
        <v>62</v>
      </c>
      <c r="J506" t="str">
        <f t="shared" si="58"/>
        <v>music</v>
      </c>
      <c r="K506" t="str">
        <f t="shared" si="59"/>
        <v>rock</v>
      </c>
      <c r="L506" t="s">
        <v>107</v>
      </c>
      <c r="M506" t="s">
        <v>108</v>
      </c>
      <c r="N506">
        <v>1431925200</v>
      </c>
      <c r="O506" s="14">
        <f t="shared" si="60"/>
        <v>42142.208333333328</v>
      </c>
      <c r="P506" s="14">
        <v>42142.208333333328</v>
      </c>
      <c r="Q506">
        <f t="shared" si="63"/>
        <v>2015</v>
      </c>
      <c r="R506">
        <v>2015</v>
      </c>
      <c r="S506" s="16" t="str">
        <f t="shared" si="61"/>
        <v>May</v>
      </c>
      <c r="T506" t="s">
        <v>2090</v>
      </c>
      <c r="U506">
        <v>1432011600</v>
      </c>
      <c r="V506" s="12">
        <f t="shared" si="62"/>
        <v>42143.208333333328</v>
      </c>
      <c r="W506" t="b">
        <v>0</v>
      </c>
      <c r="X506" t="b">
        <v>0</v>
      </c>
      <c r="Y506" t="s">
        <v>23</v>
      </c>
    </row>
    <row r="507" spans="1:2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56"/>
        <v>13.901001112347053</v>
      </c>
      <c r="G507" t="s">
        <v>14</v>
      </c>
      <c r="H507" s="8">
        <f t="shared" si="57"/>
        <v>36.014409221902014</v>
      </c>
      <c r="I507">
        <v>347</v>
      </c>
      <c r="J507" t="str">
        <f t="shared" si="58"/>
        <v>publishing</v>
      </c>
      <c r="K507" t="str">
        <f t="shared" si="59"/>
        <v>radio &amp; podcasts</v>
      </c>
      <c r="L507" t="s">
        <v>21</v>
      </c>
      <c r="M507" t="s">
        <v>22</v>
      </c>
      <c r="N507">
        <v>1362722400</v>
      </c>
      <c r="O507" s="14">
        <f t="shared" si="60"/>
        <v>41341.25</v>
      </c>
      <c r="P507" s="14">
        <v>41341.25</v>
      </c>
      <c r="Q507">
        <f t="shared" si="63"/>
        <v>2013</v>
      </c>
      <c r="R507">
        <v>2013</v>
      </c>
      <c r="S507" s="16" t="str">
        <f t="shared" si="61"/>
        <v>Mar</v>
      </c>
      <c r="T507" t="s">
        <v>2085</v>
      </c>
      <c r="U507">
        <v>1366347600</v>
      </c>
      <c r="V507" s="12">
        <f t="shared" si="62"/>
        <v>41383.208333333336</v>
      </c>
      <c r="W507" t="b">
        <v>0</v>
      </c>
      <c r="X507" t="b">
        <v>1</v>
      </c>
      <c r="Y507" t="s">
        <v>133</v>
      </c>
    </row>
    <row r="508" spans="1:2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56"/>
        <v>927.07777777777767</v>
      </c>
      <c r="G508" t="s">
        <v>20</v>
      </c>
      <c r="H508" s="8">
        <f t="shared" si="57"/>
        <v>66.010284810126578</v>
      </c>
      <c r="I508">
        <v>2528</v>
      </c>
      <c r="J508" t="str">
        <f t="shared" si="58"/>
        <v>theater</v>
      </c>
      <c r="K508" t="str">
        <f t="shared" si="59"/>
        <v>plays</v>
      </c>
      <c r="L508" t="s">
        <v>21</v>
      </c>
      <c r="M508" t="s">
        <v>22</v>
      </c>
      <c r="N508">
        <v>1511416800</v>
      </c>
      <c r="O508" s="14">
        <f t="shared" si="60"/>
        <v>43062.25</v>
      </c>
      <c r="P508" s="14">
        <v>43062.25</v>
      </c>
      <c r="Q508">
        <f t="shared" si="63"/>
        <v>2017</v>
      </c>
      <c r="R508">
        <v>2017</v>
      </c>
      <c r="S508" s="16" t="str">
        <f t="shared" si="61"/>
        <v>Nov</v>
      </c>
      <c r="T508" t="s">
        <v>2079</v>
      </c>
      <c r="U508">
        <v>1512885600</v>
      </c>
      <c r="V508" s="12">
        <f t="shared" si="62"/>
        <v>43079.25</v>
      </c>
      <c r="W508" t="b">
        <v>0</v>
      </c>
      <c r="X508" t="b">
        <v>1</v>
      </c>
      <c r="Y508" t="s">
        <v>33</v>
      </c>
    </row>
    <row r="509" spans="1:2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56"/>
        <v>39.857142857142861</v>
      </c>
      <c r="G509" t="s">
        <v>14</v>
      </c>
      <c r="H509" s="8">
        <f t="shared" si="57"/>
        <v>44.05263157894737</v>
      </c>
      <c r="I509">
        <v>19</v>
      </c>
      <c r="J509" t="str">
        <f t="shared" si="58"/>
        <v>technology</v>
      </c>
      <c r="K509" t="str">
        <f t="shared" si="59"/>
        <v>web</v>
      </c>
      <c r="L509" t="s">
        <v>21</v>
      </c>
      <c r="M509" t="s">
        <v>22</v>
      </c>
      <c r="N509">
        <v>1365483600</v>
      </c>
      <c r="O509" s="14">
        <f t="shared" si="60"/>
        <v>41373.208333333336</v>
      </c>
      <c r="P509" s="14">
        <v>41373.208333333336</v>
      </c>
      <c r="Q509">
        <f t="shared" si="63"/>
        <v>2013</v>
      </c>
      <c r="R509">
        <v>2013</v>
      </c>
      <c r="S509" s="16" t="str">
        <f t="shared" si="61"/>
        <v>Apr</v>
      </c>
      <c r="T509" t="s">
        <v>2088</v>
      </c>
      <c r="U509">
        <v>1369717200</v>
      </c>
      <c r="V509" s="12">
        <f t="shared" si="62"/>
        <v>41422.208333333336</v>
      </c>
      <c r="W509" t="b">
        <v>0</v>
      </c>
      <c r="X509" t="b">
        <v>1</v>
      </c>
      <c r="Y509" t="s">
        <v>28</v>
      </c>
    </row>
    <row r="510" spans="1:2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56"/>
        <v>112.22929936305732</v>
      </c>
      <c r="G510" t="s">
        <v>20</v>
      </c>
      <c r="H510" s="8">
        <f t="shared" si="57"/>
        <v>52.999726551818434</v>
      </c>
      <c r="I510">
        <v>3657</v>
      </c>
      <c r="J510" t="str">
        <f t="shared" si="58"/>
        <v>theater</v>
      </c>
      <c r="K510" t="str">
        <f t="shared" si="59"/>
        <v>plays</v>
      </c>
      <c r="L510" t="s">
        <v>21</v>
      </c>
      <c r="M510" t="s">
        <v>22</v>
      </c>
      <c r="N510">
        <v>1532840400</v>
      </c>
      <c r="O510" s="14">
        <f t="shared" si="60"/>
        <v>43310.208333333328</v>
      </c>
      <c r="P510" s="14">
        <v>43310.208333333328</v>
      </c>
      <c r="Q510">
        <f t="shared" si="63"/>
        <v>2018</v>
      </c>
      <c r="R510">
        <v>2018</v>
      </c>
      <c r="S510" s="16" t="str">
        <f t="shared" si="61"/>
        <v>Jul</v>
      </c>
      <c r="T510" t="s">
        <v>2087</v>
      </c>
      <c r="U510">
        <v>1534654800</v>
      </c>
      <c r="V510" s="12">
        <f t="shared" si="62"/>
        <v>43331.208333333328</v>
      </c>
      <c r="W510" t="b">
        <v>0</v>
      </c>
      <c r="X510" t="b">
        <v>0</v>
      </c>
      <c r="Y510" t="s">
        <v>33</v>
      </c>
    </row>
    <row r="511" spans="1:2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56"/>
        <v>70.925816023738875</v>
      </c>
      <c r="G511" t="s">
        <v>14</v>
      </c>
      <c r="H511" s="8">
        <f t="shared" si="57"/>
        <v>95</v>
      </c>
      <c r="I511">
        <v>1258</v>
      </c>
      <c r="J511" t="str">
        <f t="shared" si="58"/>
        <v>theater</v>
      </c>
      <c r="K511" t="str">
        <f t="shared" si="59"/>
        <v>plays</v>
      </c>
      <c r="L511" t="s">
        <v>21</v>
      </c>
      <c r="M511" t="s">
        <v>22</v>
      </c>
      <c r="N511">
        <v>1336194000</v>
      </c>
      <c r="O511" s="14">
        <f t="shared" si="60"/>
        <v>41034.208333333336</v>
      </c>
      <c r="P511" s="14">
        <v>41034.208333333336</v>
      </c>
      <c r="Q511">
        <f t="shared" si="63"/>
        <v>2012</v>
      </c>
      <c r="R511">
        <v>2012</v>
      </c>
      <c r="S511" s="16" t="str">
        <f t="shared" si="61"/>
        <v>May</v>
      </c>
      <c r="T511" t="s">
        <v>2090</v>
      </c>
      <c r="U511">
        <v>1337058000</v>
      </c>
      <c r="V511" s="12">
        <f t="shared" si="62"/>
        <v>41044.208333333336</v>
      </c>
      <c r="W511" t="b">
        <v>0</v>
      </c>
      <c r="X511" t="b">
        <v>0</v>
      </c>
      <c r="Y511" t="s">
        <v>33</v>
      </c>
    </row>
    <row r="512" spans="1:2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56"/>
        <v>119.08974358974358</v>
      </c>
      <c r="G512" t="s">
        <v>20</v>
      </c>
      <c r="H512" s="8">
        <f t="shared" si="57"/>
        <v>70.908396946564892</v>
      </c>
      <c r="I512">
        <v>131</v>
      </c>
      <c r="J512" t="str">
        <f t="shared" si="58"/>
        <v>film &amp; video</v>
      </c>
      <c r="K512" t="str">
        <f t="shared" si="59"/>
        <v>drama</v>
      </c>
      <c r="L512" t="s">
        <v>26</v>
      </c>
      <c r="M512" t="s">
        <v>27</v>
      </c>
      <c r="N512">
        <v>1527742800</v>
      </c>
      <c r="O512" s="14">
        <f t="shared" si="60"/>
        <v>43251.208333333328</v>
      </c>
      <c r="P512" s="14">
        <v>43251.208333333328</v>
      </c>
      <c r="Q512">
        <f t="shared" si="63"/>
        <v>2018</v>
      </c>
      <c r="R512">
        <v>2018</v>
      </c>
      <c r="S512" s="16" t="str">
        <f t="shared" si="61"/>
        <v>May</v>
      </c>
      <c r="T512" t="s">
        <v>2090</v>
      </c>
      <c r="U512">
        <v>1529816400</v>
      </c>
      <c r="V512" s="12">
        <f t="shared" si="62"/>
        <v>43275.208333333328</v>
      </c>
      <c r="W512" t="b">
        <v>0</v>
      </c>
      <c r="X512" t="b">
        <v>0</v>
      </c>
      <c r="Y512" t="s">
        <v>53</v>
      </c>
    </row>
    <row r="513" spans="1:2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56"/>
        <v>24.017591339648174</v>
      </c>
      <c r="G513" t="s">
        <v>14</v>
      </c>
      <c r="H513" s="8">
        <f t="shared" si="57"/>
        <v>98.060773480662988</v>
      </c>
      <c r="I513">
        <v>362</v>
      </c>
      <c r="J513" t="str">
        <f t="shared" si="58"/>
        <v>theater</v>
      </c>
      <c r="K513" t="str">
        <f t="shared" si="59"/>
        <v>plays</v>
      </c>
      <c r="L513" t="s">
        <v>21</v>
      </c>
      <c r="M513" t="s">
        <v>22</v>
      </c>
      <c r="N513">
        <v>1564030800</v>
      </c>
      <c r="O513" s="14">
        <f t="shared" si="60"/>
        <v>43671.208333333328</v>
      </c>
      <c r="P513" s="14">
        <v>43671.208333333328</v>
      </c>
      <c r="Q513">
        <f t="shared" si="63"/>
        <v>2019</v>
      </c>
      <c r="R513">
        <v>2019</v>
      </c>
      <c r="S513" s="16" t="str">
        <f t="shared" si="61"/>
        <v>Jul</v>
      </c>
      <c r="T513" t="s">
        <v>2087</v>
      </c>
      <c r="U513">
        <v>1564894800</v>
      </c>
      <c r="V513" s="12">
        <f t="shared" si="62"/>
        <v>43681.208333333328</v>
      </c>
      <c r="W513" t="b">
        <v>0</v>
      </c>
      <c r="X513" t="b">
        <v>0</v>
      </c>
      <c r="Y513" t="s">
        <v>33</v>
      </c>
    </row>
    <row r="514" spans="1:2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56"/>
        <v>139.31868131868131</v>
      </c>
      <c r="G514" t="s">
        <v>20</v>
      </c>
      <c r="H514" s="8">
        <f t="shared" si="57"/>
        <v>53.046025104602514</v>
      </c>
      <c r="I514">
        <v>239</v>
      </c>
      <c r="J514" t="str">
        <f t="shared" si="58"/>
        <v>games</v>
      </c>
      <c r="K514" t="str">
        <f t="shared" si="59"/>
        <v>video games</v>
      </c>
      <c r="L514" t="s">
        <v>21</v>
      </c>
      <c r="M514" t="s">
        <v>22</v>
      </c>
      <c r="N514">
        <v>1404536400</v>
      </c>
      <c r="O514" s="14">
        <f t="shared" si="60"/>
        <v>41825.208333333336</v>
      </c>
      <c r="P514" s="14">
        <v>41825.208333333336</v>
      </c>
      <c r="Q514">
        <f t="shared" si="63"/>
        <v>2014</v>
      </c>
      <c r="R514">
        <v>2014</v>
      </c>
      <c r="S514" s="16" t="str">
        <f t="shared" si="61"/>
        <v>Jul</v>
      </c>
      <c r="T514" t="s">
        <v>2087</v>
      </c>
      <c r="U514">
        <v>1404622800</v>
      </c>
      <c r="V514" s="12">
        <f t="shared" si="62"/>
        <v>41826.208333333336</v>
      </c>
      <c r="W514" t="b">
        <v>0</v>
      </c>
      <c r="X514" t="b">
        <v>1</v>
      </c>
      <c r="Y514" t="s">
        <v>89</v>
      </c>
    </row>
    <row r="515" spans="1:2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64">E515/D515*100</f>
        <v>39.277108433734945</v>
      </c>
      <c r="G515" t="s">
        <v>74</v>
      </c>
      <c r="H515" s="8">
        <f t="shared" ref="H515:H578" si="65">E515/I515</f>
        <v>93.142857142857139</v>
      </c>
      <c r="I515">
        <v>35</v>
      </c>
      <c r="J515" t="str">
        <f t="shared" ref="J515:J578" si="66">_xlfn.TEXTBEFORE(Y515, "/")</f>
        <v>film &amp; video</v>
      </c>
      <c r="K515" t="str">
        <f t="shared" ref="K515:K578" si="67">_xlfn.TEXTAFTER(Y515, "/")</f>
        <v>television</v>
      </c>
      <c r="L515" t="s">
        <v>21</v>
      </c>
      <c r="M515" t="s">
        <v>22</v>
      </c>
      <c r="N515">
        <v>1284008400</v>
      </c>
      <c r="O515" s="14">
        <f t="shared" ref="O515:O578" si="68">(((N515/60)/60)/24)+DATE(1970,1,1)</f>
        <v>40430.208333333336</v>
      </c>
      <c r="P515" s="14">
        <v>40430.208333333336</v>
      </c>
      <c r="Q515">
        <f t="shared" si="63"/>
        <v>2010</v>
      </c>
      <c r="R515">
        <v>2010</v>
      </c>
      <c r="S515" s="16" t="str">
        <f t="shared" ref="S515:S578" si="69">TEXT(P515, "mmm")</f>
        <v>Sep</v>
      </c>
      <c r="T515" t="s">
        <v>2082</v>
      </c>
      <c r="U515">
        <v>1284181200</v>
      </c>
      <c r="V515" s="12">
        <f t="shared" ref="V515:V578" si="70">(((U515/60)/60)/24)+DATE(1970,1,1)</f>
        <v>40432.208333333336</v>
      </c>
      <c r="W515" t="b">
        <v>0</v>
      </c>
      <c r="X515" t="b">
        <v>0</v>
      </c>
      <c r="Y515" t="s">
        <v>269</v>
      </c>
    </row>
    <row r="516" spans="1:2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64"/>
        <v>22.439077144917089</v>
      </c>
      <c r="G516" t="s">
        <v>74</v>
      </c>
      <c r="H516" s="8">
        <f t="shared" si="65"/>
        <v>58.945075757575758</v>
      </c>
      <c r="I516">
        <v>528</v>
      </c>
      <c r="J516" t="str">
        <f t="shared" si="66"/>
        <v>music</v>
      </c>
      <c r="K516" t="str">
        <f t="shared" si="67"/>
        <v>rock</v>
      </c>
      <c r="L516" t="s">
        <v>98</v>
      </c>
      <c r="M516" t="s">
        <v>99</v>
      </c>
      <c r="N516">
        <v>1386309600</v>
      </c>
      <c r="O516" s="14">
        <f t="shared" si="68"/>
        <v>41614.25</v>
      </c>
      <c r="P516" s="14">
        <v>41614.25</v>
      </c>
      <c r="Q516">
        <f t="shared" ref="Q516:Q579" si="71">YEAR(P516)</f>
        <v>2013</v>
      </c>
      <c r="R516">
        <v>2013</v>
      </c>
      <c r="S516" s="16" t="str">
        <f t="shared" si="69"/>
        <v>Dec</v>
      </c>
      <c r="T516" t="s">
        <v>2086</v>
      </c>
      <c r="U516">
        <v>1386741600</v>
      </c>
      <c r="V516" s="12">
        <f t="shared" si="70"/>
        <v>41619.25</v>
      </c>
      <c r="W516" t="b">
        <v>0</v>
      </c>
      <c r="X516" t="b">
        <v>1</v>
      </c>
      <c r="Y516" t="s">
        <v>23</v>
      </c>
    </row>
    <row r="517" spans="1:2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64"/>
        <v>55.779069767441861</v>
      </c>
      <c r="G517" t="s">
        <v>14</v>
      </c>
      <c r="H517" s="8">
        <f t="shared" si="65"/>
        <v>36.067669172932334</v>
      </c>
      <c r="I517">
        <v>133</v>
      </c>
      <c r="J517" t="str">
        <f t="shared" si="66"/>
        <v>theater</v>
      </c>
      <c r="K517" t="str">
        <f t="shared" si="67"/>
        <v>plays</v>
      </c>
      <c r="L517" t="s">
        <v>15</v>
      </c>
      <c r="M517" t="s">
        <v>16</v>
      </c>
      <c r="N517">
        <v>1324620000</v>
      </c>
      <c r="O517" s="14">
        <f t="shared" si="68"/>
        <v>40900.25</v>
      </c>
      <c r="P517" s="14">
        <v>40900.25</v>
      </c>
      <c r="Q517">
        <f t="shared" si="71"/>
        <v>2011</v>
      </c>
      <c r="R517">
        <v>2011</v>
      </c>
      <c r="S517" s="16" t="str">
        <f t="shared" si="69"/>
        <v>Dec</v>
      </c>
      <c r="T517" t="s">
        <v>2086</v>
      </c>
      <c r="U517">
        <v>1324792800</v>
      </c>
      <c r="V517" s="12">
        <f t="shared" si="70"/>
        <v>40902.25</v>
      </c>
      <c r="W517" t="b">
        <v>0</v>
      </c>
      <c r="X517" t="b">
        <v>1</v>
      </c>
      <c r="Y517" t="s">
        <v>33</v>
      </c>
    </row>
    <row r="518" spans="1:2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64"/>
        <v>42.523125996810208</v>
      </c>
      <c r="G518" t="s">
        <v>14</v>
      </c>
      <c r="H518" s="8">
        <f t="shared" si="65"/>
        <v>63.030732860520096</v>
      </c>
      <c r="I518">
        <v>846</v>
      </c>
      <c r="J518" t="str">
        <f t="shared" si="66"/>
        <v>publishing</v>
      </c>
      <c r="K518" t="str">
        <f t="shared" si="67"/>
        <v>nonfiction</v>
      </c>
      <c r="L518" t="s">
        <v>21</v>
      </c>
      <c r="M518" t="s">
        <v>22</v>
      </c>
      <c r="N518">
        <v>1281070800</v>
      </c>
      <c r="O518" s="14">
        <f t="shared" si="68"/>
        <v>40396.208333333336</v>
      </c>
      <c r="P518" s="14">
        <v>40396.208333333336</v>
      </c>
      <c r="Q518">
        <f t="shared" si="71"/>
        <v>2010</v>
      </c>
      <c r="R518">
        <v>2010</v>
      </c>
      <c r="S518" s="16" t="str">
        <f t="shared" si="69"/>
        <v>Aug</v>
      </c>
      <c r="T518" t="s">
        <v>2080</v>
      </c>
      <c r="U518">
        <v>1284354000</v>
      </c>
      <c r="V518" s="12">
        <f t="shared" si="70"/>
        <v>40434.208333333336</v>
      </c>
      <c r="W518" t="b">
        <v>0</v>
      </c>
      <c r="X518" t="b">
        <v>0</v>
      </c>
      <c r="Y518" t="s">
        <v>68</v>
      </c>
    </row>
    <row r="519" spans="1:2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64"/>
        <v>112.00000000000001</v>
      </c>
      <c r="G519" t="s">
        <v>20</v>
      </c>
      <c r="H519" s="8">
        <f t="shared" si="65"/>
        <v>84.717948717948715</v>
      </c>
      <c r="I519">
        <v>78</v>
      </c>
      <c r="J519" t="str">
        <f t="shared" si="66"/>
        <v>food</v>
      </c>
      <c r="K519" t="str">
        <f t="shared" si="67"/>
        <v>food trucks</v>
      </c>
      <c r="L519" t="s">
        <v>21</v>
      </c>
      <c r="M519" t="s">
        <v>22</v>
      </c>
      <c r="N519">
        <v>1493960400</v>
      </c>
      <c r="O519" s="14">
        <f t="shared" si="68"/>
        <v>42860.208333333328</v>
      </c>
      <c r="P519" s="14">
        <v>42860.208333333328</v>
      </c>
      <c r="Q519">
        <f t="shared" si="71"/>
        <v>2017</v>
      </c>
      <c r="R519">
        <v>2017</v>
      </c>
      <c r="S519" s="16" t="str">
        <f t="shared" si="69"/>
        <v>May</v>
      </c>
      <c r="T519" t="s">
        <v>2090</v>
      </c>
      <c r="U519">
        <v>1494392400</v>
      </c>
      <c r="V519" s="12">
        <f t="shared" si="70"/>
        <v>42865.208333333328</v>
      </c>
      <c r="W519" t="b">
        <v>0</v>
      </c>
      <c r="X519" t="b">
        <v>0</v>
      </c>
      <c r="Y519" t="s">
        <v>17</v>
      </c>
    </row>
    <row r="520" spans="1:2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64"/>
        <v>7.0681818181818183</v>
      </c>
      <c r="G520" t="s">
        <v>14</v>
      </c>
      <c r="H520" s="8">
        <f t="shared" si="65"/>
        <v>62.2</v>
      </c>
      <c r="I520">
        <v>10</v>
      </c>
      <c r="J520" t="str">
        <f t="shared" si="66"/>
        <v>film &amp; video</v>
      </c>
      <c r="K520" t="str">
        <f t="shared" si="67"/>
        <v>animation</v>
      </c>
      <c r="L520" t="s">
        <v>21</v>
      </c>
      <c r="M520" t="s">
        <v>22</v>
      </c>
      <c r="N520">
        <v>1519365600</v>
      </c>
      <c r="O520" s="14">
        <f t="shared" si="68"/>
        <v>43154.25</v>
      </c>
      <c r="P520" s="14">
        <v>43154.25</v>
      </c>
      <c r="Q520">
        <f t="shared" si="71"/>
        <v>2018</v>
      </c>
      <c r="R520">
        <v>2018</v>
      </c>
      <c r="S520" s="16" t="str">
        <f t="shared" si="69"/>
        <v>Feb</v>
      </c>
      <c r="T520" t="s">
        <v>2089</v>
      </c>
      <c r="U520">
        <v>1519538400</v>
      </c>
      <c r="V520" s="12">
        <f t="shared" si="70"/>
        <v>43156.25</v>
      </c>
      <c r="W520" t="b">
        <v>0</v>
      </c>
      <c r="X520" t="b">
        <v>1</v>
      </c>
      <c r="Y520" t="s">
        <v>71</v>
      </c>
    </row>
    <row r="521" spans="1:2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64"/>
        <v>101.74563871693867</v>
      </c>
      <c r="G521" t="s">
        <v>20</v>
      </c>
      <c r="H521" s="8">
        <f t="shared" si="65"/>
        <v>101.97518330513255</v>
      </c>
      <c r="I521">
        <v>1773</v>
      </c>
      <c r="J521" t="str">
        <f t="shared" si="66"/>
        <v>music</v>
      </c>
      <c r="K521" t="str">
        <f t="shared" si="67"/>
        <v>rock</v>
      </c>
      <c r="L521" t="s">
        <v>21</v>
      </c>
      <c r="M521" t="s">
        <v>22</v>
      </c>
      <c r="N521">
        <v>1420696800</v>
      </c>
      <c r="O521" s="14">
        <f t="shared" si="68"/>
        <v>42012.25</v>
      </c>
      <c r="P521" s="14">
        <v>42012.25</v>
      </c>
      <c r="Q521">
        <f t="shared" si="71"/>
        <v>2015</v>
      </c>
      <c r="R521">
        <v>2015</v>
      </c>
      <c r="S521" s="16" t="str">
        <f t="shared" si="69"/>
        <v>Jan</v>
      </c>
      <c r="T521" t="s">
        <v>2081</v>
      </c>
      <c r="U521">
        <v>1421906400</v>
      </c>
      <c r="V521" s="12">
        <f t="shared" si="70"/>
        <v>42026.25</v>
      </c>
      <c r="W521" t="b">
        <v>0</v>
      </c>
      <c r="X521" t="b">
        <v>1</v>
      </c>
      <c r="Y521" t="s">
        <v>23</v>
      </c>
    </row>
    <row r="522" spans="1:2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64"/>
        <v>425.75</v>
      </c>
      <c r="G522" t="s">
        <v>20</v>
      </c>
      <c r="H522" s="8">
        <f t="shared" si="65"/>
        <v>106.4375</v>
      </c>
      <c r="I522">
        <v>32</v>
      </c>
      <c r="J522" t="str">
        <f t="shared" si="66"/>
        <v>theater</v>
      </c>
      <c r="K522" t="str">
        <f t="shared" si="67"/>
        <v>plays</v>
      </c>
      <c r="L522" t="s">
        <v>21</v>
      </c>
      <c r="M522" t="s">
        <v>22</v>
      </c>
      <c r="N522">
        <v>1555650000</v>
      </c>
      <c r="O522" s="14">
        <f t="shared" si="68"/>
        <v>43574.208333333328</v>
      </c>
      <c r="P522" s="14">
        <v>43574.208333333328</v>
      </c>
      <c r="Q522">
        <f t="shared" si="71"/>
        <v>2019</v>
      </c>
      <c r="R522">
        <v>2019</v>
      </c>
      <c r="S522" s="16" t="str">
        <f t="shared" si="69"/>
        <v>Apr</v>
      </c>
      <c r="T522" t="s">
        <v>2088</v>
      </c>
      <c r="U522">
        <v>1555909200</v>
      </c>
      <c r="V522" s="12">
        <f t="shared" si="70"/>
        <v>43577.208333333328</v>
      </c>
      <c r="W522" t="b">
        <v>0</v>
      </c>
      <c r="X522" t="b">
        <v>0</v>
      </c>
      <c r="Y522" t="s">
        <v>33</v>
      </c>
    </row>
    <row r="523" spans="1:2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64"/>
        <v>145.53947368421052</v>
      </c>
      <c r="G523" t="s">
        <v>20</v>
      </c>
      <c r="H523" s="8">
        <f t="shared" si="65"/>
        <v>29.975609756097562</v>
      </c>
      <c r="I523">
        <v>369</v>
      </c>
      <c r="J523" t="str">
        <f t="shared" si="66"/>
        <v>film &amp; video</v>
      </c>
      <c r="K523" t="str">
        <f t="shared" si="67"/>
        <v>drama</v>
      </c>
      <c r="L523" t="s">
        <v>21</v>
      </c>
      <c r="M523" t="s">
        <v>22</v>
      </c>
      <c r="N523">
        <v>1471928400</v>
      </c>
      <c r="O523" s="14">
        <f t="shared" si="68"/>
        <v>42605.208333333328</v>
      </c>
      <c r="P523" s="14">
        <v>42605.208333333328</v>
      </c>
      <c r="Q523">
        <f t="shared" si="71"/>
        <v>2016</v>
      </c>
      <c r="R523">
        <v>2016</v>
      </c>
      <c r="S523" s="16" t="str">
        <f t="shared" si="69"/>
        <v>Aug</v>
      </c>
      <c r="T523" t="s">
        <v>2080</v>
      </c>
      <c r="U523">
        <v>1472446800</v>
      </c>
      <c r="V523" s="12">
        <f t="shared" si="70"/>
        <v>42611.208333333328</v>
      </c>
      <c r="W523" t="b">
        <v>0</v>
      </c>
      <c r="X523" t="b">
        <v>1</v>
      </c>
      <c r="Y523" t="s">
        <v>53</v>
      </c>
    </row>
    <row r="524" spans="1:2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64"/>
        <v>32.453465346534657</v>
      </c>
      <c r="G524" t="s">
        <v>14</v>
      </c>
      <c r="H524" s="8">
        <f t="shared" si="65"/>
        <v>85.806282722513089</v>
      </c>
      <c r="I524">
        <v>191</v>
      </c>
      <c r="J524" t="str">
        <f t="shared" si="66"/>
        <v>film &amp; video</v>
      </c>
      <c r="K524" t="str">
        <f t="shared" si="67"/>
        <v>shorts</v>
      </c>
      <c r="L524" t="s">
        <v>21</v>
      </c>
      <c r="M524" t="s">
        <v>22</v>
      </c>
      <c r="N524">
        <v>1341291600</v>
      </c>
      <c r="O524" s="14">
        <f t="shared" si="68"/>
        <v>41093.208333333336</v>
      </c>
      <c r="P524" s="14">
        <v>41093.208333333336</v>
      </c>
      <c r="Q524">
        <f t="shared" si="71"/>
        <v>2012</v>
      </c>
      <c r="R524">
        <v>2012</v>
      </c>
      <c r="S524" s="16" t="str">
        <f t="shared" si="69"/>
        <v>Jul</v>
      </c>
      <c r="T524" t="s">
        <v>2087</v>
      </c>
      <c r="U524">
        <v>1342328400</v>
      </c>
      <c r="V524" s="12">
        <f t="shared" si="70"/>
        <v>41105.208333333336</v>
      </c>
      <c r="W524" t="b">
        <v>0</v>
      </c>
      <c r="X524" t="b">
        <v>0</v>
      </c>
      <c r="Y524" t="s">
        <v>100</v>
      </c>
    </row>
    <row r="525" spans="1:2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64"/>
        <v>700.33333333333326</v>
      </c>
      <c r="G525" t="s">
        <v>20</v>
      </c>
      <c r="H525" s="8">
        <f t="shared" si="65"/>
        <v>70.82022471910112</v>
      </c>
      <c r="I525">
        <v>89</v>
      </c>
      <c r="J525" t="str">
        <f t="shared" si="66"/>
        <v>film &amp; video</v>
      </c>
      <c r="K525" t="str">
        <f t="shared" si="67"/>
        <v>shorts</v>
      </c>
      <c r="L525" t="s">
        <v>21</v>
      </c>
      <c r="M525" t="s">
        <v>22</v>
      </c>
      <c r="N525">
        <v>1267682400</v>
      </c>
      <c r="O525" s="14">
        <f t="shared" si="68"/>
        <v>40241.25</v>
      </c>
      <c r="P525" s="14">
        <v>40241.25</v>
      </c>
      <c r="Q525">
        <f t="shared" si="71"/>
        <v>2010</v>
      </c>
      <c r="R525">
        <v>2010</v>
      </c>
      <c r="S525" s="16" t="str">
        <f t="shared" si="69"/>
        <v>Mar</v>
      </c>
      <c r="T525" t="s">
        <v>2085</v>
      </c>
      <c r="U525">
        <v>1268114400</v>
      </c>
      <c r="V525" s="12">
        <f t="shared" si="70"/>
        <v>40246.25</v>
      </c>
      <c r="W525" t="b">
        <v>0</v>
      </c>
      <c r="X525" t="b">
        <v>0</v>
      </c>
      <c r="Y525" t="s">
        <v>100</v>
      </c>
    </row>
    <row r="526" spans="1:2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64"/>
        <v>83.904860392967933</v>
      </c>
      <c r="G526" t="s">
        <v>14</v>
      </c>
      <c r="H526" s="8">
        <f t="shared" si="65"/>
        <v>40.998484082870135</v>
      </c>
      <c r="I526">
        <v>1979</v>
      </c>
      <c r="J526" t="str">
        <f t="shared" si="66"/>
        <v>theater</v>
      </c>
      <c r="K526" t="str">
        <f t="shared" si="67"/>
        <v>plays</v>
      </c>
      <c r="L526" t="s">
        <v>21</v>
      </c>
      <c r="M526" t="s">
        <v>22</v>
      </c>
      <c r="N526">
        <v>1272258000</v>
      </c>
      <c r="O526" s="14">
        <f t="shared" si="68"/>
        <v>40294.208333333336</v>
      </c>
      <c r="P526" s="14">
        <v>40294.208333333336</v>
      </c>
      <c r="Q526">
        <f t="shared" si="71"/>
        <v>2010</v>
      </c>
      <c r="R526">
        <v>2010</v>
      </c>
      <c r="S526" s="16" t="str">
        <f t="shared" si="69"/>
        <v>Apr</v>
      </c>
      <c r="T526" t="s">
        <v>2088</v>
      </c>
      <c r="U526">
        <v>1273381200</v>
      </c>
      <c r="V526" s="12">
        <f t="shared" si="70"/>
        <v>40307.208333333336</v>
      </c>
      <c r="W526" t="b">
        <v>0</v>
      </c>
      <c r="X526" t="b">
        <v>0</v>
      </c>
      <c r="Y526" t="s">
        <v>33</v>
      </c>
    </row>
    <row r="527" spans="1:2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64"/>
        <v>84.19047619047619</v>
      </c>
      <c r="G527" t="s">
        <v>14</v>
      </c>
      <c r="H527" s="8">
        <f t="shared" si="65"/>
        <v>28.063492063492063</v>
      </c>
      <c r="I527">
        <v>63</v>
      </c>
      <c r="J527" t="str">
        <f t="shared" si="66"/>
        <v>technology</v>
      </c>
      <c r="K527" t="str">
        <f t="shared" si="67"/>
        <v>wearables</v>
      </c>
      <c r="L527" t="s">
        <v>21</v>
      </c>
      <c r="M527" t="s">
        <v>22</v>
      </c>
      <c r="N527">
        <v>1290492000</v>
      </c>
      <c r="O527" s="14">
        <f t="shared" si="68"/>
        <v>40505.25</v>
      </c>
      <c r="P527" s="14">
        <v>40505.25</v>
      </c>
      <c r="Q527">
        <f t="shared" si="71"/>
        <v>2010</v>
      </c>
      <c r="R527">
        <v>2010</v>
      </c>
      <c r="S527" s="16" t="str">
        <f t="shared" si="69"/>
        <v>Nov</v>
      </c>
      <c r="T527" t="s">
        <v>2079</v>
      </c>
      <c r="U527">
        <v>1290837600</v>
      </c>
      <c r="V527" s="12">
        <f t="shared" si="70"/>
        <v>40509.25</v>
      </c>
      <c r="W527" t="b">
        <v>0</v>
      </c>
      <c r="X527" t="b">
        <v>0</v>
      </c>
      <c r="Y527" t="s">
        <v>65</v>
      </c>
    </row>
    <row r="528" spans="1:2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64"/>
        <v>155.95180722891567</v>
      </c>
      <c r="G528" t="s">
        <v>20</v>
      </c>
      <c r="H528" s="8">
        <f t="shared" si="65"/>
        <v>88.054421768707485</v>
      </c>
      <c r="I528">
        <v>147</v>
      </c>
      <c r="J528" t="str">
        <f t="shared" si="66"/>
        <v>theater</v>
      </c>
      <c r="K528" t="str">
        <f t="shared" si="67"/>
        <v>plays</v>
      </c>
      <c r="L528" t="s">
        <v>21</v>
      </c>
      <c r="M528" t="s">
        <v>22</v>
      </c>
      <c r="N528">
        <v>1451109600</v>
      </c>
      <c r="O528" s="14">
        <f t="shared" si="68"/>
        <v>42364.25</v>
      </c>
      <c r="P528" s="14">
        <v>42364.25</v>
      </c>
      <c r="Q528">
        <f t="shared" si="71"/>
        <v>2015</v>
      </c>
      <c r="R528">
        <v>2015</v>
      </c>
      <c r="S528" s="16" t="str">
        <f t="shared" si="69"/>
        <v>Dec</v>
      </c>
      <c r="T528" t="s">
        <v>2086</v>
      </c>
      <c r="U528">
        <v>1454306400</v>
      </c>
      <c r="V528" s="12">
        <f t="shared" si="70"/>
        <v>42401.25</v>
      </c>
      <c r="W528" t="b">
        <v>0</v>
      </c>
      <c r="X528" t="b">
        <v>1</v>
      </c>
      <c r="Y528" t="s">
        <v>33</v>
      </c>
    </row>
    <row r="529" spans="1:2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64"/>
        <v>99.619450317124731</v>
      </c>
      <c r="G529" t="s">
        <v>14</v>
      </c>
      <c r="H529" s="8">
        <f t="shared" si="65"/>
        <v>31</v>
      </c>
      <c r="I529">
        <v>6080</v>
      </c>
      <c r="J529" t="str">
        <f t="shared" si="66"/>
        <v>film &amp; video</v>
      </c>
      <c r="K529" t="str">
        <f t="shared" si="67"/>
        <v>animation</v>
      </c>
      <c r="L529" t="s">
        <v>15</v>
      </c>
      <c r="M529" t="s">
        <v>16</v>
      </c>
      <c r="N529">
        <v>1454652000</v>
      </c>
      <c r="O529" s="14">
        <f t="shared" si="68"/>
        <v>42405.25</v>
      </c>
      <c r="P529" s="14">
        <v>42405.25</v>
      </c>
      <c r="Q529">
        <f t="shared" si="71"/>
        <v>2016</v>
      </c>
      <c r="R529">
        <v>2016</v>
      </c>
      <c r="S529" s="16" t="str">
        <f t="shared" si="69"/>
        <v>Feb</v>
      </c>
      <c r="T529" t="s">
        <v>2089</v>
      </c>
      <c r="U529">
        <v>1457762400</v>
      </c>
      <c r="V529" s="12">
        <f t="shared" si="70"/>
        <v>42441.25</v>
      </c>
      <c r="W529" t="b">
        <v>0</v>
      </c>
      <c r="X529" t="b">
        <v>0</v>
      </c>
      <c r="Y529" t="s">
        <v>71</v>
      </c>
    </row>
    <row r="530" spans="1:2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64"/>
        <v>80.300000000000011</v>
      </c>
      <c r="G530" t="s">
        <v>14</v>
      </c>
      <c r="H530" s="8">
        <f t="shared" si="65"/>
        <v>90.337500000000006</v>
      </c>
      <c r="I530">
        <v>80</v>
      </c>
      <c r="J530" t="str">
        <f t="shared" si="66"/>
        <v>music</v>
      </c>
      <c r="K530" t="str">
        <f t="shared" si="67"/>
        <v>indie rock</v>
      </c>
      <c r="L530" t="s">
        <v>40</v>
      </c>
      <c r="M530" t="s">
        <v>41</v>
      </c>
      <c r="N530">
        <v>1385186400</v>
      </c>
      <c r="O530" s="14">
        <f t="shared" si="68"/>
        <v>41601.25</v>
      </c>
      <c r="P530" s="14">
        <v>41601.25</v>
      </c>
      <c r="Q530">
        <f t="shared" si="71"/>
        <v>2013</v>
      </c>
      <c r="R530">
        <v>2013</v>
      </c>
      <c r="S530" s="16" t="str">
        <f t="shared" si="69"/>
        <v>Nov</v>
      </c>
      <c r="T530" t="s">
        <v>2079</v>
      </c>
      <c r="U530">
        <v>1389074400</v>
      </c>
      <c r="V530" s="12">
        <f t="shared" si="70"/>
        <v>41646.25</v>
      </c>
      <c r="W530" t="b">
        <v>0</v>
      </c>
      <c r="X530" t="b">
        <v>0</v>
      </c>
      <c r="Y530" t="s">
        <v>60</v>
      </c>
    </row>
    <row r="531" spans="1:2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64"/>
        <v>11.254901960784313</v>
      </c>
      <c r="G531" t="s">
        <v>14</v>
      </c>
      <c r="H531" s="8">
        <f t="shared" si="65"/>
        <v>63.777777777777779</v>
      </c>
      <c r="I531">
        <v>9</v>
      </c>
      <c r="J531" t="str">
        <f t="shared" si="66"/>
        <v>games</v>
      </c>
      <c r="K531" t="str">
        <f t="shared" si="67"/>
        <v>video games</v>
      </c>
      <c r="L531" t="s">
        <v>21</v>
      </c>
      <c r="M531" t="s">
        <v>22</v>
      </c>
      <c r="N531">
        <v>1399698000</v>
      </c>
      <c r="O531" s="14">
        <f t="shared" si="68"/>
        <v>41769.208333333336</v>
      </c>
      <c r="P531" s="14">
        <v>41769.208333333336</v>
      </c>
      <c r="Q531">
        <f t="shared" si="71"/>
        <v>2014</v>
      </c>
      <c r="R531">
        <v>2014</v>
      </c>
      <c r="S531" s="16" t="str">
        <f t="shared" si="69"/>
        <v>May</v>
      </c>
      <c r="T531" t="s">
        <v>2090</v>
      </c>
      <c r="U531">
        <v>1402117200</v>
      </c>
      <c r="V531" s="12">
        <f t="shared" si="70"/>
        <v>41797.208333333336</v>
      </c>
      <c r="W531" t="b">
        <v>0</v>
      </c>
      <c r="X531" t="b">
        <v>0</v>
      </c>
      <c r="Y531" t="s">
        <v>89</v>
      </c>
    </row>
    <row r="532" spans="1:2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64"/>
        <v>91.740952380952379</v>
      </c>
      <c r="G532" t="s">
        <v>14</v>
      </c>
      <c r="H532" s="8">
        <f t="shared" si="65"/>
        <v>53.995515695067262</v>
      </c>
      <c r="I532">
        <v>1784</v>
      </c>
      <c r="J532" t="str">
        <f t="shared" si="66"/>
        <v>publishing</v>
      </c>
      <c r="K532" t="str">
        <f t="shared" si="67"/>
        <v>fiction</v>
      </c>
      <c r="L532" t="s">
        <v>21</v>
      </c>
      <c r="M532" t="s">
        <v>22</v>
      </c>
      <c r="N532">
        <v>1283230800</v>
      </c>
      <c r="O532" s="14">
        <f t="shared" si="68"/>
        <v>40421.208333333336</v>
      </c>
      <c r="P532" s="14">
        <v>40421.208333333336</v>
      </c>
      <c r="Q532">
        <f t="shared" si="71"/>
        <v>2010</v>
      </c>
      <c r="R532">
        <v>2010</v>
      </c>
      <c r="S532" s="16" t="str">
        <f t="shared" si="69"/>
        <v>Aug</v>
      </c>
      <c r="T532" t="s">
        <v>2080</v>
      </c>
      <c r="U532">
        <v>1284440400</v>
      </c>
      <c r="V532" s="12">
        <f t="shared" si="70"/>
        <v>40435.208333333336</v>
      </c>
      <c r="W532" t="b">
        <v>0</v>
      </c>
      <c r="X532" t="b">
        <v>1</v>
      </c>
      <c r="Y532" t="s">
        <v>119</v>
      </c>
    </row>
    <row r="533" spans="1:2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64"/>
        <v>95.521156936261391</v>
      </c>
      <c r="G533" t="s">
        <v>47</v>
      </c>
      <c r="H533" s="8">
        <f t="shared" si="65"/>
        <v>48.993956043956047</v>
      </c>
      <c r="I533">
        <v>3640</v>
      </c>
      <c r="J533" t="str">
        <f t="shared" si="66"/>
        <v>games</v>
      </c>
      <c r="K533" t="str">
        <f t="shared" si="67"/>
        <v>video games</v>
      </c>
      <c r="L533" t="s">
        <v>98</v>
      </c>
      <c r="M533" t="s">
        <v>99</v>
      </c>
      <c r="N533">
        <v>1384149600</v>
      </c>
      <c r="O533" s="14">
        <f t="shared" si="68"/>
        <v>41589.25</v>
      </c>
      <c r="P533" s="14">
        <v>41589.25</v>
      </c>
      <c r="Q533">
        <f t="shared" si="71"/>
        <v>2013</v>
      </c>
      <c r="R533">
        <v>2013</v>
      </c>
      <c r="S533" s="16" t="str">
        <f t="shared" si="69"/>
        <v>Nov</v>
      </c>
      <c r="T533" t="s">
        <v>2079</v>
      </c>
      <c r="U533">
        <v>1388988000</v>
      </c>
      <c r="V533" s="12">
        <f t="shared" si="70"/>
        <v>41645.25</v>
      </c>
      <c r="W533" t="b">
        <v>0</v>
      </c>
      <c r="X533" t="b">
        <v>0</v>
      </c>
      <c r="Y533" t="s">
        <v>89</v>
      </c>
    </row>
    <row r="534" spans="1:2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64"/>
        <v>502.87499999999994</v>
      </c>
      <c r="G534" t="s">
        <v>20</v>
      </c>
      <c r="H534" s="8">
        <f t="shared" si="65"/>
        <v>63.857142857142854</v>
      </c>
      <c r="I534">
        <v>126</v>
      </c>
      <c r="J534" t="str">
        <f t="shared" si="66"/>
        <v>theater</v>
      </c>
      <c r="K534" t="str">
        <f t="shared" si="67"/>
        <v>plays</v>
      </c>
      <c r="L534" t="s">
        <v>15</v>
      </c>
      <c r="M534" t="s">
        <v>16</v>
      </c>
      <c r="N534">
        <v>1516860000</v>
      </c>
      <c r="O534" s="14">
        <f t="shared" si="68"/>
        <v>43125.25</v>
      </c>
      <c r="P534" s="14">
        <v>43125.25</v>
      </c>
      <c r="Q534">
        <f t="shared" si="71"/>
        <v>2018</v>
      </c>
      <c r="R534">
        <v>2018</v>
      </c>
      <c r="S534" s="16" t="str">
        <f t="shared" si="69"/>
        <v>Jan</v>
      </c>
      <c r="T534" t="s">
        <v>2081</v>
      </c>
      <c r="U534">
        <v>1516946400</v>
      </c>
      <c r="V534" s="12">
        <f t="shared" si="70"/>
        <v>43126.25</v>
      </c>
      <c r="W534" t="b">
        <v>0</v>
      </c>
      <c r="X534" t="b">
        <v>0</v>
      </c>
      <c r="Y534" t="s">
        <v>33</v>
      </c>
    </row>
    <row r="535" spans="1:2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64"/>
        <v>159.24394463667818</v>
      </c>
      <c r="G535" t="s">
        <v>20</v>
      </c>
      <c r="H535" s="8">
        <f t="shared" si="65"/>
        <v>82.996393146979258</v>
      </c>
      <c r="I535">
        <v>2218</v>
      </c>
      <c r="J535" t="str">
        <f t="shared" si="66"/>
        <v>music</v>
      </c>
      <c r="K535" t="str">
        <f t="shared" si="67"/>
        <v>indie rock</v>
      </c>
      <c r="L535" t="s">
        <v>40</v>
      </c>
      <c r="M535" t="s">
        <v>41</v>
      </c>
      <c r="N535">
        <v>1374642000</v>
      </c>
      <c r="O535" s="14">
        <f t="shared" si="68"/>
        <v>41479.208333333336</v>
      </c>
      <c r="P535" s="14">
        <v>41479.208333333336</v>
      </c>
      <c r="Q535">
        <f t="shared" si="71"/>
        <v>2013</v>
      </c>
      <c r="R535">
        <v>2013</v>
      </c>
      <c r="S535" s="16" t="str">
        <f t="shared" si="69"/>
        <v>Jul</v>
      </c>
      <c r="T535" t="s">
        <v>2087</v>
      </c>
      <c r="U535">
        <v>1377752400</v>
      </c>
      <c r="V535" s="12">
        <f t="shared" si="70"/>
        <v>41515.208333333336</v>
      </c>
      <c r="W535" t="b">
        <v>0</v>
      </c>
      <c r="X535" t="b">
        <v>0</v>
      </c>
      <c r="Y535" t="s">
        <v>60</v>
      </c>
    </row>
    <row r="536" spans="1:2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64"/>
        <v>15.022446689113355</v>
      </c>
      <c r="G536" t="s">
        <v>14</v>
      </c>
      <c r="H536" s="8">
        <f t="shared" si="65"/>
        <v>55.08230452674897</v>
      </c>
      <c r="I536">
        <v>243</v>
      </c>
      <c r="J536" t="str">
        <f t="shared" si="66"/>
        <v>film &amp; video</v>
      </c>
      <c r="K536" t="str">
        <f t="shared" si="67"/>
        <v>drama</v>
      </c>
      <c r="L536" t="s">
        <v>21</v>
      </c>
      <c r="M536" t="s">
        <v>22</v>
      </c>
      <c r="N536">
        <v>1534482000</v>
      </c>
      <c r="O536" s="14">
        <f t="shared" si="68"/>
        <v>43329.208333333328</v>
      </c>
      <c r="P536" s="14">
        <v>43329.208333333328</v>
      </c>
      <c r="Q536">
        <f t="shared" si="71"/>
        <v>2018</v>
      </c>
      <c r="R536">
        <v>2018</v>
      </c>
      <c r="S536" s="16" t="str">
        <f t="shared" si="69"/>
        <v>Aug</v>
      </c>
      <c r="T536" t="s">
        <v>2080</v>
      </c>
      <c r="U536">
        <v>1534568400</v>
      </c>
      <c r="V536" s="12">
        <f t="shared" si="70"/>
        <v>43330.208333333328</v>
      </c>
      <c r="W536" t="b">
        <v>0</v>
      </c>
      <c r="X536" t="b">
        <v>1</v>
      </c>
      <c r="Y536" t="s">
        <v>53</v>
      </c>
    </row>
    <row r="537" spans="1:2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64"/>
        <v>482.03846153846149</v>
      </c>
      <c r="G537" t="s">
        <v>20</v>
      </c>
      <c r="H537" s="8">
        <f t="shared" si="65"/>
        <v>62.044554455445542</v>
      </c>
      <c r="I537">
        <v>202</v>
      </c>
      <c r="J537" t="str">
        <f t="shared" si="66"/>
        <v>theater</v>
      </c>
      <c r="K537" t="str">
        <f t="shared" si="67"/>
        <v>plays</v>
      </c>
      <c r="L537" t="s">
        <v>107</v>
      </c>
      <c r="M537" t="s">
        <v>108</v>
      </c>
      <c r="N537">
        <v>1528434000</v>
      </c>
      <c r="O537" s="14">
        <f t="shared" si="68"/>
        <v>43259.208333333328</v>
      </c>
      <c r="P537" s="14">
        <v>43259.208333333328</v>
      </c>
      <c r="Q537">
        <f t="shared" si="71"/>
        <v>2018</v>
      </c>
      <c r="R537">
        <v>2018</v>
      </c>
      <c r="S537" s="16" t="str">
        <f t="shared" si="69"/>
        <v>Jun</v>
      </c>
      <c r="T537" t="s">
        <v>2084</v>
      </c>
      <c r="U537">
        <v>1528606800</v>
      </c>
      <c r="V537" s="12">
        <f t="shared" si="70"/>
        <v>43261.208333333328</v>
      </c>
      <c r="W537" t="b">
        <v>0</v>
      </c>
      <c r="X537" t="b">
        <v>1</v>
      </c>
      <c r="Y537" t="s">
        <v>33</v>
      </c>
    </row>
    <row r="538" spans="1:2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64"/>
        <v>149.96938775510205</v>
      </c>
      <c r="G538" t="s">
        <v>20</v>
      </c>
      <c r="H538" s="8">
        <f t="shared" si="65"/>
        <v>104.97857142857143</v>
      </c>
      <c r="I538">
        <v>140</v>
      </c>
      <c r="J538" t="str">
        <f t="shared" si="66"/>
        <v>publishing</v>
      </c>
      <c r="K538" t="str">
        <f t="shared" si="67"/>
        <v>fiction</v>
      </c>
      <c r="L538" t="s">
        <v>107</v>
      </c>
      <c r="M538" t="s">
        <v>108</v>
      </c>
      <c r="N538">
        <v>1282626000</v>
      </c>
      <c r="O538" s="14">
        <f t="shared" si="68"/>
        <v>40414.208333333336</v>
      </c>
      <c r="P538" s="14">
        <v>40414.208333333336</v>
      </c>
      <c r="Q538">
        <f t="shared" si="71"/>
        <v>2010</v>
      </c>
      <c r="R538">
        <v>2010</v>
      </c>
      <c r="S538" s="16" t="str">
        <f t="shared" si="69"/>
        <v>Aug</v>
      </c>
      <c r="T538" t="s">
        <v>2080</v>
      </c>
      <c r="U538">
        <v>1284872400</v>
      </c>
      <c r="V538" s="12">
        <f t="shared" si="70"/>
        <v>40440.208333333336</v>
      </c>
      <c r="W538" t="b">
        <v>0</v>
      </c>
      <c r="X538" t="b">
        <v>0</v>
      </c>
      <c r="Y538" t="s">
        <v>119</v>
      </c>
    </row>
    <row r="539" spans="1:2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64"/>
        <v>117.22156398104266</v>
      </c>
      <c r="G539" t="s">
        <v>20</v>
      </c>
      <c r="H539" s="8">
        <f t="shared" si="65"/>
        <v>94.044676806083643</v>
      </c>
      <c r="I539">
        <v>1052</v>
      </c>
      <c r="J539" t="str">
        <f t="shared" si="66"/>
        <v>film &amp; video</v>
      </c>
      <c r="K539" t="str">
        <f t="shared" si="67"/>
        <v>documentary</v>
      </c>
      <c r="L539" t="s">
        <v>36</v>
      </c>
      <c r="M539" t="s">
        <v>37</v>
      </c>
      <c r="N539">
        <v>1535605200</v>
      </c>
      <c r="O539" s="14">
        <f t="shared" si="68"/>
        <v>43342.208333333328</v>
      </c>
      <c r="P539" s="14">
        <v>43342.208333333328</v>
      </c>
      <c r="Q539">
        <f t="shared" si="71"/>
        <v>2018</v>
      </c>
      <c r="R539">
        <v>2018</v>
      </c>
      <c r="S539" s="16" t="str">
        <f t="shared" si="69"/>
        <v>Aug</v>
      </c>
      <c r="T539" t="s">
        <v>2080</v>
      </c>
      <c r="U539">
        <v>1537592400</v>
      </c>
      <c r="V539" s="12">
        <f t="shared" si="70"/>
        <v>43365.208333333328</v>
      </c>
      <c r="W539" t="b">
        <v>1</v>
      </c>
      <c r="X539" t="b">
        <v>1</v>
      </c>
      <c r="Y539" t="s">
        <v>42</v>
      </c>
    </row>
    <row r="540" spans="1:2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64"/>
        <v>37.695968274950431</v>
      </c>
      <c r="G540" t="s">
        <v>14</v>
      </c>
      <c r="H540" s="8">
        <f t="shared" si="65"/>
        <v>44.007716049382715</v>
      </c>
      <c r="I540">
        <v>1296</v>
      </c>
      <c r="J540" t="str">
        <f t="shared" si="66"/>
        <v>games</v>
      </c>
      <c r="K540" t="str">
        <f t="shared" si="67"/>
        <v>mobile games</v>
      </c>
      <c r="L540" t="s">
        <v>21</v>
      </c>
      <c r="M540" t="s">
        <v>22</v>
      </c>
      <c r="N540">
        <v>1379826000</v>
      </c>
      <c r="O540" s="14">
        <f t="shared" si="68"/>
        <v>41539.208333333336</v>
      </c>
      <c r="P540" s="14">
        <v>41539.208333333336</v>
      </c>
      <c r="Q540">
        <f t="shared" si="71"/>
        <v>2013</v>
      </c>
      <c r="R540">
        <v>2013</v>
      </c>
      <c r="S540" s="16" t="str">
        <f t="shared" si="69"/>
        <v>Sep</v>
      </c>
      <c r="T540" t="s">
        <v>2082</v>
      </c>
      <c r="U540">
        <v>1381208400</v>
      </c>
      <c r="V540" s="12">
        <f t="shared" si="70"/>
        <v>41555.208333333336</v>
      </c>
      <c r="W540" t="b">
        <v>0</v>
      </c>
      <c r="X540" t="b">
        <v>0</v>
      </c>
      <c r="Y540" t="s">
        <v>292</v>
      </c>
    </row>
    <row r="541" spans="1:2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64"/>
        <v>72.653061224489804</v>
      </c>
      <c r="G541" t="s">
        <v>14</v>
      </c>
      <c r="H541" s="8">
        <f t="shared" si="65"/>
        <v>92.467532467532465</v>
      </c>
      <c r="I541">
        <v>77</v>
      </c>
      <c r="J541" t="str">
        <f t="shared" si="66"/>
        <v>food</v>
      </c>
      <c r="K541" t="str">
        <f t="shared" si="67"/>
        <v>food trucks</v>
      </c>
      <c r="L541" t="s">
        <v>21</v>
      </c>
      <c r="M541" t="s">
        <v>22</v>
      </c>
      <c r="N541">
        <v>1561957200</v>
      </c>
      <c r="O541" s="14">
        <f t="shared" si="68"/>
        <v>43647.208333333328</v>
      </c>
      <c r="P541" s="14">
        <v>43647.208333333328</v>
      </c>
      <c r="Q541">
        <f t="shared" si="71"/>
        <v>2019</v>
      </c>
      <c r="R541">
        <v>2019</v>
      </c>
      <c r="S541" s="16" t="str">
        <f t="shared" si="69"/>
        <v>Jul</v>
      </c>
      <c r="T541" t="s">
        <v>2087</v>
      </c>
      <c r="U541">
        <v>1562475600</v>
      </c>
      <c r="V541" s="12">
        <f t="shared" si="70"/>
        <v>43653.208333333328</v>
      </c>
      <c r="W541" t="b">
        <v>0</v>
      </c>
      <c r="X541" t="b">
        <v>1</v>
      </c>
      <c r="Y541" t="s">
        <v>17</v>
      </c>
    </row>
    <row r="542" spans="1:2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64"/>
        <v>265.98113207547169</v>
      </c>
      <c r="G542" t="s">
        <v>20</v>
      </c>
      <c r="H542" s="8">
        <f t="shared" si="65"/>
        <v>57.072874493927124</v>
      </c>
      <c r="I542">
        <v>247</v>
      </c>
      <c r="J542" t="str">
        <f t="shared" si="66"/>
        <v>photography</v>
      </c>
      <c r="K542" t="str">
        <f t="shared" si="67"/>
        <v>photography books</v>
      </c>
      <c r="L542" t="s">
        <v>21</v>
      </c>
      <c r="M542" t="s">
        <v>22</v>
      </c>
      <c r="N542">
        <v>1525496400</v>
      </c>
      <c r="O542" s="14">
        <f t="shared" si="68"/>
        <v>43225.208333333328</v>
      </c>
      <c r="P542" s="14">
        <v>43225.208333333328</v>
      </c>
      <c r="Q542">
        <f t="shared" si="71"/>
        <v>2018</v>
      </c>
      <c r="R542">
        <v>2018</v>
      </c>
      <c r="S542" s="16" t="str">
        <f t="shared" si="69"/>
        <v>May</v>
      </c>
      <c r="T542" t="s">
        <v>2090</v>
      </c>
      <c r="U542">
        <v>1527397200</v>
      </c>
      <c r="V542" s="12">
        <f t="shared" si="70"/>
        <v>43247.208333333328</v>
      </c>
      <c r="W542" t="b">
        <v>0</v>
      </c>
      <c r="X542" t="b">
        <v>0</v>
      </c>
      <c r="Y542" t="s">
        <v>122</v>
      </c>
    </row>
    <row r="543" spans="1:2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64"/>
        <v>24.205617977528089</v>
      </c>
      <c r="G543" t="s">
        <v>14</v>
      </c>
      <c r="H543" s="8">
        <f t="shared" si="65"/>
        <v>109.07848101265823</v>
      </c>
      <c r="I543">
        <v>395</v>
      </c>
      <c r="J543" t="str">
        <f t="shared" si="66"/>
        <v>games</v>
      </c>
      <c r="K543" t="str">
        <f t="shared" si="67"/>
        <v>mobile games</v>
      </c>
      <c r="L543" t="s">
        <v>107</v>
      </c>
      <c r="M543" t="s">
        <v>108</v>
      </c>
      <c r="N543">
        <v>1433912400</v>
      </c>
      <c r="O543" s="14">
        <f t="shared" si="68"/>
        <v>42165.208333333328</v>
      </c>
      <c r="P543" s="14">
        <v>42165.208333333328</v>
      </c>
      <c r="Q543">
        <f t="shared" si="71"/>
        <v>2015</v>
      </c>
      <c r="R543">
        <v>2015</v>
      </c>
      <c r="S543" s="16" t="str">
        <f t="shared" si="69"/>
        <v>Jun</v>
      </c>
      <c r="T543" t="s">
        <v>2084</v>
      </c>
      <c r="U543">
        <v>1436158800</v>
      </c>
      <c r="V543" s="12">
        <f t="shared" si="70"/>
        <v>42191.208333333328</v>
      </c>
      <c r="W543" t="b">
        <v>0</v>
      </c>
      <c r="X543" t="b">
        <v>0</v>
      </c>
      <c r="Y543" t="s">
        <v>292</v>
      </c>
    </row>
    <row r="544" spans="1:2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64"/>
        <v>2.5064935064935066</v>
      </c>
      <c r="G544" t="s">
        <v>14</v>
      </c>
      <c r="H544" s="8">
        <f t="shared" si="65"/>
        <v>39.387755102040813</v>
      </c>
      <c r="I544">
        <v>49</v>
      </c>
      <c r="J544" t="str">
        <f t="shared" si="66"/>
        <v>music</v>
      </c>
      <c r="K544" t="str">
        <f t="shared" si="67"/>
        <v>indie rock</v>
      </c>
      <c r="L544" t="s">
        <v>40</v>
      </c>
      <c r="M544" t="s">
        <v>41</v>
      </c>
      <c r="N544">
        <v>1453442400</v>
      </c>
      <c r="O544" s="14">
        <f t="shared" si="68"/>
        <v>42391.25</v>
      </c>
      <c r="P544" s="14">
        <v>42391.25</v>
      </c>
      <c r="Q544">
        <f t="shared" si="71"/>
        <v>2016</v>
      </c>
      <c r="R544">
        <v>2016</v>
      </c>
      <c r="S544" s="16" t="str">
        <f t="shared" si="69"/>
        <v>Jan</v>
      </c>
      <c r="T544" t="s">
        <v>2081</v>
      </c>
      <c r="U544">
        <v>1456034400</v>
      </c>
      <c r="V544" s="12">
        <f t="shared" si="70"/>
        <v>42421.25</v>
      </c>
      <c r="W544" t="b">
        <v>0</v>
      </c>
      <c r="X544" t="b">
        <v>0</v>
      </c>
      <c r="Y544" t="s">
        <v>60</v>
      </c>
    </row>
    <row r="545" spans="1:2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64"/>
        <v>16.329799764428738</v>
      </c>
      <c r="G545" t="s">
        <v>14</v>
      </c>
      <c r="H545" s="8">
        <f t="shared" si="65"/>
        <v>77.022222222222226</v>
      </c>
      <c r="I545">
        <v>180</v>
      </c>
      <c r="J545" t="str">
        <f t="shared" si="66"/>
        <v>games</v>
      </c>
      <c r="K545" t="str">
        <f t="shared" si="67"/>
        <v>video games</v>
      </c>
      <c r="L545" t="s">
        <v>21</v>
      </c>
      <c r="M545" t="s">
        <v>22</v>
      </c>
      <c r="N545">
        <v>1378875600</v>
      </c>
      <c r="O545" s="14">
        <f t="shared" si="68"/>
        <v>41528.208333333336</v>
      </c>
      <c r="P545" s="14">
        <v>41528.208333333336</v>
      </c>
      <c r="Q545">
        <f t="shared" si="71"/>
        <v>2013</v>
      </c>
      <c r="R545">
        <v>2013</v>
      </c>
      <c r="S545" s="16" t="str">
        <f t="shared" si="69"/>
        <v>Sep</v>
      </c>
      <c r="T545" t="s">
        <v>2082</v>
      </c>
      <c r="U545">
        <v>1380171600</v>
      </c>
      <c r="V545" s="12">
        <f t="shared" si="70"/>
        <v>41543.208333333336</v>
      </c>
      <c r="W545" t="b">
        <v>0</v>
      </c>
      <c r="X545" t="b">
        <v>0</v>
      </c>
      <c r="Y545" t="s">
        <v>89</v>
      </c>
    </row>
    <row r="546" spans="1:2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64"/>
        <v>276.5</v>
      </c>
      <c r="G546" t="s">
        <v>20</v>
      </c>
      <c r="H546" s="8">
        <f t="shared" si="65"/>
        <v>92.166666666666671</v>
      </c>
      <c r="I546">
        <v>84</v>
      </c>
      <c r="J546" t="str">
        <f t="shared" si="66"/>
        <v>music</v>
      </c>
      <c r="K546" t="str">
        <f t="shared" si="67"/>
        <v>rock</v>
      </c>
      <c r="L546" t="s">
        <v>21</v>
      </c>
      <c r="M546" t="s">
        <v>22</v>
      </c>
      <c r="N546">
        <v>1452232800</v>
      </c>
      <c r="O546" s="14">
        <f t="shared" si="68"/>
        <v>42377.25</v>
      </c>
      <c r="P546" s="14">
        <v>42377.25</v>
      </c>
      <c r="Q546">
        <f t="shared" si="71"/>
        <v>2016</v>
      </c>
      <c r="R546">
        <v>2016</v>
      </c>
      <c r="S546" s="16" t="str">
        <f t="shared" si="69"/>
        <v>Jan</v>
      </c>
      <c r="T546" t="s">
        <v>2081</v>
      </c>
      <c r="U546">
        <v>1453356000</v>
      </c>
      <c r="V546" s="12">
        <f t="shared" si="70"/>
        <v>42390.25</v>
      </c>
      <c r="W546" t="b">
        <v>0</v>
      </c>
      <c r="X546" t="b">
        <v>0</v>
      </c>
      <c r="Y546" t="s">
        <v>23</v>
      </c>
    </row>
    <row r="547" spans="1:2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64"/>
        <v>88.803571428571431</v>
      </c>
      <c r="G547" t="s">
        <v>14</v>
      </c>
      <c r="H547" s="8">
        <f t="shared" si="65"/>
        <v>61.007063197026021</v>
      </c>
      <c r="I547">
        <v>2690</v>
      </c>
      <c r="J547" t="str">
        <f t="shared" si="66"/>
        <v>theater</v>
      </c>
      <c r="K547" t="str">
        <f t="shared" si="67"/>
        <v>plays</v>
      </c>
      <c r="L547" t="s">
        <v>21</v>
      </c>
      <c r="M547" t="s">
        <v>22</v>
      </c>
      <c r="N547">
        <v>1577253600</v>
      </c>
      <c r="O547" s="14">
        <f t="shared" si="68"/>
        <v>43824.25</v>
      </c>
      <c r="P547" s="14">
        <v>43824.25</v>
      </c>
      <c r="Q547">
        <f t="shared" si="71"/>
        <v>2019</v>
      </c>
      <c r="R547">
        <v>2019</v>
      </c>
      <c r="S547" s="16" t="str">
        <f t="shared" si="69"/>
        <v>Dec</v>
      </c>
      <c r="T547" t="s">
        <v>2086</v>
      </c>
      <c r="U547">
        <v>1578981600</v>
      </c>
      <c r="V547" s="12">
        <f t="shared" si="70"/>
        <v>43844.25</v>
      </c>
      <c r="W547" t="b">
        <v>0</v>
      </c>
      <c r="X547" t="b">
        <v>0</v>
      </c>
      <c r="Y547" t="s">
        <v>33</v>
      </c>
    </row>
    <row r="548" spans="1:2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64"/>
        <v>163.57142857142856</v>
      </c>
      <c r="G548" t="s">
        <v>20</v>
      </c>
      <c r="H548" s="8">
        <f t="shared" si="65"/>
        <v>78.068181818181813</v>
      </c>
      <c r="I548">
        <v>88</v>
      </c>
      <c r="J548" t="str">
        <f t="shared" si="66"/>
        <v>theater</v>
      </c>
      <c r="K548" t="str">
        <f t="shared" si="67"/>
        <v>plays</v>
      </c>
      <c r="L548" t="s">
        <v>21</v>
      </c>
      <c r="M548" t="s">
        <v>22</v>
      </c>
      <c r="N548">
        <v>1537160400</v>
      </c>
      <c r="O548" s="14">
        <f t="shared" si="68"/>
        <v>43360.208333333328</v>
      </c>
      <c r="P548" s="14">
        <v>43360.208333333328</v>
      </c>
      <c r="Q548">
        <f t="shared" si="71"/>
        <v>2018</v>
      </c>
      <c r="R548">
        <v>2018</v>
      </c>
      <c r="S548" s="16" t="str">
        <f t="shared" si="69"/>
        <v>Sep</v>
      </c>
      <c r="T548" t="s">
        <v>2082</v>
      </c>
      <c r="U548">
        <v>1537419600</v>
      </c>
      <c r="V548" s="12">
        <f t="shared" si="70"/>
        <v>43363.208333333328</v>
      </c>
      <c r="W548" t="b">
        <v>0</v>
      </c>
      <c r="X548" t="b">
        <v>1</v>
      </c>
      <c r="Y548" t="s">
        <v>33</v>
      </c>
    </row>
    <row r="549" spans="1:2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64"/>
        <v>969</v>
      </c>
      <c r="G549" t="s">
        <v>20</v>
      </c>
      <c r="H549" s="8">
        <f t="shared" si="65"/>
        <v>80.75</v>
      </c>
      <c r="I549">
        <v>156</v>
      </c>
      <c r="J549" t="str">
        <f t="shared" si="66"/>
        <v>film &amp; video</v>
      </c>
      <c r="K549" t="str">
        <f t="shared" si="67"/>
        <v>drama</v>
      </c>
      <c r="L549" t="s">
        <v>21</v>
      </c>
      <c r="M549" t="s">
        <v>22</v>
      </c>
      <c r="N549">
        <v>1422165600</v>
      </c>
      <c r="O549" s="14">
        <f t="shared" si="68"/>
        <v>42029.25</v>
      </c>
      <c r="P549" s="14">
        <v>42029.25</v>
      </c>
      <c r="Q549">
        <f t="shared" si="71"/>
        <v>2015</v>
      </c>
      <c r="R549">
        <v>2015</v>
      </c>
      <c r="S549" s="16" t="str">
        <f t="shared" si="69"/>
        <v>Jan</v>
      </c>
      <c r="T549" t="s">
        <v>2081</v>
      </c>
      <c r="U549">
        <v>1423202400</v>
      </c>
      <c r="V549" s="12">
        <f t="shared" si="70"/>
        <v>42041.25</v>
      </c>
      <c r="W549" t="b">
        <v>0</v>
      </c>
      <c r="X549" t="b">
        <v>0</v>
      </c>
      <c r="Y549" t="s">
        <v>53</v>
      </c>
    </row>
    <row r="550" spans="1:2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64"/>
        <v>270.91376701966715</v>
      </c>
      <c r="G550" t="s">
        <v>20</v>
      </c>
      <c r="H550" s="8">
        <f t="shared" si="65"/>
        <v>59.991289782244557</v>
      </c>
      <c r="I550">
        <v>2985</v>
      </c>
      <c r="J550" t="str">
        <f t="shared" si="66"/>
        <v>theater</v>
      </c>
      <c r="K550" t="str">
        <f t="shared" si="67"/>
        <v>plays</v>
      </c>
      <c r="L550" t="s">
        <v>21</v>
      </c>
      <c r="M550" t="s">
        <v>22</v>
      </c>
      <c r="N550">
        <v>1459486800</v>
      </c>
      <c r="O550" s="14">
        <f t="shared" si="68"/>
        <v>42461.208333333328</v>
      </c>
      <c r="P550" s="14">
        <v>42461.208333333328</v>
      </c>
      <c r="Q550">
        <f t="shared" si="71"/>
        <v>2016</v>
      </c>
      <c r="R550">
        <v>2016</v>
      </c>
      <c r="S550" s="16" t="str">
        <f t="shared" si="69"/>
        <v>Apr</v>
      </c>
      <c r="T550" t="s">
        <v>2088</v>
      </c>
      <c r="U550">
        <v>1460610000</v>
      </c>
      <c r="V550" s="12">
        <f t="shared" si="70"/>
        <v>42474.208333333328</v>
      </c>
      <c r="W550" t="b">
        <v>0</v>
      </c>
      <c r="X550" t="b">
        <v>0</v>
      </c>
      <c r="Y550" t="s">
        <v>33</v>
      </c>
    </row>
    <row r="551" spans="1:2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64"/>
        <v>284.21355932203392</v>
      </c>
      <c r="G551" t="s">
        <v>20</v>
      </c>
      <c r="H551" s="8">
        <f t="shared" si="65"/>
        <v>110.03018372703411</v>
      </c>
      <c r="I551">
        <v>762</v>
      </c>
      <c r="J551" t="str">
        <f t="shared" si="66"/>
        <v>technology</v>
      </c>
      <c r="K551" t="str">
        <f t="shared" si="67"/>
        <v>wearables</v>
      </c>
      <c r="L551" t="s">
        <v>21</v>
      </c>
      <c r="M551" t="s">
        <v>22</v>
      </c>
      <c r="N551">
        <v>1369717200</v>
      </c>
      <c r="O551" s="14">
        <f t="shared" si="68"/>
        <v>41422.208333333336</v>
      </c>
      <c r="P551" s="14">
        <v>41422.208333333336</v>
      </c>
      <c r="Q551">
        <f t="shared" si="71"/>
        <v>2013</v>
      </c>
      <c r="R551">
        <v>2013</v>
      </c>
      <c r="S551" s="16" t="str">
        <f t="shared" si="69"/>
        <v>May</v>
      </c>
      <c r="T551" t="s">
        <v>2090</v>
      </c>
      <c r="U551">
        <v>1370494800</v>
      </c>
      <c r="V551" s="12">
        <f t="shared" si="70"/>
        <v>41431.208333333336</v>
      </c>
      <c r="W551" t="b">
        <v>0</v>
      </c>
      <c r="X551" t="b">
        <v>0</v>
      </c>
      <c r="Y551" t="s">
        <v>65</v>
      </c>
    </row>
    <row r="552" spans="1:2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64"/>
        <v>4</v>
      </c>
      <c r="G552" t="s">
        <v>74</v>
      </c>
      <c r="H552" s="8">
        <f t="shared" si="65"/>
        <v>4</v>
      </c>
      <c r="I552">
        <v>1</v>
      </c>
      <c r="J552" t="str">
        <f t="shared" si="66"/>
        <v>music</v>
      </c>
      <c r="K552" t="str">
        <f t="shared" si="67"/>
        <v>indie rock</v>
      </c>
      <c r="L552" t="s">
        <v>98</v>
      </c>
      <c r="M552" t="s">
        <v>99</v>
      </c>
      <c r="N552">
        <v>1330495200</v>
      </c>
      <c r="O552" s="14">
        <f t="shared" si="68"/>
        <v>40968.25</v>
      </c>
      <c r="P552" s="14">
        <v>40968.25</v>
      </c>
      <c r="Q552">
        <f t="shared" si="71"/>
        <v>2012</v>
      </c>
      <c r="R552">
        <v>2012</v>
      </c>
      <c r="S552" s="16" t="str">
        <f t="shared" si="69"/>
        <v>Feb</v>
      </c>
      <c r="T552" t="s">
        <v>2089</v>
      </c>
      <c r="U552">
        <v>1332306000</v>
      </c>
      <c r="V552" s="12">
        <f t="shared" si="70"/>
        <v>40989.208333333336</v>
      </c>
      <c r="W552" t="b">
        <v>0</v>
      </c>
      <c r="X552" t="b">
        <v>0</v>
      </c>
      <c r="Y552" t="s">
        <v>60</v>
      </c>
    </row>
    <row r="553" spans="1:2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64"/>
        <v>58.6329816768462</v>
      </c>
      <c r="G553" t="s">
        <v>14</v>
      </c>
      <c r="H553" s="8">
        <f t="shared" si="65"/>
        <v>37.99856063332134</v>
      </c>
      <c r="I553">
        <v>2779</v>
      </c>
      <c r="J553" t="str">
        <f t="shared" si="66"/>
        <v>technology</v>
      </c>
      <c r="K553" t="str">
        <f t="shared" si="67"/>
        <v>web</v>
      </c>
      <c r="L553" t="s">
        <v>26</v>
      </c>
      <c r="M553" t="s">
        <v>27</v>
      </c>
      <c r="N553">
        <v>1419055200</v>
      </c>
      <c r="O553" s="14">
        <f t="shared" si="68"/>
        <v>41993.25</v>
      </c>
      <c r="P553" s="14">
        <v>41993.25</v>
      </c>
      <c r="Q553">
        <f t="shared" si="71"/>
        <v>2014</v>
      </c>
      <c r="R553">
        <v>2014</v>
      </c>
      <c r="S553" s="16" t="str">
        <f t="shared" si="69"/>
        <v>Dec</v>
      </c>
      <c r="T553" t="s">
        <v>2086</v>
      </c>
      <c r="U553">
        <v>1422511200</v>
      </c>
      <c r="V553" s="12">
        <f t="shared" si="70"/>
        <v>42033.25</v>
      </c>
      <c r="W553" t="b">
        <v>0</v>
      </c>
      <c r="X553" t="b">
        <v>1</v>
      </c>
      <c r="Y553" t="s">
        <v>28</v>
      </c>
    </row>
    <row r="554" spans="1:2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64"/>
        <v>98.51111111111112</v>
      </c>
      <c r="G554" t="s">
        <v>14</v>
      </c>
      <c r="H554" s="8">
        <f t="shared" si="65"/>
        <v>96.369565217391298</v>
      </c>
      <c r="I554">
        <v>92</v>
      </c>
      <c r="J554" t="str">
        <f t="shared" si="66"/>
        <v>theater</v>
      </c>
      <c r="K554" t="str">
        <f t="shared" si="67"/>
        <v>plays</v>
      </c>
      <c r="L554" t="s">
        <v>21</v>
      </c>
      <c r="M554" t="s">
        <v>22</v>
      </c>
      <c r="N554">
        <v>1480140000</v>
      </c>
      <c r="O554" s="14">
        <f t="shared" si="68"/>
        <v>42700.25</v>
      </c>
      <c r="P554" s="14">
        <v>42700.25</v>
      </c>
      <c r="Q554">
        <f t="shared" si="71"/>
        <v>2016</v>
      </c>
      <c r="R554">
        <v>2016</v>
      </c>
      <c r="S554" s="16" t="str">
        <f t="shared" si="69"/>
        <v>Nov</v>
      </c>
      <c r="T554" t="s">
        <v>2079</v>
      </c>
      <c r="U554">
        <v>1480312800</v>
      </c>
      <c r="V554" s="12">
        <f t="shared" si="70"/>
        <v>42702.25</v>
      </c>
      <c r="W554" t="b">
        <v>0</v>
      </c>
      <c r="X554" t="b">
        <v>0</v>
      </c>
      <c r="Y554" t="s">
        <v>33</v>
      </c>
    </row>
    <row r="555" spans="1:2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64"/>
        <v>43.975381008206334</v>
      </c>
      <c r="G555" t="s">
        <v>14</v>
      </c>
      <c r="H555" s="8">
        <f t="shared" si="65"/>
        <v>72.978599221789878</v>
      </c>
      <c r="I555">
        <v>1028</v>
      </c>
      <c r="J555" t="str">
        <f t="shared" si="66"/>
        <v>music</v>
      </c>
      <c r="K555" t="str">
        <f t="shared" si="67"/>
        <v>rock</v>
      </c>
      <c r="L555" t="s">
        <v>21</v>
      </c>
      <c r="M555" t="s">
        <v>22</v>
      </c>
      <c r="N555">
        <v>1293948000</v>
      </c>
      <c r="O555" s="14">
        <f t="shared" si="68"/>
        <v>40545.25</v>
      </c>
      <c r="P555" s="14">
        <v>40545.25</v>
      </c>
      <c r="Q555">
        <f t="shared" si="71"/>
        <v>2011</v>
      </c>
      <c r="R555">
        <v>2011</v>
      </c>
      <c r="S555" s="16" t="str">
        <f t="shared" si="69"/>
        <v>Jan</v>
      </c>
      <c r="T555" t="s">
        <v>2081</v>
      </c>
      <c r="U555">
        <v>1294034400</v>
      </c>
      <c r="V555" s="12">
        <f t="shared" si="70"/>
        <v>40546.25</v>
      </c>
      <c r="W555" t="b">
        <v>0</v>
      </c>
      <c r="X555" t="b">
        <v>0</v>
      </c>
      <c r="Y555" t="s">
        <v>23</v>
      </c>
    </row>
    <row r="556" spans="1:2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64"/>
        <v>151.66315789473683</v>
      </c>
      <c r="G556" t="s">
        <v>20</v>
      </c>
      <c r="H556" s="8">
        <f t="shared" si="65"/>
        <v>26.007220216606498</v>
      </c>
      <c r="I556">
        <v>554</v>
      </c>
      <c r="J556" t="str">
        <f t="shared" si="66"/>
        <v>music</v>
      </c>
      <c r="K556" t="str">
        <f t="shared" si="67"/>
        <v>indie rock</v>
      </c>
      <c r="L556" t="s">
        <v>15</v>
      </c>
      <c r="M556" t="s">
        <v>16</v>
      </c>
      <c r="N556">
        <v>1482127200</v>
      </c>
      <c r="O556" s="14">
        <f t="shared" si="68"/>
        <v>42723.25</v>
      </c>
      <c r="P556" s="14">
        <v>42723.25</v>
      </c>
      <c r="Q556">
        <f t="shared" si="71"/>
        <v>2016</v>
      </c>
      <c r="R556">
        <v>2016</v>
      </c>
      <c r="S556" s="16" t="str">
        <f t="shared" si="69"/>
        <v>Dec</v>
      </c>
      <c r="T556" t="s">
        <v>2086</v>
      </c>
      <c r="U556">
        <v>1482645600</v>
      </c>
      <c r="V556" s="12">
        <f t="shared" si="70"/>
        <v>42729.25</v>
      </c>
      <c r="W556" t="b">
        <v>0</v>
      </c>
      <c r="X556" t="b">
        <v>0</v>
      </c>
      <c r="Y556" t="s">
        <v>60</v>
      </c>
    </row>
    <row r="557" spans="1:2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64"/>
        <v>223.63492063492063</v>
      </c>
      <c r="G557" t="s">
        <v>20</v>
      </c>
      <c r="H557" s="8">
        <f t="shared" si="65"/>
        <v>104.36296296296297</v>
      </c>
      <c r="I557">
        <v>135</v>
      </c>
      <c r="J557" t="str">
        <f t="shared" si="66"/>
        <v>music</v>
      </c>
      <c r="K557" t="str">
        <f t="shared" si="67"/>
        <v>rock</v>
      </c>
      <c r="L557" t="s">
        <v>36</v>
      </c>
      <c r="M557" t="s">
        <v>37</v>
      </c>
      <c r="N557">
        <v>1396414800</v>
      </c>
      <c r="O557" s="14">
        <f t="shared" si="68"/>
        <v>41731.208333333336</v>
      </c>
      <c r="P557" s="14">
        <v>41731.208333333336</v>
      </c>
      <c r="Q557">
        <f t="shared" si="71"/>
        <v>2014</v>
      </c>
      <c r="R557">
        <v>2014</v>
      </c>
      <c r="S557" s="16" t="str">
        <f t="shared" si="69"/>
        <v>Apr</v>
      </c>
      <c r="T557" t="s">
        <v>2088</v>
      </c>
      <c r="U557">
        <v>1399093200</v>
      </c>
      <c r="V557" s="12">
        <f t="shared" si="70"/>
        <v>41762.208333333336</v>
      </c>
      <c r="W557" t="b">
        <v>0</v>
      </c>
      <c r="X557" t="b">
        <v>0</v>
      </c>
      <c r="Y557" t="s">
        <v>23</v>
      </c>
    </row>
    <row r="558" spans="1:2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64"/>
        <v>239.75</v>
      </c>
      <c r="G558" t="s">
        <v>20</v>
      </c>
      <c r="H558" s="8">
        <f t="shared" si="65"/>
        <v>102.18852459016394</v>
      </c>
      <c r="I558">
        <v>122</v>
      </c>
      <c r="J558" t="str">
        <f t="shared" si="66"/>
        <v>publishing</v>
      </c>
      <c r="K558" t="str">
        <f t="shared" si="67"/>
        <v>translations</v>
      </c>
      <c r="L558" t="s">
        <v>21</v>
      </c>
      <c r="M558" t="s">
        <v>22</v>
      </c>
      <c r="N558">
        <v>1315285200</v>
      </c>
      <c r="O558" s="14">
        <f t="shared" si="68"/>
        <v>40792.208333333336</v>
      </c>
      <c r="P558" s="14">
        <v>40792.208333333336</v>
      </c>
      <c r="Q558">
        <f t="shared" si="71"/>
        <v>2011</v>
      </c>
      <c r="R558">
        <v>2011</v>
      </c>
      <c r="S558" s="16" t="str">
        <f t="shared" si="69"/>
        <v>Sep</v>
      </c>
      <c r="T558" t="s">
        <v>2082</v>
      </c>
      <c r="U558">
        <v>1315890000</v>
      </c>
      <c r="V558" s="12">
        <f t="shared" si="70"/>
        <v>40799.208333333336</v>
      </c>
      <c r="W558" t="b">
        <v>0</v>
      </c>
      <c r="X558" t="b">
        <v>1</v>
      </c>
      <c r="Y558" t="s">
        <v>206</v>
      </c>
    </row>
    <row r="559" spans="1:2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64"/>
        <v>199.33333333333334</v>
      </c>
      <c r="G559" t="s">
        <v>20</v>
      </c>
      <c r="H559" s="8">
        <f t="shared" si="65"/>
        <v>54.117647058823529</v>
      </c>
      <c r="I559">
        <v>221</v>
      </c>
      <c r="J559" t="str">
        <f t="shared" si="66"/>
        <v>film &amp; video</v>
      </c>
      <c r="K559" t="str">
        <f t="shared" si="67"/>
        <v>science fiction</v>
      </c>
      <c r="L559" t="s">
        <v>21</v>
      </c>
      <c r="M559" t="s">
        <v>22</v>
      </c>
      <c r="N559">
        <v>1443762000</v>
      </c>
      <c r="O559" s="14">
        <f t="shared" si="68"/>
        <v>42279.208333333328</v>
      </c>
      <c r="P559" s="14">
        <v>42279.208333333328</v>
      </c>
      <c r="Q559">
        <f t="shared" si="71"/>
        <v>2015</v>
      </c>
      <c r="R559">
        <v>2015</v>
      </c>
      <c r="S559" s="16" t="str">
        <f t="shared" si="69"/>
        <v>Oct</v>
      </c>
      <c r="T559" t="s">
        <v>2083</v>
      </c>
      <c r="U559">
        <v>1444021200</v>
      </c>
      <c r="V559" s="12">
        <f t="shared" si="70"/>
        <v>42282.208333333328</v>
      </c>
      <c r="W559" t="b">
        <v>0</v>
      </c>
      <c r="X559" t="b">
        <v>1</v>
      </c>
      <c r="Y559" t="s">
        <v>474</v>
      </c>
    </row>
    <row r="560" spans="1:2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64"/>
        <v>137.34482758620689</v>
      </c>
      <c r="G560" t="s">
        <v>20</v>
      </c>
      <c r="H560" s="8">
        <f t="shared" si="65"/>
        <v>63.222222222222221</v>
      </c>
      <c r="I560">
        <v>126</v>
      </c>
      <c r="J560" t="str">
        <f t="shared" si="66"/>
        <v>theater</v>
      </c>
      <c r="K560" t="str">
        <f t="shared" si="67"/>
        <v>plays</v>
      </c>
      <c r="L560" t="s">
        <v>21</v>
      </c>
      <c r="M560" t="s">
        <v>22</v>
      </c>
      <c r="N560">
        <v>1456293600</v>
      </c>
      <c r="O560" s="14">
        <f t="shared" si="68"/>
        <v>42424.25</v>
      </c>
      <c r="P560" s="14">
        <v>42424.25</v>
      </c>
      <c r="Q560">
        <f t="shared" si="71"/>
        <v>2016</v>
      </c>
      <c r="R560">
        <v>2016</v>
      </c>
      <c r="S560" s="16" t="str">
        <f t="shared" si="69"/>
        <v>Feb</v>
      </c>
      <c r="T560" t="s">
        <v>2089</v>
      </c>
      <c r="U560">
        <v>1460005200</v>
      </c>
      <c r="V560" s="12">
        <f t="shared" si="70"/>
        <v>42467.208333333328</v>
      </c>
      <c r="W560" t="b">
        <v>0</v>
      </c>
      <c r="X560" t="b">
        <v>0</v>
      </c>
      <c r="Y560" t="s">
        <v>33</v>
      </c>
    </row>
    <row r="561" spans="1:2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64"/>
        <v>100.9696106362773</v>
      </c>
      <c r="G561" t="s">
        <v>20</v>
      </c>
      <c r="H561" s="8">
        <f t="shared" si="65"/>
        <v>104.03228962818004</v>
      </c>
      <c r="I561">
        <v>1022</v>
      </c>
      <c r="J561" t="str">
        <f t="shared" si="66"/>
        <v>theater</v>
      </c>
      <c r="K561" t="str">
        <f t="shared" si="67"/>
        <v>plays</v>
      </c>
      <c r="L561" t="s">
        <v>21</v>
      </c>
      <c r="M561" t="s">
        <v>22</v>
      </c>
      <c r="N561">
        <v>1470114000</v>
      </c>
      <c r="O561" s="14">
        <f t="shared" si="68"/>
        <v>42584.208333333328</v>
      </c>
      <c r="P561" s="14">
        <v>42584.208333333328</v>
      </c>
      <c r="Q561">
        <f t="shared" si="71"/>
        <v>2016</v>
      </c>
      <c r="R561">
        <v>2016</v>
      </c>
      <c r="S561" s="16" t="str">
        <f t="shared" si="69"/>
        <v>Aug</v>
      </c>
      <c r="T561" t="s">
        <v>2080</v>
      </c>
      <c r="U561">
        <v>1470718800</v>
      </c>
      <c r="V561" s="12">
        <f t="shared" si="70"/>
        <v>42591.208333333328</v>
      </c>
      <c r="W561" t="b">
        <v>0</v>
      </c>
      <c r="X561" t="b">
        <v>0</v>
      </c>
      <c r="Y561" t="s">
        <v>33</v>
      </c>
    </row>
    <row r="562" spans="1:2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64"/>
        <v>794.16</v>
      </c>
      <c r="G562" t="s">
        <v>20</v>
      </c>
      <c r="H562" s="8">
        <f t="shared" si="65"/>
        <v>49.994334277620396</v>
      </c>
      <c r="I562">
        <v>3177</v>
      </c>
      <c r="J562" t="str">
        <f t="shared" si="66"/>
        <v>film &amp; video</v>
      </c>
      <c r="K562" t="str">
        <f t="shared" si="67"/>
        <v>animation</v>
      </c>
      <c r="L562" t="s">
        <v>21</v>
      </c>
      <c r="M562" t="s">
        <v>22</v>
      </c>
      <c r="N562">
        <v>1321596000</v>
      </c>
      <c r="O562" s="14">
        <f t="shared" si="68"/>
        <v>40865.25</v>
      </c>
      <c r="P562" s="14">
        <v>40865.25</v>
      </c>
      <c r="Q562">
        <f t="shared" si="71"/>
        <v>2011</v>
      </c>
      <c r="R562">
        <v>2011</v>
      </c>
      <c r="S562" s="16" t="str">
        <f t="shared" si="69"/>
        <v>Nov</v>
      </c>
      <c r="T562" t="s">
        <v>2079</v>
      </c>
      <c r="U562">
        <v>1325052000</v>
      </c>
      <c r="V562" s="12">
        <f t="shared" si="70"/>
        <v>40905.25</v>
      </c>
      <c r="W562" t="b">
        <v>0</v>
      </c>
      <c r="X562" t="b">
        <v>0</v>
      </c>
      <c r="Y562" t="s">
        <v>71</v>
      </c>
    </row>
    <row r="563" spans="1:2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64"/>
        <v>369.7</v>
      </c>
      <c r="G563" t="s">
        <v>20</v>
      </c>
      <c r="H563" s="8">
        <f t="shared" si="65"/>
        <v>56.015151515151516</v>
      </c>
      <c r="I563">
        <v>198</v>
      </c>
      <c r="J563" t="str">
        <f t="shared" si="66"/>
        <v>theater</v>
      </c>
      <c r="K563" t="str">
        <f t="shared" si="67"/>
        <v>plays</v>
      </c>
      <c r="L563" t="s">
        <v>98</v>
      </c>
      <c r="M563" t="s">
        <v>99</v>
      </c>
      <c r="N563">
        <v>1318827600</v>
      </c>
      <c r="O563" s="14">
        <f t="shared" si="68"/>
        <v>40833.208333333336</v>
      </c>
      <c r="P563" s="14">
        <v>40833.208333333336</v>
      </c>
      <c r="Q563">
        <f t="shared" si="71"/>
        <v>2011</v>
      </c>
      <c r="R563">
        <v>2011</v>
      </c>
      <c r="S563" s="16" t="str">
        <f t="shared" si="69"/>
        <v>Oct</v>
      </c>
      <c r="T563" t="s">
        <v>2083</v>
      </c>
      <c r="U563">
        <v>1319000400</v>
      </c>
      <c r="V563" s="12">
        <f t="shared" si="70"/>
        <v>40835.208333333336</v>
      </c>
      <c r="W563" t="b">
        <v>0</v>
      </c>
      <c r="X563" t="b">
        <v>0</v>
      </c>
      <c r="Y563" t="s">
        <v>33</v>
      </c>
    </row>
    <row r="564" spans="1:2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64"/>
        <v>12.818181818181817</v>
      </c>
      <c r="G564" t="s">
        <v>14</v>
      </c>
      <c r="H564" s="8">
        <f t="shared" si="65"/>
        <v>48.807692307692307</v>
      </c>
      <c r="I564">
        <v>26</v>
      </c>
      <c r="J564" t="str">
        <f t="shared" si="66"/>
        <v>music</v>
      </c>
      <c r="K564" t="str">
        <f t="shared" si="67"/>
        <v>rock</v>
      </c>
      <c r="L564" t="s">
        <v>98</v>
      </c>
      <c r="M564" t="s">
        <v>99</v>
      </c>
      <c r="N564">
        <v>1552366800</v>
      </c>
      <c r="O564" s="14">
        <f t="shared" si="68"/>
        <v>43536.208333333328</v>
      </c>
      <c r="P564" s="14">
        <v>43536.208333333328</v>
      </c>
      <c r="Q564">
        <f t="shared" si="71"/>
        <v>2019</v>
      </c>
      <c r="R564">
        <v>2019</v>
      </c>
      <c r="S564" s="16" t="str">
        <f t="shared" si="69"/>
        <v>Mar</v>
      </c>
      <c r="T564" t="s">
        <v>2085</v>
      </c>
      <c r="U564">
        <v>1552539600</v>
      </c>
      <c r="V564" s="12">
        <f t="shared" si="70"/>
        <v>43538.208333333328</v>
      </c>
      <c r="W564" t="b">
        <v>0</v>
      </c>
      <c r="X564" t="b">
        <v>0</v>
      </c>
      <c r="Y564" t="s">
        <v>23</v>
      </c>
    </row>
    <row r="565" spans="1:2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64"/>
        <v>138.02702702702703</v>
      </c>
      <c r="G565" t="s">
        <v>20</v>
      </c>
      <c r="H565" s="8">
        <f t="shared" si="65"/>
        <v>60.082352941176474</v>
      </c>
      <c r="I565">
        <v>85</v>
      </c>
      <c r="J565" t="str">
        <f t="shared" si="66"/>
        <v>film &amp; video</v>
      </c>
      <c r="K565" t="str">
        <f t="shared" si="67"/>
        <v>documentary</v>
      </c>
      <c r="L565" t="s">
        <v>26</v>
      </c>
      <c r="M565" t="s">
        <v>27</v>
      </c>
      <c r="N565">
        <v>1542088800</v>
      </c>
      <c r="O565" s="14">
        <f t="shared" si="68"/>
        <v>43417.25</v>
      </c>
      <c r="P565" s="14">
        <v>43417.25</v>
      </c>
      <c r="Q565">
        <f t="shared" si="71"/>
        <v>2018</v>
      </c>
      <c r="R565">
        <v>2018</v>
      </c>
      <c r="S565" s="16" t="str">
        <f t="shared" si="69"/>
        <v>Nov</v>
      </c>
      <c r="T565" t="s">
        <v>2079</v>
      </c>
      <c r="U565">
        <v>1543816800</v>
      </c>
      <c r="V565" s="12">
        <f t="shared" si="70"/>
        <v>43437.25</v>
      </c>
      <c r="W565" t="b">
        <v>0</v>
      </c>
      <c r="X565" t="b">
        <v>0</v>
      </c>
      <c r="Y565" t="s">
        <v>42</v>
      </c>
    </row>
    <row r="566" spans="1:2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64"/>
        <v>83.813278008298752</v>
      </c>
      <c r="G566" t="s">
        <v>14</v>
      </c>
      <c r="H566" s="8">
        <f t="shared" si="65"/>
        <v>78.990502793296088</v>
      </c>
      <c r="I566">
        <v>1790</v>
      </c>
      <c r="J566" t="str">
        <f t="shared" si="66"/>
        <v>theater</v>
      </c>
      <c r="K566" t="str">
        <f t="shared" si="67"/>
        <v>plays</v>
      </c>
      <c r="L566" t="s">
        <v>21</v>
      </c>
      <c r="M566" t="s">
        <v>22</v>
      </c>
      <c r="N566">
        <v>1426395600</v>
      </c>
      <c r="O566" s="14">
        <f t="shared" si="68"/>
        <v>42078.208333333328</v>
      </c>
      <c r="P566" s="14">
        <v>42078.208333333328</v>
      </c>
      <c r="Q566">
        <f t="shared" si="71"/>
        <v>2015</v>
      </c>
      <c r="R566">
        <v>2015</v>
      </c>
      <c r="S566" s="16" t="str">
        <f t="shared" si="69"/>
        <v>Mar</v>
      </c>
      <c r="T566" t="s">
        <v>2085</v>
      </c>
      <c r="U566">
        <v>1427086800</v>
      </c>
      <c r="V566" s="12">
        <f t="shared" si="70"/>
        <v>42086.208333333328</v>
      </c>
      <c r="W566" t="b">
        <v>0</v>
      </c>
      <c r="X566" t="b">
        <v>0</v>
      </c>
      <c r="Y566" t="s">
        <v>33</v>
      </c>
    </row>
    <row r="567" spans="1:2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64"/>
        <v>204.60063224446787</v>
      </c>
      <c r="G567" t="s">
        <v>20</v>
      </c>
      <c r="H567" s="8">
        <f t="shared" si="65"/>
        <v>53.99499443826474</v>
      </c>
      <c r="I567">
        <v>3596</v>
      </c>
      <c r="J567" t="str">
        <f t="shared" si="66"/>
        <v>theater</v>
      </c>
      <c r="K567" t="str">
        <f t="shared" si="67"/>
        <v>plays</v>
      </c>
      <c r="L567" t="s">
        <v>21</v>
      </c>
      <c r="M567" t="s">
        <v>22</v>
      </c>
      <c r="N567">
        <v>1321336800</v>
      </c>
      <c r="O567" s="14">
        <f t="shared" si="68"/>
        <v>40862.25</v>
      </c>
      <c r="P567" s="14">
        <v>40862.25</v>
      </c>
      <c r="Q567">
        <f t="shared" si="71"/>
        <v>2011</v>
      </c>
      <c r="R567">
        <v>2011</v>
      </c>
      <c r="S567" s="16" t="str">
        <f t="shared" si="69"/>
        <v>Nov</v>
      </c>
      <c r="T567" t="s">
        <v>2079</v>
      </c>
      <c r="U567">
        <v>1323064800</v>
      </c>
      <c r="V567" s="12">
        <f t="shared" si="70"/>
        <v>40882.25</v>
      </c>
      <c r="W567" t="b">
        <v>0</v>
      </c>
      <c r="X567" t="b">
        <v>0</v>
      </c>
      <c r="Y567" t="s">
        <v>33</v>
      </c>
    </row>
    <row r="568" spans="1:2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64"/>
        <v>44.344086021505376</v>
      </c>
      <c r="G568" t="s">
        <v>14</v>
      </c>
      <c r="H568" s="8">
        <f t="shared" si="65"/>
        <v>111.45945945945945</v>
      </c>
      <c r="I568">
        <v>37</v>
      </c>
      <c r="J568" t="str">
        <f t="shared" si="66"/>
        <v>music</v>
      </c>
      <c r="K568" t="str">
        <f t="shared" si="67"/>
        <v>electric music</v>
      </c>
      <c r="L568" t="s">
        <v>21</v>
      </c>
      <c r="M568" t="s">
        <v>22</v>
      </c>
      <c r="N568">
        <v>1456293600</v>
      </c>
      <c r="O568" s="14">
        <f t="shared" si="68"/>
        <v>42424.25</v>
      </c>
      <c r="P568" s="14">
        <v>42424.25</v>
      </c>
      <c r="Q568">
        <f t="shared" si="71"/>
        <v>2016</v>
      </c>
      <c r="R568">
        <v>2016</v>
      </c>
      <c r="S568" s="16" t="str">
        <f t="shared" si="69"/>
        <v>Feb</v>
      </c>
      <c r="T568" t="s">
        <v>2089</v>
      </c>
      <c r="U568">
        <v>1458277200</v>
      </c>
      <c r="V568" s="12">
        <f t="shared" si="70"/>
        <v>42447.208333333328</v>
      </c>
      <c r="W568" t="b">
        <v>0</v>
      </c>
      <c r="X568" t="b">
        <v>1</v>
      </c>
      <c r="Y568" t="s">
        <v>50</v>
      </c>
    </row>
    <row r="569" spans="1:2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64"/>
        <v>218.60294117647058</v>
      </c>
      <c r="G569" t="s">
        <v>20</v>
      </c>
      <c r="H569" s="8">
        <f t="shared" si="65"/>
        <v>60.922131147540981</v>
      </c>
      <c r="I569">
        <v>244</v>
      </c>
      <c r="J569" t="str">
        <f t="shared" si="66"/>
        <v>music</v>
      </c>
      <c r="K569" t="str">
        <f t="shared" si="67"/>
        <v>rock</v>
      </c>
      <c r="L569" t="s">
        <v>21</v>
      </c>
      <c r="M569" t="s">
        <v>22</v>
      </c>
      <c r="N569">
        <v>1404968400</v>
      </c>
      <c r="O569" s="14">
        <f t="shared" si="68"/>
        <v>41830.208333333336</v>
      </c>
      <c r="P569" s="14">
        <v>41830.208333333336</v>
      </c>
      <c r="Q569">
        <f t="shared" si="71"/>
        <v>2014</v>
      </c>
      <c r="R569">
        <v>2014</v>
      </c>
      <c r="S569" s="16" t="str">
        <f t="shared" si="69"/>
        <v>Jul</v>
      </c>
      <c r="T569" t="s">
        <v>2087</v>
      </c>
      <c r="U569">
        <v>1405141200</v>
      </c>
      <c r="V569" s="12">
        <f t="shared" si="70"/>
        <v>41832.208333333336</v>
      </c>
      <c r="W569" t="b">
        <v>0</v>
      </c>
      <c r="X569" t="b">
        <v>0</v>
      </c>
      <c r="Y569" t="s">
        <v>23</v>
      </c>
    </row>
    <row r="570" spans="1:2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64"/>
        <v>186.03314917127071</v>
      </c>
      <c r="G570" t="s">
        <v>20</v>
      </c>
      <c r="H570" s="8">
        <f t="shared" si="65"/>
        <v>26.0015444015444</v>
      </c>
      <c r="I570">
        <v>5180</v>
      </c>
      <c r="J570" t="str">
        <f t="shared" si="66"/>
        <v>theater</v>
      </c>
      <c r="K570" t="str">
        <f t="shared" si="67"/>
        <v>plays</v>
      </c>
      <c r="L570" t="s">
        <v>21</v>
      </c>
      <c r="M570" t="s">
        <v>22</v>
      </c>
      <c r="N570">
        <v>1279170000</v>
      </c>
      <c r="O570" s="14">
        <f t="shared" si="68"/>
        <v>40374.208333333336</v>
      </c>
      <c r="P570" s="14">
        <v>40374.208333333336</v>
      </c>
      <c r="Q570">
        <f t="shared" si="71"/>
        <v>2010</v>
      </c>
      <c r="R570">
        <v>2010</v>
      </c>
      <c r="S570" s="16" t="str">
        <f t="shared" si="69"/>
        <v>Jul</v>
      </c>
      <c r="T570" t="s">
        <v>2087</v>
      </c>
      <c r="U570">
        <v>1283058000</v>
      </c>
      <c r="V570" s="12">
        <f t="shared" si="70"/>
        <v>40419.208333333336</v>
      </c>
      <c r="W570" t="b">
        <v>0</v>
      </c>
      <c r="X570" t="b">
        <v>0</v>
      </c>
      <c r="Y570" t="s">
        <v>33</v>
      </c>
    </row>
    <row r="571" spans="1:2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64"/>
        <v>237.33830845771143</v>
      </c>
      <c r="G571" t="s">
        <v>20</v>
      </c>
      <c r="H571" s="8">
        <f t="shared" si="65"/>
        <v>80.993208828522924</v>
      </c>
      <c r="I571">
        <v>589</v>
      </c>
      <c r="J571" t="str">
        <f t="shared" si="66"/>
        <v>film &amp; video</v>
      </c>
      <c r="K571" t="str">
        <f t="shared" si="67"/>
        <v>animation</v>
      </c>
      <c r="L571" t="s">
        <v>107</v>
      </c>
      <c r="M571" t="s">
        <v>108</v>
      </c>
      <c r="N571">
        <v>1294725600</v>
      </c>
      <c r="O571" s="14">
        <f t="shared" si="68"/>
        <v>40554.25</v>
      </c>
      <c r="P571" s="14">
        <v>40554.25</v>
      </c>
      <c r="Q571">
        <f t="shared" si="71"/>
        <v>2011</v>
      </c>
      <c r="R571">
        <v>2011</v>
      </c>
      <c r="S571" s="16" t="str">
        <f t="shared" si="69"/>
        <v>Jan</v>
      </c>
      <c r="T571" t="s">
        <v>2081</v>
      </c>
      <c r="U571">
        <v>1295762400</v>
      </c>
      <c r="V571" s="12">
        <f t="shared" si="70"/>
        <v>40566.25</v>
      </c>
      <c r="W571" t="b">
        <v>0</v>
      </c>
      <c r="X571" t="b">
        <v>0</v>
      </c>
      <c r="Y571" t="s">
        <v>71</v>
      </c>
    </row>
    <row r="572" spans="1:2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64"/>
        <v>305.65384615384613</v>
      </c>
      <c r="G572" t="s">
        <v>20</v>
      </c>
      <c r="H572" s="8">
        <f t="shared" si="65"/>
        <v>34.995963302752294</v>
      </c>
      <c r="I572">
        <v>2725</v>
      </c>
      <c r="J572" t="str">
        <f t="shared" si="66"/>
        <v>music</v>
      </c>
      <c r="K572" t="str">
        <f t="shared" si="67"/>
        <v>rock</v>
      </c>
      <c r="L572" t="s">
        <v>21</v>
      </c>
      <c r="M572" t="s">
        <v>22</v>
      </c>
      <c r="N572">
        <v>1419055200</v>
      </c>
      <c r="O572" s="14">
        <f t="shared" si="68"/>
        <v>41993.25</v>
      </c>
      <c r="P572" s="14">
        <v>41993.25</v>
      </c>
      <c r="Q572">
        <f t="shared" si="71"/>
        <v>2014</v>
      </c>
      <c r="R572">
        <v>2014</v>
      </c>
      <c r="S572" s="16" t="str">
        <f t="shared" si="69"/>
        <v>Dec</v>
      </c>
      <c r="T572" t="s">
        <v>2086</v>
      </c>
      <c r="U572">
        <v>1419573600</v>
      </c>
      <c r="V572" s="12">
        <f t="shared" si="70"/>
        <v>41999.25</v>
      </c>
      <c r="W572" t="b">
        <v>0</v>
      </c>
      <c r="X572" t="b">
        <v>1</v>
      </c>
      <c r="Y572" t="s">
        <v>23</v>
      </c>
    </row>
    <row r="573" spans="1:2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64"/>
        <v>94.142857142857139</v>
      </c>
      <c r="G573" t="s">
        <v>14</v>
      </c>
      <c r="H573" s="8">
        <f t="shared" si="65"/>
        <v>94.142857142857139</v>
      </c>
      <c r="I573">
        <v>35</v>
      </c>
      <c r="J573" t="str">
        <f t="shared" si="66"/>
        <v>film &amp; video</v>
      </c>
      <c r="K573" t="str">
        <f t="shared" si="67"/>
        <v>shorts</v>
      </c>
      <c r="L573" t="s">
        <v>107</v>
      </c>
      <c r="M573" t="s">
        <v>108</v>
      </c>
      <c r="N573">
        <v>1434690000</v>
      </c>
      <c r="O573" s="14">
        <f t="shared" si="68"/>
        <v>42174.208333333328</v>
      </c>
      <c r="P573" s="14">
        <v>42174.208333333328</v>
      </c>
      <c r="Q573">
        <f t="shared" si="71"/>
        <v>2015</v>
      </c>
      <c r="R573">
        <v>2015</v>
      </c>
      <c r="S573" s="16" t="str">
        <f t="shared" si="69"/>
        <v>Jun</v>
      </c>
      <c r="T573" t="s">
        <v>2084</v>
      </c>
      <c r="U573">
        <v>1438750800</v>
      </c>
      <c r="V573" s="12">
        <f t="shared" si="70"/>
        <v>42221.208333333328</v>
      </c>
      <c r="W573" t="b">
        <v>0</v>
      </c>
      <c r="X573" t="b">
        <v>0</v>
      </c>
      <c r="Y573" t="s">
        <v>100</v>
      </c>
    </row>
    <row r="574" spans="1:2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64"/>
        <v>54.400000000000006</v>
      </c>
      <c r="G574" t="s">
        <v>74</v>
      </c>
      <c r="H574" s="8">
        <f t="shared" si="65"/>
        <v>52.085106382978722</v>
      </c>
      <c r="I574">
        <v>94</v>
      </c>
      <c r="J574" t="str">
        <f t="shared" si="66"/>
        <v>music</v>
      </c>
      <c r="K574" t="str">
        <f t="shared" si="67"/>
        <v>rock</v>
      </c>
      <c r="L574" t="s">
        <v>21</v>
      </c>
      <c r="M574" t="s">
        <v>22</v>
      </c>
      <c r="N574">
        <v>1443416400</v>
      </c>
      <c r="O574" s="14">
        <f t="shared" si="68"/>
        <v>42275.208333333328</v>
      </c>
      <c r="P574" s="14">
        <v>42275.208333333328</v>
      </c>
      <c r="Q574">
        <f t="shared" si="71"/>
        <v>2015</v>
      </c>
      <c r="R574">
        <v>2015</v>
      </c>
      <c r="S574" s="16" t="str">
        <f t="shared" si="69"/>
        <v>Sep</v>
      </c>
      <c r="T574" t="s">
        <v>2082</v>
      </c>
      <c r="U574">
        <v>1444798800</v>
      </c>
      <c r="V574" s="12">
        <f t="shared" si="70"/>
        <v>42291.208333333328</v>
      </c>
      <c r="W574" t="b">
        <v>0</v>
      </c>
      <c r="X574" t="b">
        <v>1</v>
      </c>
      <c r="Y574" t="s">
        <v>23</v>
      </c>
    </row>
    <row r="575" spans="1:2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64"/>
        <v>111.88059701492537</v>
      </c>
      <c r="G575" t="s">
        <v>20</v>
      </c>
      <c r="H575" s="8">
        <f t="shared" si="65"/>
        <v>24.986666666666668</v>
      </c>
      <c r="I575">
        <v>300</v>
      </c>
      <c r="J575" t="str">
        <f t="shared" si="66"/>
        <v>journalism</v>
      </c>
      <c r="K575" t="str">
        <f t="shared" si="67"/>
        <v>audio</v>
      </c>
      <c r="L575" t="s">
        <v>21</v>
      </c>
      <c r="M575" t="s">
        <v>22</v>
      </c>
      <c r="N575">
        <v>1399006800</v>
      </c>
      <c r="O575" s="14">
        <f t="shared" si="68"/>
        <v>41761.208333333336</v>
      </c>
      <c r="P575" s="14">
        <v>41761.208333333336</v>
      </c>
      <c r="Q575">
        <f t="shared" si="71"/>
        <v>2014</v>
      </c>
      <c r="R575">
        <v>2014</v>
      </c>
      <c r="S575" s="16" t="str">
        <f t="shared" si="69"/>
        <v>May</v>
      </c>
      <c r="T575" t="s">
        <v>2090</v>
      </c>
      <c r="U575">
        <v>1399179600</v>
      </c>
      <c r="V575" s="12">
        <f t="shared" si="70"/>
        <v>41763.208333333336</v>
      </c>
      <c r="W575" t="b">
        <v>0</v>
      </c>
      <c r="X575" t="b">
        <v>0</v>
      </c>
      <c r="Y575" t="s">
        <v>1029</v>
      </c>
    </row>
    <row r="576" spans="1:2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64"/>
        <v>369.14814814814815</v>
      </c>
      <c r="G576" t="s">
        <v>20</v>
      </c>
      <c r="H576" s="8">
        <f t="shared" si="65"/>
        <v>69.215277777777771</v>
      </c>
      <c r="I576">
        <v>144</v>
      </c>
      <c r="J576" t="str">
        <f t="shared" si="66"/>
        <v>food</v>
      </c>
      <c r="K576" t="str">
        <f t="shared" si="67"/>
        <v>food trucks</v>
      </c>
      <c r="L576" t="s">
        <v>21</v>
      </c>
      <c r="M576" t="s">
        <v>22</v>
      </c>
      <c r="N576">
        <v>1575698400</v>
      </c>
      <c r="O576" s="14">
        <f t="shared" si="68"/>
        <v>43806.25</v>
      </c>
      <c r="P576" s="14">
        <v>43806.25</v>
      </c>
      <c r="Q576">
        <f t="shared" si="71"/>
        <v>2019</v>
      </c>
      <c r="R576">
        <v>2019</v>
      </c>
      <c r="S576" s="16" t="str">
        <f t="shared" si="69"/>
        <v>Dec</v>
      </c>
      <c r="T576" t="s">
        <v>2086</v>
      </c>
      <c r="U576">
        <v>1576562400</v>
      </c>
      <c r="V576" s="12">
        <f t="shared" si="70"/>
        <v>43816.25</v>
      </c>
      <c r="W576" t="b">
        <v>0</v>
      </c>
      <c r="X576" t="b">
        <v>1</v>
      </c>
      <c r="Y576" t="s">
        <v>17</v>
      </c>
    </row>
    <row r="577" spans="1:2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64"/>
        <v>62.930372148859547</v>
      </c>
      <c r="G577" t="s">
        <v>14</v>
      </c>
      <c r="H577" s="8">
        <f t="shared" si="65"/>
        <v>93.944444444444443</v>
      </c>
      <c r="I577">
        <v>558</v>
      </c>
      <c r="J577" t="str">
        <f t="shared" si="66"/>
        <v>theater</v>
      </c>
      <c r="K577" t="str">
        <f t="shared" si="67"/>
        <v>plays</v>
      </c>
      <c r="L577" t="s">
        <v>21</v>
      </c>
      <c r="M577" t="s">
        <v>22</v>
      </c>
      <c r="N577">
        <v>1400562000</v>
      </c>
      <c r="O577" s="14">
        <f t="shared" si="68"/>
        <v>41779.208333333336</v>
      </c>
      <c r="P577" s="14">
        <v>41779.208333333336</v>
      </c>
      <c r="Q577">
        <f t="shared" si="71"/>
        <v>2014</v>
      </c>
      <c r="R577">
        <v>2014</v>
      </c>
      <c r="S577" s="16" t="str">
        <f t="shared" si="69"/>
        <v>May</v>
      </c>
      <c r="T577" t="s">
        <v>2090</v>
      </c>
      <c r="U577">
        <v>1400821200</v>
      </c>
      <c r="V577" s="12">
        <f t="shared" si="70"/>
        <v>41782.208333333336</v>
      </c>
      <c r="W577" t="b">
        <v>0</v>
      </c>
      <c r="X577" t="b">
        <v>1</v>
      </c>
      <c r="Y577" t="s">
        <v>33</v>
      </c>
    </row>
    <row r="578" spans="1:2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64"/>
        <v>64.927835051546396</v>
      </c>
      <c r="G578" t="s">
        <v>14</v>
      </c>
      <c r="H578" s="8">
        <f t="shared" si="65"/>
        <v>98.40625</v>
      </c>
      <c r="I578">
        <v>64</v>
      </c>
      <c r="J578" t="str">
        <f t="shared" si="66"/>
        <v>theater</v>
      </c>
      <c r="K578" t="str">
        <f t="shared" si="67"/>
        <v>plays</v>
      </c>
      <c r="L578" t="s">
        <v>21</v>
      </c>
      <c r="M578" t="s">
        <v>22</v>
      </c>
      <c r="N578">
        <v>1509512400</v>
      </c>
      <c r="O578" s="14">
        <f t="shared" si="68"/>
        <v>43040.208333333328</v>
      </c>
      <c r="P578" s="14">
        <v>43040.208333333328</v>
      </c>
      <c r="Q578">
        <f t="shared" si="71"/>
        <v>2017</v>
      </c>
      <c r="R578">
        <v>2017</v>
      </c>
      <c r="S578" s="16" t="str">
        <f t="shared" si="69"/>
        <v>Nov</v>
      </c>
      <c r="T578" t="s">
        <v>2079</v>
      </c>
      <c r="U578">
        <v>1510984800</v>
      </c>
      <c r="V578" s="12">
        <f t="shared" si="70"/>
        <v>43057.25</v>
      </c>
      <c r="W578" t="b">
        <v>0</v>
      </c>
      <c r="X578" t="b">
        <v>0</v>
      </c>
      <c r="Y578" t="s">
        <v>33</v>
      </c>
    </row>
    <row r="579" spans="1:2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72">E579/D579*100</f>
        <v>18.853658536585368</v>
      </c>
      <c r="G579" t="s">
        <v>74</v>
      </c>
      <c r="H579" s="8">
        <f t="shared" ref="H579:H642" si="73">E579/I579</f>
        <v>41.783783783783782</v>
      </c>
      <c r="I579">
        <v>37</v>
      </c>
      <c r="J579" t="str">
        <f t="shared" ref="J579:J642" si="74">_xlfn.TEXTBEFORE(Y579, "/")</f>
        <v>music</v>
      </c>
      <c r="K579" t="str">
        <f t="shared" ref="K579:K642" si="75">_xlfn.TEXTAFTER(Y579, "/")</f>
        <v>jazz</v>
      </c>
      <c r="L579" t="s">
        <v>21</v>
      </c>
      <c r="M579" t="s">
        <v>22</v>
      </c>
      <c r="N579">
        <v>1299823200</v>
      </c>
      <c r="O579" s="14">
        <f t="shared" ref="O579:O642" si="76">(((N579/60)/60)/24)+DATE(1970,1,1)</f>
        <v>40613.25</v>
      </c>
      <c r="P579" s="14">
        <v>40613.25</v>
      </c>
      <c r="Q579">
        <f t="shared" si="71"/>
        <v>2011</v>
      </c>
      <c r="R579">
        <v>2011</v>
      </c>
      <c r="S579" s="16" t="str">
        <f t="shared" ref="S579:S642" si="77">TEXT(P579, "mmm")</f>
        <v>Mar</v>
      </c>
      <c r="T579" t="s">
        <v>2085</v>
      </c>
      <c r="U579">
        <v>1302066000</v>
      </c>
      <c r="V579" s="12">
        <f t="shared" ref="V579:V642" si="78">(((U579/60)/60)/24)+DATE(1970,1,1)</f>
        <v>40639.208333333336</v>
      </c>
      <c r="W579" t="b">
        <v>0</v>
      </c>
      <c r="X579" t="b">
        <v>0</v>
      </c>
      <c r="Y579" t="s">
        <v>159</v>
      </c>
    </row>
    <row r="580" spans="1:2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72"/>
        <v>16.754404145077721</v>
      </c>
      <c r="G580" t="s">
        <v>14</v>
      </c>
      <c r="H580" s="8">
        <f t="shared" si="73"/>
        <v>65.991836734693877</v>
      </c>
      <c r="I580">
        <v>245</v>
      </c>
      <c r="J580" t="str">
        <f t="shared" si="74"/>
        <v>film &amp; video</v>
      </c>
      <c r="K580" t="str">
        <f t="shared" si="75"/>
        <v>science fiction</v>
      </c>
      <c r="L580" t="s">
        <v>21</v>
      </c>
      <c r="M580" t="s">
        <v>22</v>
      </c>
      <c r="N580">
        <v>1322719200</v>
      </c>
      <c r="O580" s="14">
        <f t="shared" si="76"/>
        <v>40878.25</v>
      </c>
      <c r="P580" s="14">
        <v>40878.25</v>
      </c>
      <c r="Q580">
        <f t="shared" ref="Q580:Q643" si="79">YEAR(P580)</f>
        <v>2011</v>
      </c>
      <c r="R580">
        <v>2011</v>
      </c>
      <c r="S580" s="16" t="str">
        <f t="shared" si="77"/>
        <v>Dec</v>
      </c>
      <c r="T580" t="s">
        <v>2086</v>
      </c>
      <c r="U580">
        <v>1322978400</v>
      </c>
      <c r="V580" s="12">
        <f t="shared" si="78"/>
        <v>40881.25</v>
      </c>
      <c r="W580" t="b">
        <v>0</v>
      </c>
      <c r="X580" t="b">
        <v>0</v>
      </c>
      <c r="Y580" t="s">
        <v>474</v>
      </c>
    </row>
    <row r="581" spans="1:2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72"/>
        <v>101.11290322580646</v>
      </c>
      <c r="G581" t="s">
        <v>20</v>
      </c>
      <c r="H581" s="8">
        <f t="shared" si="73"/>
        <v>72.05747126436782</v>
      </c>
      <c r="I581">
        <v>87</v>
      </c>
      <c r="J581" t="str">
        <f t="shared" si="74"/>
        <v>music</v>
      </c>
      <c r="K581" t="str">
        <f t="shared" si="75"/>
        <v>jazz</v>
      </c>
      <c r="L581" t="s">
        <v>21</v>
      </c>
      <c r="M581" t="s">
        <v>22</v>
      </c>
      <c r="N581">
        <v>1312693200</v>
      </c>
      <c r="O581" s="14">
        <f t="shared" si="76"/>
        <v>40762.208333333336</v>
      </c>
      <c r="P581" s="14">
        <v>40762.208333333336</v>
      </c>
      <c r="Q581">
        <f t="shared" si="79"/>
        <v>2011</v>
      </c>
      <c r="R581">
        <v>2011</v>
      </c>
      <c r="S581" s="16" t="str">
        <f t="shared" si="77"/>
        <v>Aug</v>
      </c>
      <c r="T581" t="s">
        <v>2080</v>
      </c>
      <c r="U581">
        <v>1313730000</v>
      </c>
      <c r="V581" s="12">
        <f t="shared" si="78"/>
        <v>40774.208333333336</v>
      </c>
      <c r="W581" t="b">
        <v>0</v>
      </c>
      <c r="X581" t="b">
        <v>0</v>
      </c>
      <c r="Y581" t="s">
        <v>159</v>
      </c>
    </row>
    <row r="582" spans="1:2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72"/>
        <v>341.5022831050228</v>
      </c>
      <c r="G582" t="s">
        <v>20</v>
      </c>
      <c r="H582" s="8">
        <f t="shared" si="73"/>
        <v>48.003209242618745</v>
      </c>
      <c r="I582">
        <v>3116</v>
      </c>
      <c r="J582" t="str">
        <f t="shared" si="74"/>
        <v>theater</v>
      </c>
      <c r="K582" t="str">
        <f t="shared" si="75"/>
        <v>plays</v>
      </c>
      <c r="L582" t="s">
        <v>21</v>
      </c>
      <c r="M582" t="s">
        <v>22</v>
      </c>
      <c r="N582">
        <v>1393394400</v>
      </c>
      <c r="O582" s="14">
        <f t="shared" si="76"/>
        <v>41696.25</v>
      </c>
      <c r="P582" s="14">
        <v>41696.25</v>
      </c>
      <c r="Q582">
        <f t="shared" si="79"/>
        <v>2014</v>
      </c>
      <c r="R582">
        <v>2014</v>
      </c>
      <c r="S582" s="16" t="str">
        <f t="shared" si="77"/>
        <v>Feb</v>
      </c>
      <c r="T582" t="s">
        <v>2089</v>
      </c>
      <c r="U582">
        <v>1394085600</v>
      </c>
      <c r="V582" s="12">
        <f t="shared" si="78"/>
        <v>41704.25</v>
      </c>
      <c r="W582" t="b">
        <v>0</v>
      </c>
      <c r="X582" t="b">
        <v>0</v>
      </c>
      <c r="Y582" t="s">
        <v>33</v>
      </c>
    </row>
    <row r="583" spans="1:2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72"/>
        <v>64.016666666666666</v>
      </c>
      <c r="G583" t="s">
        <v>14</v>
      </c>
      <c r="H583" s="8">
        <f t="shared" si="73"/>
        <v>54.098591549295776</v>
      </c>
      <c r="I583">
        <v>71</v>
      </c>
      <c r="J583" t="str">
        <f t="shared" si="74"/>
        <v>technology</v>
      </c>
      <c r="K583" t="str">
        <f t="shared" si="75"/>
        <v>web</v>
      </c>
      <c r="L583" t="s">
        <v>21</v>
      </c>
      <c r="M583" t="s">
        <v>22</v>
      </c>
      <c r="N583">
        <v>1304053200</v>
      </c>
      <c r="O583" s="14">
        <f t="shared" si="76"/>
        <v>40662.208333333336</v>
      </c>
      <c r="P583" s="14">
        <v>40662.208333333336</v>
      </c>
      <c r="Q583">
        <f t="shared" si="79"/>
        <v>2011</v>
      </c>
      <c r="R583">
        <v>2011</v>
      </c>
      <c r="S583" s="16" t="str">
        <f t="shared" si="77"/>
        <v>Apr</v>
      </c>
      <c r="T583" t="s">
        <v>2088</v>
      </c>
      <c r="U583">
        <v>1305349200</v>
      </c>
      <c r="V583" s="12">
        <f t="shared" si="78"/>
        <v>40677.208333333336</v>
      </c>
      <c r="W583" t="b">
        <v>0</v>
      </c>
      <c r="X583" t="b">
        <v>0</v>
      </c>
      <c r="Y583" t="s">
        <v>28</v>
      </c>
    </row>
    <row r="584" spans="1:2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72"/>
        <v>52.080459770114942</v>
      </c>
      <c r="G584" t="s">
        <v>14</v>
      </c>
      <c r="H584" s="8">
        <f t="shared" si="73"/>
        <v>107.88095238095238</v>
      </c>
      <c r="I584">
        <v>42</v>
      </c>
      <c r="J584" t="str">
        <f t="shared" si="74"/>
        <v>games</v>
      </c>
      <c r="K584" t="str">
        <f t="shared" si="75"/>
        <v>video games</v>
      </c>
      <c r="L584" t="s">
        <v>21</v>
      </c>
      <c r="M584" t="s">
        <v>22</v>
      </c>
      <c r="N584">
        <v>1433912400</v>
      </c>
      <c r="O584" s="14">
        <f t="shared" si="76"/>
        <v>42165.208333333328</v>
      </c>
      <c r="P584" s="14">
        <v>42165.208333333328</v>
      </c>
      <c r="Q584">
        <f t="shared" si="79"/>
        <v>2015</v>
      </c>
      <c r="R584">
        <v>2015</v>
      </c>
      <c r="S584" s="16" t="str">
        <f t="shared" si="77"/>
        <v>Jun</v>
      </c>
      <c r="T584" t="s">
        <v>2084</v>
      </c>
      <c r="U584">
        <v>1434344400</v>
      </c>
      <c r="V584" s="12">
        <f t="shared" si="78"/>
        <v>42170.208333333328</v>
      </c>
      <c r="W584" t="b">
        <v>0</v>
      </c>
      <c r="X584" t="b">
        <v>1</v>
      </c>
      <c r="Y584" t="s">
        <v>89</v>
      </c>
    </row>
    <row r="585" spans="1:2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72"/>
        <v>322.40211640211641</v>
      </c>
      <c r="G585" t="s">
        <v>20</v>
      </c>
      <c r="H585" s="8">
        <f t="shared" si="73"/>
        <v>67.034103410341032</v>
      </c>
      <c r="I585">
        <v>909</v>
      </c>
      <c r="J585" t="str">
        <f t="shared" si="74"/>
        <v>film &amp; video</v>
      </c>
      <c r="K585" t="str">
        <f t="shared" si="75"/>
        <v>documentary</v>
      </c>
      <c r="L585" t="s">
        <v>21</v>
      </c>
      <c r="M585" t="s">
        <v>22</v>
      </c>
      <c r="N585">
        <v>1329717600</v>
      </c>
      <c r="O585" s="14">
        <f t="shared" si="76"/>
        <v>40959.25</v>
      </c>
      <c r="P585" s="14">
        <v>40959.25</v>
      </c>
      <c r="Q585">
        <f t="shared" si="79"/>
        <v>2012</v>
      </c>
      <c r="R585">
        <v>2012</v>
      </c>
      <c r="S585" s="16" t="str">
        <f t="shared" si="77"/>
        <v>Feb</v>
      </c>
      <c r="T585" t="s">
        <v>2089</v>
      </c>
      <c r="U585">
        <v>1331186400</v>
      </c>
      <c r="V585" s="12">
        <f t="shared" si="78"/>
        <v>40976.25</v>
      </c>
      <c r="W585" t="b">
        <v>0</v>
      </c>
      <c r="X585" t="b">
        <v>0</v>
      </c>
      <c r="Y585" t="s">
        <v>42</v>
      </c>
    </row>
    <row r="586" spans="1:2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72"/>
        <v>119.50810185185186</v>
      </c>
      <c r="G586" t="s">
        <v>20</v>
      </c>
      <c r="H586" s="8">
        <f t="shared" si="73"/>
        <v>64.01425914445133</v>
      </c>
      <c r="I586">
        <v>1613</v>
      </c>
      <c r="J586" t="str">
        <f t="shared" si="74"/>
        <v>technology</v>
      </c>
      <c r="K586" t="str">
        <f t="shared" si="75"/>
        <v>web</v>
      </c>
      <c r="L586" t="s">
        <v>21</v>
      </c>
      <c r="M586" t="s">
        <v>22</v>
      </c>
      <c r="N586">
        <v>1335330000</v>
      </c>
      <c r="O586" s="14">
        <f t="shared" si="76"/>
        <v>41024.208333333336</v>
      </c>
      <c r="P586" s="14">
        <v>41024.208333333336</v>
      </c>
      <c r="Q586">
        <f t="shared" si="79"/>
        <v>2012</v>
      </c>
      <c r="R586">
        <v>2012</v>
      </c>
      <c r="S586" s="16" t="str">
        <f t="shared" si="77"/>
        <v>Apr</v>
      </c>
      <c r="T586" t="s">
        <v>2088</v>
      </c>
      <c r="U586">
        <v>1336539600</v>
      </c>
      <c r="V586" s="12">
        <f t="shared" si="78"/>
        <v>41038.208333333336</v>
      </c>
      <c r="W586" t="b">
        <v>0</v>
      </c>
      <c r="X586" t="b">
        <v>0</v>
      </c>
      <c r="Y586" t="s">
        <v>28</v>
      </c>
    </row>
    <row r="587" spans="1:2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72"/>
        <v>146.79775280898878</v>
      </c>
      <c r="G587" t="s">
        <v>20</v>
      </c>
      <c r="H587" s="8">
        <f t="shared" si="73"/>
        <v>96.066176470588232</v>
      </c>
      <c r="I587">
        <v>136</v>
      </c>
      <c r="J587" t="str">
        <f t="shared" si="74"/>
        <v>publishing</v>
      </c>
      <c r="K587" t="str">
        <f t="shared" si="75"/>
        <v>translations</v>
      </c>
      <c r="L587" t="s">
        <v>21</v>
      </c>
      <c r="M587" t="s">
        <v>22</v>
      </c>
      <c r="N587">
        <v>1268888400</v>
      </c>
      <c r="O587" s="14">
        <f t="shared" si="76"/>
        <v>40255.208333333336</v>
      </c>
      <c r="P587" s="14">
        <v>40255.208333333336</v>
      </c>
      <c r="Q587">
        <f t="shared" si="79"/>
        <v>2010</v>
      </c>
      <c r="R587">
        <v>2010</v>
      </c>
      <c r="S587" s="16" t="str">
        <f t="shared" si="77"/>
        <v>Mar</v>
      </c>
      <c r="T587" t="s">
        <v>2085</v>
      </c>
      <c r="U587">
        <v>1269752400</v>
      </c>
      <c r="V587" s="12">
        <f t="shared" si="78"/>
        <v>40265.208333333336</v>
      </c>
      <c r="W587" t="b">
        <v>0</v>
      </c>
      <c r="X587" t="b">
        <v>0</v>
      </c>
      <c r="Y587" t="s">
        <v>206</v>
      </c>
    </row>
    <row r="588" spans="1:2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72"/>
        <v>950.57142857142856</v>
      </c>
      <c r="G588" t="s">
        <v>20</v>
      </c>
      <c r="H588" s="8">
        <f t="shared" si="73"/>
        <v>51.184615384615384</v>
      </c>
      <c r="I588">
        <v>130</v>
      </c>
      <c r="J588" t="str">
        <f t="shared" si="74"/>
        <v>music</v>
      </c>
      <c r="K588" t="str">
        <f t="shared" si="75"/>
        <v>rock</v>
      </c>
      <c r="L588" t="s">
        <v>21</v>
      </c>
      <c r="M588" t="s">
        <v>22</v>
      </c>
      <c r="N588">
        <v>1289973600</v>
      </c>
      <c r="O588" s="14">
        <f t="shared" si="76"/>
        <v>40499.25</v>
      </c>
      <c r="P588" s="14">
        <v>40499.25</v>
      </c>
      <c r="Q588">
        <f t="shared" si="79"/>
        <v>2010</v>
      </c>
      <c r="R588">
        <v>2010</v>
      </c>
      <c r="S588" s="16" t="str">
        <f t="shared" si="77"/>
        <v>Nov</v>
      </c>
      <c r="T588" t="s">
        <v>2079</v>
      </c>
      <c r="U588">
        <v>1291615200</v>
      </c>
      <c r="V588" s="12">
        <f t="shared" si="78"/>
        <v>40518.25</v>
      </c>
      <c r="W588" t="b">
        <v>0</v>
      </c>
      <c r="X588" t="b">
        <v>0</v>
      </c>
      <c r="Y588" t="s">
        <v>23</v>
      </c>
    </row>
    <row r="589" spans="1:2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72"/>
        <v>72.893617021276597</v>
      </c>
      <c r="G589" t="s">
        <v>14</v>
      </c>
      <c r="H589" s="8">
        <f t="shared" si="73"/>
        <v>43.92307692307692</v>
      </c>
      <c r="I589">
        <v>156</v>
      </c>
      <c r="J589" t="str">
        <f t="shared" si="74"/>
        <v>food</v>
      </c>
      <c r="K589" t="str">
        <f t="shared" si="75"/>
        <v>food trucks</v>
      </c>
      <c r="L589" t="s">
        <v>15</v>
      </c>
      <c r="M589" t="s">
        <v>16</v>
      </c>
      <c r="N589">
        <v>1547877600</v>
      </c>
      <c r="O589" s="14">
        <f t="shared" si="76"/>
        <v>43484.25</v>
      </c>
      <c r="P589" s="14">
        <v>43484.25</v>
      </c>
      <c r="Q589">
        <f t="shared" si="79"/>
        <v>2019</v>
      </c>
      <c r="R589">
        <v>2019</v>
      </c>
      <c r="S589" s="16" t="str">
        <f t="shared" si="77"/>
        <v>Jan</v>
      </c>
      <c r="T589" t="s">
        <v>2081</v>
      </c>
      <c r="U589">
        <v>1552366800</v>
      </c>
      <c r="V589" s="12">
        <f t="shared" si="78"/>
        <v>43536.208333333328</v>
      </c>
      <c r="W589" t="b">
        <v>0</v>
      </c>
      <c r="X589" t="b">
        <v>1</v>
      </c>
      <c r="Y589" t="s">
        <v>17</v>
      </c>
    </row>
    <row r="590" spans="1:2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72"/>
        <v>79.008248730964468</v>
      </c>
      <c r="G590" t="s">
        <v>14</v>
      </c>
      <c r="H590" s="8">
        <f t="shared" si="73"/>
        <v>91.021198830409361</v>
      </c>
      <c r="I590">
        <v>1368</v>
      </c>
      <c r="J590" t="str">
        <f t="shared" si="74"/>
        <v>theater</v>
      </c>
      <c r="K590" t="str">
        <f t="shared" si="75"/>
        <v>plays</v>
      </c>
      <c r="L590" t="s">
        <v>40</v>
      </c>
      <c r="M590" t="s">
        <v>41</v>
      </c>
      <c r="N590">
        <v>1269493200</v>
      </c>
      <c r="O590" s="14">
        <f t="shared" si="76"/>
        <v>40262.208333333336</v>
      </c>
      <c r="P590" s="14">
        <v>40262.208333333336</v>
      </c>
      <c r="Q590">
        <f t="shared" si="79"/>
        <v>2010</v>
      </c>
      <c r="R590">
        <v>2010</v>
      </c>
      <c r="S590" s="16" t="str">
        <f t="shared" si="77"/>
        <v>Mar</v>
      </c>
      <c r="T590" t="s">
        <v>2085</v>
      </c>
      <c r="U590">
        <v>1272171600</v>
      </c>
      <c r="V590" s="12">
        <f t="shared" si="78"/>
        <v>40293.208333333336</v>
      </c>
      <c r="W590" t="b">
        <v>0</v>
      </c>
      <c r="X590" t="b">
        <v>0</v>
      </c>
      <c r="Y590" t="s">
        <v>33</v>
      </c>
    </row>
    <row r="591" spans="1:2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72"/>
        <v>64.721518987341781</v>
      </c>
      <c r="G591" t="s">
        <v>14</v>
      </c>
      <c r="H591" s="8">
        <f t="shared" si="73"/>
        <v>50.127450980392155</v>
      </c>
      <c r="I591">
        <v>102</v>
      </c>
      <c r="J591" t="str">
        <f t="shared" si="74"/>
        <v>film &amp; video</v>
      </c>
      <c r="K591" t="str">
        <f t="shared" si="75"/>
        <v>documentary</v>
      </c>
      <c r="L591" t="s">
        <v>21</v>
      </c>
      <c r="M591" t="s">
        <v>22</v>
      </c>
      <c r="N591">
        <v>1436072400</v>
      </c>
      <c r="O591" s="14">
        <f t="shared" si="76"/>
        <v>42190.208333333328</v>
      </c>
      <c r="P591" s="14">
        <v>42190.208333333328</v>
      </c>
      <c r="Q591">
        <f t="shared" si="79"/>
        <v>2015</v>
      </c>
      <c r="R591">
        <v>2015</v>
      </c>
      <c r="S591" s="16" t="str">
        <f t="shared" si="77"/>
        <v>Jul</v>
      </c>
      <c r="T591" t="s">
        <v>2087</v>
      </c>
      <c r="U591">
        <v>1436677200</v>
      </c>
      <c r="V591" s="12">
        <f t="shared" si="78"/>
        <v>42197.208333333328</v>
      </c>
      <c r="W591" t="b">
        <v>0</v>
      </c>
      <c r="X591" t="b">
        <v>0</v>
      </c>
      <c r="Y591" t="s">
        <v>42</v>
      </c>
    </row>
    <row r="592" spans="1:2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72"/>
        <v>82.028169014084511</v>
      </c>
      <c r="G592" t="s">
        <v>14</v>
      </c>
      <c r="H592" s="8">
        <f t="shared" si="73"/>
        <v>67.720930232558146</v>
      </c>
      <c r="I592">
        <v>86</v>
      </c>
      <c r="J592" t="str">
        <f t="shared" si="74"/>
        <v>publishing</v>
      </c>
      <c r="K592" t="str">
        <f t="shared" si="75"/>
        <v>radio &amp; podcasts</v>
      </c>
      <c r="L592" t="s">
        <v>26</v>
      </c>
      <c r="M592" t="s">
        <v>27</v>
      </c>
      <c r="N592">
        <v>1419141600</v>
      </c>
      <c r="O592" s="14">
        <f t="shared" si="76"/>
        <v>41994.25</v>
      </c>
      <c r="P592" s="14">
        <v>41994.25</v>
      </c>
      <c r="Q592">
        <f t="shared" si="79"/>
        <v>2014</v>
      </c>
      <c r="R592">
        <v>2014</v>
      </c>
      <c r="S592" s="16" t="str">
        <f t="shared" si="77"/>
        <v>Dec</v>
      </c>
      <c r="T592" t="s">
        <v>2086</v>
      </c>
      <c r="U592">
        <v>1420092000</v>
      </c>
      <c r="V592" s="12">
        <f t="shared" si="78"/>
        <v>42005.25</v>
      </c>
      <c r="W592" t="b">
        <v>0</v>
      </c>
      <c r="X592" t="b">
        <v>0</v>
      </c>
      <c r="Y592" t="s">
        <v>133</v>
      </c>
    </row>
    <row r="593" spans="1:2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72"/>
        <v>1037.6666666666667</v>
      </c>
      <c r="G593" t="s">
        <v>20</v>
      </c>
      <c r="H593" s="8">
        <f t="shared" si="73"/>
        <v>61.03921568627451</v>
      </c>
      <c r="I593">
        <v>102</v>
      </c>
      <c r="J593" t="str">
        <f t="shared" si="74"/>
        <v>games</v>
      </c>
      <c r="K593" t="str">
        <f t="shared" si="75"/>
        <v>video games</v>
      </c>
      <c r="L593" t="s">
        <v>21</v>
      </c>
      <c r="M593" t="s">
        <v>22</v>
      </c>
      <c r="N593">
        <v>1279083600</v>
      </c>
      <c r="O593" s="14">
        <f t="shared" si="76"/>
        <v>40373.208333333336</v>
      </c>
      <c r="P593" s="14">
        <v>40373.208333333336</v>
      </c>
      <c r="Q593">
        <f t="shared" si="79"/>
        <v>2010</v>
      </c>
      <c r="R593">
        <v>2010</v>
      </c>
      <c r="S593" s="16" t="str">
        <f t="shared" si="77"/>
        <v>Jul</v>
      </c>
      <c r="T593" t="s">
        <v>2087</v>
      </c>
      <c r="U593">
        <v>1279947600</v>
      </c>
      <c r="V593" s="12">
        <f t="shared" si="78"/>
        <v>40383.208333333336</v>
      </c>
      <c r="W593" t="b">
        <v>0</v>
      </c>
      <c r="X593" t="b">
        <v>0</v>
      </c>
      <c r="Y593" t="s">
        <v>89</v>
      </c>
    </row>
    <row r="594" spans="1:2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72"/>
        <v>12.910076530612244</v>
      </c>
      <c r="G594" t="s">
        <v>14</v>
      </c>
      <c r="H594" s="8">
        <f t="shared" si="73"/>
        <v>80.011857707509876</v>
      </c>
      <c r="I594">
        <v>253</v>
      </c>
      <c r="J594" t="str">
        <f t="shared" si="74"/>
        <v>theater</v>
      </c>
      <c r="K594" t="str">
        <f t="shared" si="75"/>
        <v>plays</v>
      </c>
      <c r="L594" t="s">
        <v>21</v>
      </c>
      <c r="M594" t="s">
        <v>22</v>
      </c>
      <c r="N594">
        <v>1401426000</v>
      </c>
      <c r="O594" s="14">
        <f t="shared" si="76"/>
        <v>41789.208333333336</v>
      </c>
      <c r="P594" s="14">
        <v>41789.208333333336</v>
      </c>
      <c r="Q594">
        <f t="shared" si="79"/>
        <v>2014</v>
      </c>
      <c r="R594">
        <v>2014</v>
      </c>
      <c r="S594" s="16" t="str">
        <f t="shared" si="77"/>
        <v>May</v>
      </c>
      <c r="T594" t="s">
        <v>2090</v>
      </c>
      <c r="U594">
        <v>1402203600</v>
      </c>
      <c r="V594" s="12">
        <f t="shared" si="78"/>
        <v>41798.208333333336</v>
      </c>
      <c r="W594" t="b">
        <v>0</v>
      </c>
      <c r="X594" t="b">
        <v>0</v>
      </c>
      <c r="Y594" t="s">
        <v>33</v>
      </c>
    </row>
    <row r="595" spans="1:2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72"/>
        <v>154.84210526315789</v>
      </c>
      <c r="G595" t="s">
        <v>20</v>
      </c>
      <c r="H595" s="8">
        <f t="shared" si="73"/>
        <v>47.001497753369947</v>
      </c>
      <c r="I595">
        <v>4006</v>
      </c>
      <c r="J595" t="str">
        <f t="shared" si="74"/>
        <v>film &amp; video</v>
      </c>
      <c r="K595" t="str">
        <f t="shared" si="75"/>
        <v>animation</v>
      </c>
      <c r="L595" t="s">
        <v>21</v>
      </c>
      <c r="M595" t="s">
        <v>22</v>
      </c>
      <c r="N595">
        <v>1395810000</v>
      </c>
      <c r="O595" s="14">
        <f t="shared" si="76"/>
        <v>41724.208333333336</v>
      </c>
      <c r="P595" s="14">
        <v>41724.208333333336</v>
      </c>
      <c r="Q595">
        <f t="shared" si="79"/>
        <v>2014</v>
      </c>
      <c r="R595">
        <v>2014</v>
      </c>
      <c r="S595" s="16" t="str">
        <f t="shared" si="77"/>
        <v>Mar</v>
      </c>
      <c r="T595" t="s">
        <v>2085</v>
      </c>
      <c r="U595">
        <v>1396933200</v>
      </c>
      <c r="V595" s="12">
        <f t="shared" si="78"/>
        <v>41737.208333333336</v>
      </c>
      <c r="W595" t="b">
        <v>0</v>
      </c>
      <c r="X595" t="b">
        <v>0</v>
      </c>
      <c r="Y595" t="s">
        <v>71</v>
      </c>
    </row>
    <row r="596" spans="1:2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72"/>
        <v>7.0991735537190088</v>
      </c>
      <c r="G596" t="s">
        <v>14</v>
      </c>
      <c r="H596" s="8">
        <f t="shared" si="73"/>
        <v>71.127388535031841</v>
      </c>
      <c r="I596">
        <v>157</v>
      </c>
      <c r="J596" t="str">
        <f t="shared" si="74"/>
        <v>theater</v>
      </c>
      <c r="K596" t="str">
        <f t="shared" si="75"/>
        <v>plays</v>
      </c>
      <c r="L596" t="s">
        <v>21</v>
      </c>
      <c r="M596" t="s">
        <v>22</v>
      </c>
      <c r="N596">
        <v>1467003600</v>
      </c>
      <c r="O596" s="14">
        <f t="shared" si="76"/>
        <v>42548.208333333328</v>
      </c>
      <c r="P596" s="14">
        <v>42548.208333333328</v>
      </c>
      <c r="Q596">
        <f t="shared" si="79"/>
        <v>2016</v>
      </c>
      <c r="R596">
        <v>2016</v>
      </c>
      <c r="S596" s="16" t="str">
        <f t="shared" si="77"/>
        <v>Jun</v>
      </c>
      <c r="T596" t="s">
        <v>2084</v>
      </c>
      <c r="U596">
        <v>1467262800</v>
      </c>
      <c r="V596" s="12">
        <f t="shared" si="78"/>
        <v>42551.208333333328</v>
      </c>
      <c r="W596" t="b">
        <v>0</v>
      </c>
      <c r="X596" t="b">
        <v>1</v>
      </c>
      <c r="Y596" t="s">
        <v>33</v>
      </c>
    </row>
    <row r="597" spans="1:2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72"/>
        <v>208.52773826458036</v>
      </c>
      <c r="G597" t="s">
        <v>20</v>
      </c>
      <c r="H597" s="8">
        <f t="shared" si="73"/>
        <v>89.99079189686924</v>
      </c>
      <c r="I597">
        <v>1629</v>
      </c>
      <c r="J597" t="str">
        <f t="shared" si="74"/>
        <v>theater</v>
      </c>
      <c r="K597" t="str">
        <f t="shared" si="75"/>
        <v>plays</v>
      </c>
      <c r="L597" t="s">
        <v>21</v>
      </c>
      <c r="M597" t="s">
        <v>22</v>
      </c>
      <c r="N597">
        <v>1268715600</v>
      </c>
      <c r="O597" s="14">
        <f t="shared" si="76"/>
        <v>40253.208333333336</v>
      </c>
      <c r="P597" s="14">
        <v>40253.208333333336</v>
      </c>
      <c r="Q597">
        <f t="shared" si="79"/>
        <v>2010</v>
      </c>
      <c r="R597">
        <v>2010</v>
      </c>
      <c r="S597" s="16" t="str">
        <f t="shared" si="77"/>
        <v>Mar</v>
      </c>
      <c r="T597" t="s">
        <v>2085</v>
      </c>
      <c r="U597">
        <v>1270530000</v>
      </c>
      <c r="V597" s="12">
        <f t="shared" si="78"/>
        <v>40274.208333333336</v>
      </c>
      <c r="W597" t="b">
        <v>0</v>
      </c>
      <c r="X597" t="b">
        <v>1</v>
      </c>
      <c r="Y597" t="s">
        <v>33</v>
      </c>
    </row>
    <row r="598" spans="1:2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72"/>
        <v>99.683544303797461</v>
      </c>
      <c r="G598" t="s">
        <v>14</v>
      </c>
      <c r="H598" s="8">
        <f t="shared" si="73"/>
        <v>43.032786885245905</v>
      </c>
      <c r="I598">
        <v>183</v>
      </c>
      <c r="J598" t="str">
        <f t="shared" si="74"/>
        <v>film &amp; video</v>
      </c>
      <c r="K598" t="str">
        <f t="shared" si="75"/>
        <v>drama</v>
      </c>
      <c r="L598" t="s">
        <v>21</v>
      </c>
      <c r="M598" t="s">
        <v>22</v>
      </c>
      <c r="N598">
        <v>1457157600</v>
      </c>
      <c r="O598" s="14">
        <f t="shared" si="76"/>
        <v>42434.25</v>
      </c>
      <c r="P598" s="14">
        <v>42434.25</v>
      </c>
      <c r="Q598">
        <f t="shared" si="79"/>
        <v>2016</v>
      </c>
      <c r="R598">
        <v>2016</v>
      </c>
      <c r="S598" s="16" t="str">
        <f t="shared" si="77"/>
        <v>Mar</v>
      </c>
      <c r="T598" t="s">
        <v>2085</v>
      </c>
      <c r="U598">
        <v>1457762400</v>
      </c>
      <c r="V598" s="12">
        <f t="shared" si="78"/>
        <v>42441.25</v>
      </c>
      <c r="W598" t="b">
        <v>0</v>
      </c>
      <c r="X598" t="b">
        <v>1</v>
      </c>
      <c r="Y598" t="s">
        <v>53</v>
      </c>
    </row>
    <row r="599" spans="1:2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72"/>
        <v>201.59756097560978</v>
      </c>
      <c r="G599" t="s">
        <v>20</v>
      </c>
      <c r="H599" s="8">
        <f t="shared" si="73"/>
        <v>67.997714808043881</v>
      </c>
      <c r="I599">
        <v>2188</v>
      </c>
      <c r="J599" t="str">
        <f t="shared" si="74"/>
        <v>theater</v>
      </c>
      <c r="K599" t="str">
        <f t="shared" si="75"/>
        <v>plays</v>
      </c>
      <c r="L599" t="s">
        <v>21</v>
      </c>
      <c r="M599" t="s">
        <v>22</v>
      </c>
      <c r="N599">
        <v>1573970400</v>
      </c>
      <c r="O599" s="14">
        <f t="shared" si="76"/>
        <v>43786.25</v>
      </c>
      <c r="P599" s="14">
        <v>43786.25</v>
      </c>
      <c r="Q599">
        <f t="shared" si="79"/>
        <v>2019</v>
      </c>
      <c r="R599">
        <v>2019</v>
      </c>
      <c r="S599" s="16" t="str">
        <f t="shared" si="77"/>
        <v>Nov</v>
      </c>
      <c r="T599" t="s">
        <v>2079</v>
      </c>
      <c r="U599">
        <v>1575525600</v>
      </c>
      <c r="V599" s="12">
        <f t="shared" si="78"/>
        <v>43804.25</v>
      </c>
      <c r="W599" t="b">
        <v>0</v>
      </c>
      <c r="X599" t="b">
        <v>0</v>
      </c>
      <c r="Y599" t="s">
        <v>33</v>
      </c>
    </row>
    <row r="600" spans="1:2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72"/>
        <v>162.09032258064516</v>
      </c>
      <c r="G600" t="s">
        <v>20</v>
      </c>
      <c r="H600" s="8">
        <f t="shared" si="73"/>
        <v>73.004566210045667</v>
      </c>
      <c r="I600">
        <v>2409</v>
      </c>
      <c r="J600" t="str">
        <f t="shared" si="74"/>
        <v>music</v>
      </c>
      <c r="K600" t="str">
        <f t="shared" si="75"/>
        <v>rock</v>
      </c>
      <c r="L600" t="s">
        <v>107</v>
      </c>
      <c r="M600" t="s">
        <v>108</v>
      </c>
      <c r="N600">
        <v>1276578000</v>
      </c>
      <c r="O600" s="14">
        <f t="shared" si="76"/>
        <v>40344.208333333336</v>
      </c>
      <c r="P600" s="14">
        <v>40344.208333333336</v>
      </c>
      <c r="Q600">
        <f t="shared" si="79"/>
        <v>2010</v>
      </c>
      <c r="R600">
        <v>2010</v>
      </c>
      <c r="S600" s="16" t="str">
        <f t="shared" si="77"/>
        <v>Jun</v>
      </c>
      <c r="T600" t="s">
        <v>2084</v>
      </c>
      <c r="U600">
        <v>1279083600</v>
      </c>
      <c r="V600" s="12">
        <f t="shared" si="78"/>
        <v>40373.208333333336</v>
      </c>
      <c r="W600" t="b">
        <v>0</v>
      </c>
      <c r="X600" t="b">
        <v>0</v>
      </c>
      <c r="Y600" t="s">
        <v>23</v>
      </c>
    </row>
    <row r="601" spans="1:2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72"/>
        <v>3.6436208125445471</v>
      </c>
      <c r="G601" t="s">
        <v>14</v>
      </c>
      <c r="H601" s="8">
        <f t="shared" si="73"/>
        <v>62.341463414634148</v>
      </c>
      <c r="I601">
        <v>82</v>
      </c>
      <c r="J601" t="str">
        <f t="shared" si="74"/>
        <v>film &amp; video</v>
      </c>
      <c r="K601" t="str">
        <f t="shared" si="75"/>
        <v>documentary</v>
      </c>
      <c r="L601" t="s">
        <v>36</v>
      </c>
      <c r="M601" t="s">
        <v>37</v>
      </c>
      <c r="N601">
        <v>1423720800</v>
      </c>
      <c r="O601" s="14">
        <f t="shared" si="76"/>
        <v>42047.25</v>
      </c>
      <c r="P601" s="14">
        <v>42047.25</v>
      </c>
      <c r="Q601">
        <f t="shared" si="79"/>
        <v>2015</v>
      </c>
      <c r="R601">
        <v>2015</v>
      </c>
      <c r="S601" s="16" t="str">
        <f t="shared" si="77"/>
        <v>Feb</v>
      </c>
      <c r="T601" t="s">
        <v>2089</v>
      </c>
      <c r="U601">
        <v>1424412000</v>
      </c>
      <c r="V601" s="12">
        <f t="shared" si="78"/>
        <v>42055.25</v>
      </c>
      <c r="W601" t="b">
        <v>0</v>
      </c>
      <c r="X601" t="b">
        <v>0</v>
      </c>
      <c r="Y601" t="s">
        <v>42</v>
      </c>
    </row>
    <row r="602" spans="1:2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72"/>
        <v>5</v>
      </c>
      <c r="G602" t="s">
        <v>14</v>
      </c>
      <c r="H602" s="8">
        <f t="shared" si="73"/>
        <v>5</v>
      </c>
      <c r="I602">
        <v>1</v>
      </c>
      <c r="J602" t="str">
        <f t="shared" si="74"/>
        <v>food</v>
      </c>
      <c r="K602" t="str">
        <f t="shared" si="75"/>
        <v>food trucks</v>
      </c>
      <c r="L602" t="s">
        <v>40</v>
      </c>
      <c r="M602" t="s">
        <v>41</v>
      </c>
      <c r="N602">
        <v>1375160400</v>
      </c>
      <c r="O602" s="14">
        <f t="shared" si="76"/>
        <v>41485.208333333336</v>
      </c>
      <c r="P602" s="14">
        <v>41485.208333333336</v>
      </c>
      <c r="Q602">
        <f t="shared" si="79"/>
        <v>2013</v>
      </c>
      <c r="R602">
        <v>2013</v>
      </c>
      <c r="S602" s="16" t="str">
        <f t="shared" si="77"/>
        <v>Jul</v>
      </c>
      <c r="T602" t="s">
        <v>2087</v>
      </c>
      <c r="U602">
        <v>1376197200</v>
      </c>
      <c r="V602" s="12">
        <f t="shared" si="78"/>
        <v>41497.208333333336</v>
      </c>
      <c r="W602" t="b">
        <v>0</v>
      </c>
      <c r="X602" t="b">
        <v>0</v>
      </c>
      <c r="Y602" t="s">
        <v>17</v>
      </c>
    </row>
    <row r="603" spans="1:2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72"/>
        <v>206.63492063492063</v>
      </c>
      <c r="G603" t="s">
        <v>20</v>
      </c>
      <c r="H603" s="8">
        <f t="shared" si="73"/>
        <v>67.103092783505161</v>
      </c>
      <c r="I603">
        <v>194</v>
      </c>
      <c r="J603" t="str">
        <f t="shared" si="74"/>
        <v>technology</v>
      </c>
      <c r="K603" t="str">
        <f t="shared" si="75"/>
        <v>wearables</v>
      </c>
      <c r="L603" t="s">
        <v>21</v>
      </c>
      <c r="M603" t="s">
        <v>22</v>
      </c>
      <c r="N603">
        <v>1401426000</v>
      </c>
      <c r="O603" s="14">
        <f t="shared" si="76"/>
        <v>41789.208333333336</v>
      </c>
      <c r="P603" s="14">
        <v>41789.208333333336</v>
      </c>
      <c r="Q603">
        <f t="shared" si="79"/>
        <v>2014</v>
      </c>
      <c r="R603">
        <v>2014</v>
      </c>
      <c r="S603" s="16" t="str">
        <f t="shared" si="77"/>
        <v>May</v>
      </c>
      <c r="T603" t="s">
        <v>2090</v>
      </c>
      <c r="U603">
        <v>1402894800</v>
      </c>
      <c r="V603" s="12">
        <f t="shared" si="78"/>
        <v>41806.208333333336</v>
      </c>
      <c r="W603" t="b">
        <v>1</v>
      </c>
      <c r="X603" t="b">
        <v>0</v>
      </c>
      <c r="Y603" t="s">
        <v>65</v>
      </c>
    </row>
    <row r="604" spans="1:2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72"/>
        <v>128.23628691983123</v>
      </c>
      <c r="G604" t="s">
        <v>20</v>
      </c>
      <c r="H604" s="8">
        <f t="shared" si="73"/>
        <v>79.978947368421046</v>
      </c>
      <c r="I604">
        <v>1140</v>
      </c>
      <c r="J604" t="str">
        <f t="shared" si="74"/>
        <v>theater</v>
      </c>
      <c r="K604" t="str">
        <f t="shared" si="75"/>
        <v>plays</v>
      </c>
      <c r="L604" t="s">
        <v>21</v>
      </c>
      <c r="M604" t="s">
        <v>22</v>
      </c>
      <c r="N604">
        <v>1433480400</v>
      </c>
      <c r="O604" s="14">
        <f t="shared" si="76"/>
        <v>42160.208333333328</v>
      </c>
      <c r="P604" s="14">
        <v>42160.208333333328</v>
      </c>
      <c r="Q604">
        <f t="shared" si="79"/>
        <v>2015</v>
      </c>
      <c r="R604">
        <v>2015</v>
      </c>
      <c r="S604" s="16" t="str">
        <f t="shared" si="77"/>
        <v>Jun</v>
      </c>
      <c r="T604" t="s">
        <v>2084</v>
      </c>
      <c r="U604">
        <v>1434430800</v>
      </c>
      <c r="V604" s="12">
        <f t="shared" si="78"/>
        <v>42171.208333333328</v>
      </c>
      <c r="W604" t="b">
        <v>0</v>
      </c>
      <c r="X604" t="b">
        <v>0</v>
      </c>
      <c r="Y604" t="s">
        <v>33</v>
      </c>
    </row>
    <row r="605" spans="1:2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72"/>
        <v>119.66037735849055</v>
      </c>
      <c r="G605" t="s">
        <v>20</v>
      </c>
      <c r="H605" s="8">
        <f t="shared" si="73"/>
        <v>62.176470588235297</v>
      </c>
      <c r="I605">
        <v>102</v>
      </c>
      <c r="J605" t="str">
        <f t="shared" si="74"/>
        <v>theater</v>
      </c>
      <c r="K605" t="str">
        <f t="shared" si="75"/>
        <v>plays</v>
      </c>
      <c r="L605" t="s">
        <v>21</v>
      </c>
      <c r="M605" t="s">
        <v>22</v>
      </c>
      <c r="N605">
        <v>1555563600</v>
      </c>
      <c r="O605" s="14">
        <f t="shared" si="76"/>
        <v>43573.208333333328</v>
      </c>
      <c r="P605" s="14">
        <v>43573.208333333328</v>
      </c>
      <c r="Q605">
        <f t="shared" si="79"/>
        <v>2019</v>
      </c>
      <c r="R605">
        <v>2019</v>
      </c>
      <c r="S605" s="16" t="str">
        <f t="shared" si="77"/>
        <v>Apr</v>
      </c>
      <c r="T605" t="s">
        <v>2088</v>
      </c>
      <c r="U605">
        <v>1557896400</v>
      </c>
      <c r="V605" s="12">
        <f t="shared" si="78"/>
        <v>43600.208333333328</v>
      </c>
      <c r="W605" t="b">
        <v>0</v>
      </c>
      <c r="X605" t="b">
        <v>0</v>
      </c>
      <c r="Y605" t="s">
        <v>33</v>
      </c>
    </row>
    <row r="606" spans="1:2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72"/>
        <v>170.73055242390078</v>
      </c>
      <c r="G606" t="s">
        <v>20</v>
      </c>
      <c r="H606" s="8">
        <f t="shared" si="73"/>
        <v>53.005950297514879</v>
      </c>
      <c r="I606">
        <v>2857</v>
      </c>
      <c r="J606" t="str">
        <f t="shared" si="74"/>
        <v>theater</v>
      </c>
      <c r="K606" t="str">
        <f t="shared" si="75"/>
        <v>plays</v>
      </c>
      <c r="L606" t="s">
        <v>21</v>
      </c>
      <c r="M606" t="s">
        <v>22</v>
      </c>
      <c r="N606">
        <v>1295676000</v>
      </c>
      <c r="O606" s="14">
        <f t="shared" si="76"/>
        <v>40565.25</v>
      </c>
      <c r="P606" s="14">
        <v>40565.25</v>
      </c>
      <c r="Q606">
        <f t="shared" si="79"/>
        <v>2011</v>
      </c>
      <c r="R606">
        <v>2011</v>
      </c>
      <c r="S606" s="16" t="str">
        <f t="shared" si="77"/>
        <v>Jan</v>
      </c>
      <c r="T606" t="s">
        <v>2081</v>
      </c>
      <c r="U606">
        <v>1297490400</v>
      </c>
      <c r="V606" s="12">
        <f t="shared" si="78"/>
        <v>40586.25</v>
      </c>
      <c r="W606" t="b">
        <v>0</v>
      </c>
      <c r="X606" t="b">
        <v>0</v>
      </c>
      <c r="Y606" t="s">
        <v>33</v>
      </c>
    </row>
    <row r="607" spans="1:2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72"/>
        <v>187.21212121212122</v>
      </c>
      <c r="G607" t="s">
        <v>20</v>
      </c>
      <c r="H607" s="8">
        <f t="shared" si="73"/>
        <v>57.738317757009348</v>
      </c>
      <c r="I607">
        <v>107</v>
      </c>
      <c r="J607" t="str">
        <f t="shared" si="74"/>
        <v>publishing</v>
      </c>
      <c r="K607" t="str">
        <f t="shared" si="75"/>
        <v>nonfiction</v>
      </c>
      <c r="L607" t="s">
        <v>21</v>
      </c>
      <c r="M607" t="s">
        <v>22</v>
      </c>
      <c r="N607">
        <v>1443848400</v>
      </c>
      <c r="O607" s="14">
        <f t="shared" si="76"/>
        <v>42280.208333333328</v>
      </c>
      <c r="P607" s="14">
        <v>42280.208333333328</v>
      </c>
      <c r="Q607">
        <f t="shared" si="79"/>
        <v>2015</v>
      </c>
      <c r="R607">
        <v>2015</v>
      </c>
      <c r="S607" s="16" t="str">
        <f t="shared" si="77"/>
        <v>Oct</v>
      </c>
      <c r="T607" t="s">
        <v>2083</v>
      </c>
      <c r="U607">
        <v>1447394400</v>
      </c>
      <c r="V607" s="12">
        <f t="shared" si="78"/>
        <v>42321.25</v>
      </c>
      <c r="W607" t="b">
        <v>0</v>
      </c>
      <c r="X607" t="b">
        <v>0</v>
      </c>
      <c r="Y607" t="s">
        <v>68</v>
      </c>
    </row>
    <row r="608" spans="1:2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72"/>
        <v>188.38235294117646</v>
      </c>
      <c r="G608" t="s">
        <v>20</v>
      </c>
      <c r="H608" s="8">
        <f t="shared" si="73"/>
        <v>40.03125</v>
      </c>
      <c r="I608">
        <v>160</v>
      </c>
      <c r="J608" t="str">
        <f t="shared" si="74"/>
        <v>music</v>
      </c>
      <c r="K608" t="str">
        <f t="shared" si="75"/>
        <v>rock</v>
      </c>
      <c r="L608" t="s">
        <v>40</v>
      </c>
      <c r="M608" t="s">
        <v>41</v>
      </c>
      <c r="N608">
        <v>1457330400</v>
      </c>
      <c r="O608" s="14">
        <f t="shared" si="76"/>
        <v>42436.25</v>
      </c>
      <c r="P608" s="14">
        <v>42436.25</v>
      </c>
      <c r="Q608">
        <f t="shared" si="79"/>
        <v>2016</v>
      </c>
      <c r="R608">
        <v>2016</v>
      </c>
      <c r="S608" s="16" t="str">
        <f t="shared" si="77"/>
        <v>Mar</v>
      </c>
      <c r="T608" t="s">
        <v>2085</v>
      </c>
      <c r="U608">
        <v>1458277200</v>
      </c>
      <c r="V608" s="12">
        <f t="shared" si="78"/>
        <v>42447.208333333328</v>
      </c>
      <c r="W608" t="b">
        <v>0</v>
      </c>
      <c r="X608" t="b">
        <v>0</v>
      </c>
      <c r="Y608" t="s">
        <v>23</v>
      </c>
    </row>
    <row r="609" spans="1:2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72"/>
        <v>131.29869186046511</v>
      </c>
      <c r="G609" t="s">
        <v>20</v>
      </c>
      <c r="H609" s="8">
        <f t="shared" si="73"/>
        <v>81.016591928251117</v>
      </c>
      <c r="I609">
        <v>2230</v>
      </c>
      <c r="J609" t="str">
        <f t="shared" si="74"/>
        <v>food</v>
      </c>
      <c r="K609" t="str">
        <f t="shared" si="75"/>
        <v>food trucks</v>
      </c>
      <c r="L609" t="s">
        <v>21</v>
      </c>
      <c r="M609" t="s">
        <v>22</v>
      </c>
      <c r="N609">
        <v>1395550800</v>
      </c>
      <c r="O609" s="14">
        <f t="shared" si="76"/>
        <v>41721.208333333336</v>
      </c>
      <c r="P609" s="14">
        <v>41721.208333333336</v>
      </c>
      <c r="Q609">
        <f t="shared" si="79"/>
        <v>2014</v>
      </c>
      <c r="R609">
        <v>2014</v>
      </c>
      <c r="S609" s="16" t="str">
        <f t="shared" si="77"/>
        <v>Mar</v>
      </c>
      <c r="T609" t="s">
        <v>2085</v>
      </c>
      <c r="U609">
        <v>1395723600</v>
      </c>
      <c r="V609" s="12">
        <f t="shared" si="78"/>
        <v>41723.208333333336</v>
      </c>
      <c r="W609" t="b">
        <v>0</v>
      </c>
      <c r="X609" t="b">
        <v>0</v>
      </c>
      <c r="Y609" t="s">
        <v>17</v>
      </c>
    </row>
    <row r="610" spans="1:2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72"/>
        <v>283.97435897435901</v>
      </c>
      <c r="G610" t="s">
        <v>20</v>
      </c>
      <c r="H610" s="8">
        <f t="shared" si="73"/>
        <v>35.047468354430379</v>
      </c>
      <c r="I610">
        <v>316</v>
      </c>
      <c r="J610" t="str">
        <f t="shared" si="74"/>
        <v>music</v>
      </c>
      <c r="K610" t="str">
        <f t="shared" si="75"/>
        <v>jazz</v>
      </c>
      <c r="L610" t="s">
        <v>21</v>
      </c>
      <c r="M610" t="s">
        <v>22</v>
      </c>
      <c r="N610">
        <v>1551852000</v>
      </c>
      <c r="O610" s="14">
        <f t="shared" si="76"/>
        <v>43530.25</v>
      </c>
      <c r="P610" s="14">
        <v>43530.25</v>
      </c>
      <c r="Q610">
        <f t="shared" si="79"/>
        <v>2019</v>
      </c>
      <c r="R610">
        <v>2019</v>
      </c>
      <c r="S610" s="16" t="str">
        <f t="shared" si="77"/>
        <v>Mar</v>
      </c>
      <c r="T610" t="s">
        <v>2085</v>
      </c>
      <c r="U610">
        <v>1552197600</v>
      </c>
      <c r="V610" s="12">
        <f t="shared" si="78"/>
        <v>43534.25</v>
      </c>
      <c r="W610" t="b">
        <v>0</v>
      </c>
      <c r="X610" t="b">
        <v>1</v>
      </c>
      <c r="Y610" t="s">
        <v>159</v>
      </c>
    </row>
    <row r="611" spans="1:2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72"/>
        <v>120.41999999999999</v>
      </c>
      <c r="G611" t="s">
        <v>20</v>
      </c>
      <c r="H611" s="8">
        <f t="shared" si="73"/>
        <v>102.92307692307692</v>
      </c>
      <c r="I611">
        <v>117</v>
      </c>
      <c r="J611" t="str">
        <f t="shared" si="74"/>
        <v>film &amp; video</v>
      </c>
      <c r="K611" t="str">
        <f t="shared" si="75"/>
        <v>science fiction</v>
      </c>
      <c r="L611" t="s">
        <v>21</v>
      </c>
      <c r="M611" t="s">
        <v>22</v>
      </c>
      <c r="N611">
        <v>1547618400</v>
      </c>
      <c r="O611" s="14">
        <f t="shared" si="76"/>
        <v>43481.25</v>
      </c>
      <c r="P611" s="14">
        <v>43481.25</v>
      </c>
      <c r="Q611">
        <f t="shared" si="79"/>
        <v>2019</v>
      </c>
      <c r="R611">
        <v>2019</v>
      </c>
      <c r="S611" s="16" t="str">
        <f t="shared" si="77"/>
        <v>Jan</v>
      </c>
      <c r="T611" t="s">
        <v>2081</v>
      </c>
      <c r="U611">
        <v>1549087200</v>
      </c>
      <c r="V611" s="12">
        <f t="shared" si="78"/>
        <v>43498.25</v>
      </c>
      <c r="W611" t="b">
        <v>0</v>
      </c>
      <c r="X611" t="b">
        <v>0</v>
      </c>
      <c r="Y611" t="s">
        <v>474</v>
      </c>
    </row>
    <row r="612" spans="1:2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72"/>
        <v>419.0560747663551</v>
      </c>
      <c r="G612" t="s">
        <v>20</v>
      </c>
      <c r="H612" s="8">
        <f t="shared" si="73"/>
        <v>27.998126756166094</v>
      </c>
      <c r="I612">
        <v>6406</v>
      </c>
      <c r="J612" t="str">
        <f t="shared" si="74"/>
        <v>theater</v>
      </c>
      <c r="K612" t="str">
        <f t="shared" si="75"/>
        <v>plays</v>
      </c>
      <c r="L612" t="s">
        <v>21</v>
      </c>
      <c r="M612" t="s">
        <v>22</v>
      </c>
      <c r="N612">
        <v>1355637600</v>
      </c>
      <c r="O612" s="14">
        <f t="shared" si="76"/>
        <v>41259.25</v>
      </c>
      <c r="P612" s="14">
        <v>41259.25</v>
      </c>
      <c r="Q612">
        <f t="shared" si="79"/>
        <v>2012</v>
      </c>
      <c r="R612">
        <v>2012</v>
      </c>
      <c r="S612" s="16" t="str">
        <f t="shared" si="77"/>
        <v>Dec</v>
      </c>
      <c r="T612" t="s">
        <v>2086</v>
      </c>
      <c r="U612">
        <v>1356847200</v>
      </c>
      <c r="V612" s="12">
        <f t="shared" si="78"/>
        <v>41273.25</v>
      </c>
      <c r="W612" t="b">
        <v>0</v>
      </c>
      <c r="X612" t="b">
        <v>0</v>
      </c>
      <c r="Y612" t="s">
        <v>33</v>
      </c>
    </row>
    <row r="613" spans="1:2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72"/>
        <v>13.853658536585368</v>
      </c>
      <c r="G613" t="s">
        <v>74</v>
      </c>
      <c r="H613" s="8">
        <f t="shared" si="73"/>
        <v>75.733333333333334</v>
      </c>
      <c r="I613">
        <v>15</v>
      </c>
      <c r="J613" t="str">
        <f t="shared" si="74"/>
        <v>theater</v>
      </c>
      <c r="K613" t="str">
        <f t="shared" si="75"/>
        <v>plays</v>
      </c>
      <c r="L613" t="s">
        <v>21</v>
      </c>
      <c r="M613" t="s">
        <v>22</v>
      </c>
      <c r="N613">
        <v>1374728400</v>
      </c>
      <c r="O613" s="14">
        <f t="shared" si="76"/>
        <v>41480.208333333336</v>
      </c>
      <c r="P613" s="14">
        <v>41480.208333333336</v>
      </c>
      <c r="Q613">
        <f t="shared" si="79"/>
        <v>2013</v>
      </c>
      <c r="R613">
        <v>2013</v>
      </c>
      <c r="S613" s="16" t="str">
        <f t="shared" si="77"/>
        <v>Jul</v>
      </c>
      <c r="T613" t="s">
        <v>2087</v>
      </c>
      <c r="U613">
        <v>1375765200</v>
      </c>
      <c r="V613" s="12">
        <f t="shared" si="78"/>
        <v>41492.208333333336</v>
      </c>
      <c r="W613" t="b">
        <v>0</v>
      </c>
      <c r="X613" t="b">
        <v>0</v>
      </c>
      <c r="Y613" t="s">
        <v>33</v>
      </c>
    </row>
    <row r="614" spans="1:2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72"/>
        <v>139.43548387096774</v>
      </c>
      <c r="G614" t="s">
        <v>20</v>
      </c>
      <c r="H614" s="8">
        <f t="shared" si="73"/>
        <v>45.026041666666664</v>
      </c>
      <c r="I614">
        <v>192</v>
      </c>
      <c r="J614" t="str">
        <f t="shared" si="74"/>
        <v>music</v>
      </c>
      <c r="K614" t="str">
        <f t="shared" si="75"/>
        <v>electric music</v>
      </c>
      <c r="L614" t="s">
        <v>21</v>
      </c>
      <c r="M614" t="s">
        <v>22</v>
      </c>
      <c r="N614">
        <v>1287810000</v>
      </c>
      <c r="O614" s="14">
        <f t="shared" si="76"/>
        <v>40474.208333333336</v>
      </c>
      <c r="P614" s="14">
        <v>40474.208333333336</v>
      </c>
      <c r="Q614">
        <f t="shared" si="79"/>
        <v>2010</v>
      </c>
      <c r="R614">
        <v>2010</v>
      </c>
      <c r="S614" s="16" t="str">
        <f t="shared" si="77"/>
        <v>Oct</v>
      </c>
      <c r="T614" t="s">
        <v>2083</v>
      </c>
      <c r="U614">
        <v>1289800800</v>
      </c>
      <c r="V614" s="12">
        <f t="shared" si="78"/>
        <v>40497.25</v>
      </c>
      <c r="W614" t="b">
        <v>0</v>
      </c>
      <c r="X614" t="b">
        <v>0</v>
      </c>
      <c r="Y614" t="s">
        <v>50</v>
      </c>
    </row>
    <row r="615" spans="1:2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72"/>
        <v>174</v>
      </c>
      <c r="G615" t="s">
        <v>20</v>
      </c>
      <c r="H615" s="8">
        <f t="shared" si="73"/>
        <v>73.615384615384613</v>
      </c>
      <c r="I615">
        <v>26</v>
      </c>
      <c r="J615" t="str">
        <f t="shared" si="74"/>
        <v>theater</v>
      </c>
      <c r="K615" t="str">
        <f t="shared" si="75"/>
        <v>plays</v>
      </c>
      <c r="L615" t="s">
        <v>15</v>
      </c>
      <c r="M615" t="s">
        <v>16</v>
      </c>
      <c r="N615">
        <v>1503723600</v>
      </c>
      <c r="O615" s="14">
        <f t="shared" si="76"/>
        <v>42973.208333333328</v>
      </c>
      <c r="P615" s="14">
        <v>42973.208333333328</v>
      </c>
      <c r="Q615">
        <f t="shared" si="79"/>
        <v>2017</v>
      </c>
      <c r="R615">
        <v>2017</v>
      </c>
      <c r="S615" s="16" t="str">
        <f t="shared" si="77"/>
        <v>Aug</v>
      </c>
      <c r="T615" t="s">
        <v>2080</v>
      </c>
      <c r="U615">
        <v>1504501200</v>
      </c>
      <c r="V615" s="12">
        <f t="shared" si="78"/>
        <v>42982.208333333328</v>
      </c>
      <c r="W615" t="b">
        <v>0</v>
      </c>
      <c r="X615" t="b">
        <v>0</v>
      </c>
      <c r="Y615" t="s">
        <v>33</v>
      </c>
    </row>
    <row r="616" spans="1:2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72"/>
        <v>155.49056603773585</v>
      </c>
      <c r="G616" t="s">
        <v>20</v>
      </c>
      <c r="H616" s="8">
        <f t="shared" si="73"/>
        <v>56.991701244813278</v>
      </c>
      <c r="I616">
        <v>723</v>
      </c>
      <c r="J616" t="str">
        <f t="shared" si="74"/>
        <v>theater</v>
      </c>
      <c r="K616" t="str">
        <f t="shared" si="75"/>
        <v>plays</v>
      </c>
      <c r="L616" t="s">
        <v>21</v>
      </c>
      <c r="M616" t="s">
        <v>22</v>
      </c>
      <c r="N616">
        <v>1484114400</v>
      </c>
      <c r="O616" s="14">
        <f t="shared" si="76"/>
        <v>42746.25</v>
      </c>
      <c r="P616" s="14">
        <v>42746.25</v>
      </c>
      <c r="Q616">
        <f t="shared" si="79"/>
        <v>2017</v>
      </c>
      <c r="R616">
        <v>2017</v>
      </c>
      <c r="S616" s="16" t="str">
        <f t="shared" si="77"/>
        <v>Jan</v>
      </c>
      <c r="T616" t="s">
        <v>2081</v>
      </c>
      <c r="U616">
        <v>1485669600</v>
      </c>
      <c r="V616" s="12">
        <f t="shared" si="78"/>
        <v>42764.25</v>
      </c>
      <c r="W616" t="b">
        <v>0</v>
      </c>
      <c r="X616" t="b">
        <v>0</v>
      </c>
      <c r="Y616" t="s">
        <v>33</v>
      </c>
    </row>
    <row r="617" spans="1:2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72"/>
        <v>170.44705882352943</v>
      </c>
      <c r="G617" t="s">
        <v>20</v>
      </c>
      <c r="H617" s="8">
        <f t="shared" si="73"/>
        <v>85.223529411764702</v>
      </c>
      <c r="I617">
        <v>170</v>
      </c>
      <c r="J617" t="str">
        <f t="shared" si="74"/>
        <v>theater</v>
      </c>
      <c r="K617" t="str">
        <f t="shared" si="75"/>
        <v>plays</v>
      </c>
      <c r="L617" t="s">
        <v>107</v>
      </c>
      <c r="M617" t="s">
        <v>108</v>
      </c>
      <c r="N617">
        <v>1461906000</v>
      </c>
      <c r="O617" s="14">
        <f t="shared" si="76"/>
        <v>42489.208333333328</v>
      </c>
      <c r="P617" s="14">
        <v>42489.208333333328</v>
      </c>
      <c r="Q617">
        <f t="shared" si="79"/>
        <v>2016</v>
      </c>
      <c r="R617">
        <v>2016</v>
      </c>
      <c r="S617" s="16" t="str">
        <f t="shared" si="77"/>
        <v>Apr</v>
      </c>
      <c r="T617" t="s">
        <v>2088</v>
      </c>
      <c r="U617">
        <v>1462770000</v>
      </c>
      <c r="V617" s="12">
        <f t="shared" si="78"/>
        <v>42499.208333333328</v>
      </c>
      <c r="W617" t="b">
        <v>0</v>
      </c>
      <c r="X617" t="b">
        <v>0</v>
      </c>
      <c r="Y617" t="s">
        <v>33</v>
      </c>
    </row>
    <row r="618" spans="1:2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72"/>
        <v>189.515625</v>
      </c>
      <c r="G618" t="s">
        <v>20</v>
      </c>
      <c r="H618" s="8">
        <f t="shared" si="73"/>
        <v>50.962184873949582</v>
      </c>
      <c r="I618">
        <v>238</v>
      </c>
      <c r="J618" t="str">
        <f t="shared" si="74"/>
        <v>music</v>
      </c>
      <c r="K618" t="str">
        <f t="shared" si="75"/>
        <v>indie rock</v>
      </c>
      <c r="L618" t="s">
        <v>40</v>
      </c>
      <c r="M618" t="s">
        <v>41</v>
      </c>
      <c r="N618">
        <v>1379653200</v>
      </c>
      <c r="O618" s="14">
        <f t="shared" si="76"/>
        <v>41537.208333333336</v>
      </c>
      <c r="P618" s="14">
        <v>41537.208333333336</v>
      </c>
      <c r="Q618">
        <f t="shared" si="79"/>
        <v>2013</v>
      </c>
      <c r="R618">
        <v>2013</v>
      </c>
      <c r="S618" s="16" t="str">
        <f t="shared" si="77"/>
        <v>Sep</v>
      </c>
      <c r="T618" t="s">
        <v>2082</v>
      </c>
      <c r="U618">
        <v>1379739600</v>
      </c>
      <c r="V618" s="12">
        <f t="shared" si="78"/>
        <v>41538.208333333336</v>
      </c>
      <c r="W618" t="b">
        <v>0</v>
      </c>
      <c r="X618" t="b">
        <v>1</v>
      </c>
      <c r="Y618" t="s">
        <v>60</v>
      </c>
    </row>
    <row r="619" spans="1:2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72"/>
        <v>249.71428571428572</v>
      </c>
      <c r="G619" t="s">
        <v>20</v>
      </c>
      <c r="H619" s="8">
        <f t="shared" si="73"/>
        <v>63.563636363636363</v>
      </c>
      <c r="I619">
        <v>55</v>
      </c>
      <c r="J619" t="str">
        <f t="shared" si="74"/>
        <v>theater</v>
      </c>
      <c r="K619" t="str">
        <f t="shared" si="75"/>
        <v>plays</v>
      </c>
      <c r="L619" t="s">
        <v>21</v>
      </c>
      <c r="M619" t="s">
        <v>22</v>
      </c>
      <c r="N619">
        <v>1401858000</v>
      </c>
      <c r="O619" s="14">
        <f t="shared" si="76"/>
        <v>41794.208333333336</v>
      </c>
      <c r="P619" s="14">
        <v>41794.208333333336</v>
      </c>
      <c r="Q619">
        <f t="shared" si="79"/>
        <v>2014</v>
      </c>
      <c r="R619">
        <v>2014</v>
      </c>
      <c r="S619" s="16" t="str">
        <f t="shared" si="77"/>
        <v>Jun</v>
      </c>
      <c r="T619" t="s">
        <v>2084</v>
      </c>
      <c r="U619">
        <v>1402722000</v>
      </c>
      <c r="V619" s="12">
        <f t="shared" si="78"/>
        <v>41804.208333333336</v>
      </c>
      <c r="W619" t="b">
        <v>0</v>
      </c>
      <c r="X619" t="b">
        <v>0</v>
      </c>
      <c r="Y619" t="s">
        <v>33</v>
      </c>
    </row>
    <row r="620" spans="1:2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72"/>
        <v>48.860523665659613</v>
      </c>
      <c r="G620" t="s">
        <v>14</v>
      </c>
      <c r="H620" s="8">
        <f t="shared" si="73"/>
        <v>80.999165275459092</v>
      </c>
      <c r="I620">
        <v>1198</v>
      </c>
      <c r="J620" t="str">
        <f t="shared" si="74"/>
        <v>publishing</v>
      </c>
      <c r="K620" t="str">
        <f t="shared" si="75"/>
        <v>nonfiction</v>
      </c>
      <c r="L620" t="s">
        <v>21</v>
      </c>
      <c r="M620" t="s">
        <v>22</v>
      </c>
      <c r="N620">
        <v>1367470800</v>
      </c>
      <c r="O620" s="14">
        <f t="shared" si="76"/>
        <v>41396.208333333336</v>
      </c>
      <c r="P620" s="14">
        <v>41396.208333333336</v>
      </c>
      <c r="Q620">
        <f t="shared" si="79"/>
        <v>2013</v>
      </c>
      <c r="R620">
        <v>2013</v>
      </c>
      <c r="S620" s="16" t="str">
        <f t="shared" si="77"/>
        <v>May</v>
      </c>
      <c r="T620" t="s">
        <v>2090</v>
      </c>
      <c r="U620">
        <v>1369285200</v>
      </c>
      <c r="V620" s="12">
        <f t="shared" si="78"/>
        <v>41417.208333333336</v>
      </c>
      <c r="W620" t="b">
        <v>0</v>
      </c>
      <c r="X620" t="b">
        <v>0</v>
      </c>
      <c r="Y620" t="s">
        <v>68</v>
      </c>
    </row>
    <row r="621" spans="1:2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72"/>
        <v>28.461970393057683</v>
      </c>
      <c r="G621" t="s">
        <v>14</v>
      </c>
      <c r="H621" s="8">
        <f t="shared" si="73"/>
        <v>86.044753086419746</v>
      </c>
      <c r="I621">
        <v>648</v>
      </c>
      <c r="J621" t="str">
        <f t="shared" si="74"/>
        <v>theater</v>
      </c>
      <c r="K621" t="str">
        <f t="shared" si="75"/>
        <v>plays</v>
      </c>
      <c r="L621" t="s">
        <v>21</v>
      </c>
      <c r="M621" t="s">
        <v>22</v>
      </c>
      <c r="N621">
        <v>1304658000</v>
      </c>
      <c r="O621" s="14">
        <f t="shared" si="76"/>
        <v>40669.208333333336</v>
      </c>
      <c r="P621" s="14">
        <v>40669.208333333336</v>
      </c>
      <c r="Q621">
        <f t="shared" si="79"/>
        <v>2011</v>
      </c>
      <c r="R621">
        <v>2011</v>
      </c>
      <c r="S621" s="16" t="str">
        <f t="shared" si="77"/>
        <v>May</v>
      </c>
      <c r="T621" t="s">
        <v>2090</v>
      </c>
      <c r="U621">
        <v>1304744400</v>
      </c>
      <c r="V621" s="12">
        <f t="shared" si="78"/>
        <v>40670.208333333336</v>
      </c>
      <c r="W621" t="b">
        <v>1</v>
      </c>
      <c r="X621" t="b">
        <v>1</v>
      </c>
      <c r="Y621" t="s">
        <v>33</v>
      </c>
    </row>
    <row r="622" spans="1:2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72"/>
        <v>268.02325581395348</v>
      </c>
      <c r="G622" t="s">
        <v>20</v>
      </c>
      <c r="H622" s="8">
        <f t="shared" si="73"/>
        <v>90.0390625</v>
      </c>
      <c r="I622">
        <v>128</v>
      </c>
      <c r="J622" t="str">
        <f t="shared" si="74"/>
        <v>photography</v>
      </c>
      <c r="K622" t="str">
        <f t="shared" si="75"/>
        <v>photography books</v>
      </c>
      <c r="L622" t="s">
        <v>26</v>
      </c>
      <c r="M622" t="s">
        <v>27</v>
      </c>
      <c r="N622">
        <v>1467954000</v>
      </c>
      <c r="O622" s="14">
        <f t="shared" si="76"/>
        <v>42559.208333333328</v>
      </c>
      <c r="P622" s="14">
        <v>42559.208333333328</v>
      </c>
      <c r="Q622">
        <f t="shared" si="79"/>
        <v>2016</v>
      </c>
      <c r="R622">
        <v>2016</v>
      </c>
      <c r="S622" s="16" t="str">
        <f t="shared" si="77"/>
        <v>Jul</v>
      </c>
      <c r="T622" t="s">
        <v>2087</v>
      </c>
      <c r="U622">
        <v>1468299600</v>
      </c>
      <c r="V622" s="12">
        <f t="shared" si="78"/>
        <v>42563.208333333328</v>
      </c>
      <c r="W622" t="b">
        <v>0</v>
      </c>
      <c r="X622" t="b">
        <v>0</v>
      </c>
      <c r="Y622" t="s">
        <v>122</v>
      </c>
    </row>
    <row r="623" spans="1:2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72"/>
        <v>619.80078125</v>
      </c>
      <c r="G623" t="s">
        <v>20</v>
      </c>
      <c r="H623" s="8">
        <f t="shared" si="73"/>
        <v>74.006063432835816</v>
      </c>
      <c r="I623">
        <v>2144</v>
      </c>
      <c r="J623" t="str">
        <f t="shared" si="74"/>
        <v>theater</v>
      </c>
      <c r="K623" t="str">
        <f t="shared" si="75"/>
        <v>plays</v>
      </c>
      <c r="L623" t="s">
        <v>21</v>
      </c>
      <c r="M623" t="s">
        <v>22</v>
      </c>
      <c r="N623">
        <v>1473742800</v>
      </c>
      <c r="O623" s="14">
        <f t="shared" si="76"/>
        <v>42626.208333333328</v>
      </c>
      <c r="P623" s="14">
        <v>42626.208333333328</v>
      </c>
      <c r="Q623">
        <f t="shared" si="79"/>
        <v>2016</v>
      </c>
      <c r="R623">
        <v>2016</v>
      </c>
      <c r="S623" s="16" t="str">
        <f t="shared" si="77"/>
        <v>Sep</v>
      </c>
      <c r="T623" t="s">
        <v>2082</v>
      </c>
      <c r="U623">
        <v>1474174800</v>
      </c>
      <c r="V623" s="12">
        <f t="shared" si="78"/>
        <v>42631.208333333328</v>
      </c>
      <c r="W623" t="b">
        <v>0</v>
      </c>
      <c r="X623" t="b">
        <v>0</v>
      </c>
      <c r="Y623" t="s">
        <v>33</v>
      </c>
    </row>
    <row r="624" spans="1:2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72"/>
        <v>3.1301587301587301</v>
      </c>
      <c r="G624" t="s">
        <v>14</v>
      </c>
      <c r="H624" s="8">
        <f t="shared" si="73"/>
        <v>92.4375</v>
      </c>
      <c r="I624">
        <v>64</v>
      </c>
      <c r="J624" t="str">
        <f t="shared" si="74"/>
        <v>music</v>
      </c>
      <c r="K624" t="str">
        <f t="shared" si="75"/>
        <v>indie rock</v>
      </c>
      <c r="L624" t="s">
        <v>21</v>
      </c>
      <c r="M624" t="s">
        <v>22</v>
      </c>
      <c r="N624">
        <v>1523768400</v>
      </c>
      <c r="O624" s="14">
        <f t="shared" si="76"/>
        <v>43205.208333333328</v>
      </c>
      <c r="P624" s="14">
        <v>43205.208333333328</v>
      </c>
      <c r="Q624">
        <f t="shared" si="79"/>
        <v>2018</v>
      </c>
      <c r="R624">
        <v>2018</v>
      </c>
      <c r="S624" s="16" t="str">
        <f t="shared" si="77"/>
        <v>Apr</v>
      </c>
      <c r="T624" t="s">
        <v>2088</v>
      </c>
      <c r="U624">
        <v>1526014800</v>
      </c>
      <c r="V624" s="12">
        <f t="shared" si="78"/>
        <v>43231.208333333328</v>
      </c>
      <c r="W624" t="b">
        <v>0</v>
      </c>
      <c r="X624" t="b">
        <v>0</v>
      </c>
      <c r="Y624" t="s">
        <v>60</v>
      </c>
    </row>
    <row r="625" spans="1:2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72"/>
        <v>159.92152704135739</v>
      </c>
      <c r="G625" t="s">
        <v>20</v>
      </c>
      <c r="H625" s="8">
        <f t="shared" si="73"/>
        <v>55.999257333828446</v>
      </c>
      <c r="I625">
        <v>2693</v>
      </c>
      <c r="J625" t="str">
        <f t="shared" si="74"/>
        <v>theater</v>
      </c>
      <c r="K625" t="str">
        <f t="shared" si="75"/>
        <v>plays</v>
      </c>
      <c r="L625" t="s">
        <v>40</v>
      </c>
      <c r="M625" t="s">
        <v>41</v>
      </c>
      <c r="N625">
        <v>1437022800</v>
      </c>
      <c r="O625" s="14">
        <f t="shared" si="76"/>
        <v>42201.208333333328</v>
      </c>
      <c r="P625" s="14">
        <v>42201.208333333328</v>
      </c>
      <c r="Q625">
        <f t="shared" si="79"/>
        <v>2015</v>
      </c>
      <c r="R625">
        <v>2015</v>
      </c>
      <c r="S625" s="16" t="str">
        <f t="shared" si="77"/>
        <v>Jul</v>
      </c>
      <c r="T625" t="s">
        <v>2087</v>
      </c>
      <c r="U625">
        <v>1437454800</v>
      </c>
      <c r="V625" s="12">
        <f t="shared" si="78"/>
        <v>42206.208333333328</v>
      </c>
      <c r="W625" t="b">
        <v>0</v>
      </c>
      <c r="X625" t="b">
        <v>0</v>
      </c>
      <c r="Y625" t="s">
        <v>33</v>
      </c>
    </row>
    <row r="626" spans="1:2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72"/>
        <v>279.39215686274508</v>
      </c>
      <c r="G626" t="s">
        <v>20</v>
      </c>
      <c r="H626" s="8">
        <f t="shared" si="73"/>
        <v>32.983796296296298</v>
      </c>
      <c r="I626">
        <v>432</v>
      </c>
      <c r="J626" t="str">
        <f t="shared" si="74"/>
        <v>photography</v>
      </c>
      <c r="K626" t="str">
        <f t="shared" si="75"/>
        <v>photography books</v>
      </c>
      <c r="L626" t="s">
        <v>21</v>
      </c>
      <c r="M626" t="s">
        <v>22</v>
      </c>
      <c r="N626">
        <v>1422165600</v>
      </c>
      <c r="O626" s="14">
        <f t="shared" si="76"/>
        <v>42029.25</v>
      </c>
      <c r="P626" s="14">
        <v>42029.25</v>
      </c>
      <c r="Q626">
        <f t="shared" si="79"/>
        <v>2015</v>
      </c>
      <c r="R626">
        <v>2015</v>
      </c>
      <c r="S626" s="16" t="str">
        <f t="shared" si="77"/>
        <v>Jan</v>
      </c>
      <c r="T626" t="s">
        <v>2081</v>
      </c>
      <c r="U626">
        <v>1422684000</v>
      </c>
      <c r="V626" s="12">
        <f t="shared" si="78"/>
        <v>42035.25</v>
      </c>
      <c r="W626" t="b">
        <v>0</v>
      </c>
      <c r="X626" t="b">
        <v>0</v>
      </c>
      <c r="Y626" t="s">
        <v>122</v>
      </c>
    </row>
    <row r="627" spans="1:2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72"/>
        <v>77.373333333333335</v>
      </c>
      <c r="G627" t="s">
        <v>14</v>
      </c>
      <c r="H627" s="8">
        <f t="shared" si="73"/>
        <v>93.596774193548384</v>
      </c>
      <c r="I627">
        <v>62</v>
      </c>
      <c r="J627" t="str">
        <f t="shared" si="74"/>
        <v>theater</v>
      </c>
      <c r="K627" t="str">
        <f t="shared" si="75"/>
        <v>plays</v>
      </c>
      <c r="L627" t="s">
        <v>21</v>
      </c>
      <c r="M627" t="s">
        <v>22</v>
      </c>
      <c r="N627">
        <v>1580104800</v>
      </c>
      <c r="O627" s="14">
        <f t="shared" si="76"/>
        <v>43857.25</v>
      </c>
      <c r="P627" s="14">
        <v>43857.25</v>
      </c>
      <c r="Q627">
        <f t="shared" si="79"/>
        <v>2020</v>
      </c>
      <c r="R627">
        <v>2020</v>
      </c>
      <c r="S627" s="16" t="str">
        <f t="shared" si="77"/>
        <v>Jan</v>
      </c>
      <c r="T627" t="s">
        <v>2081</v>
      </c>
      <c r="U627">
        <v>1581314400</v>
      </c>
      <c r="V627" s="12">
        <f t="shared" si="78"/>
        <v>43871.25</v>
      </c>
      <c r="W627" t="b">
        <v>0</v>
      </c>
      <c r="X627" t="b">
        <v>0</v>
      </c>
      <c r="Y627" t="s">
        <v>33</v>
      </c>
    </row>
    <row r="628" spans="1:2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72"/>
        <v>206.32812500000003</v>
      </c>
      <c r="G628" t="s">
        <v>20</v>
      </c>
      <c r="H628" s="8">
        <f t="shared" si="73"/>
        <v>69.867724867724874</v>
      </c>
      <c r="I628">
        <v>189</v>
      </c>
      <c r="J628" t="str">
        <f t="shared" si="74"/>
        <v>theater</v>
      </c>
      <c r="K628" t="str">
        <f t="shared" si="75"/>
        <v>plays</v>
      </c>
      <c r="L628" t="s">
        <v>21</v>
      </c>
      <c r="M628" t="s">
        <v>22</v>
      </c>
      <c r="N628">
        <v>1285650000</v>
      </c>
      <c r="O628" s="14">
        <f t="shared" si="76"/>
        <v>40449.208333333336</v>
      </c>
      <c r="P628" s="14">
        <v>40449.208333333336</v>
      </c>
      <c r="Q628">
        <f t="shared" si="79"/>
        <v>2010</v>
      </c>
      <c r="R628">
        <v>2010</v>
      </c>
      <c r="S628" s="16" t="str">
        <f t="shared" si="77"/>
        <v>Sep</v>
      </c>
      <c r="T628" t="s">
        <v>2082</v>
      </c>
      <c r="U628">
        <v>1286427600</v>
      </c>
      <c r="V628" s="12">
        <f t="shared" si="78"/>
        <v>40458.208333333336</v>
      </c>
      <c r="W628" t="b">
        <v>0</v>
      </c>
      <c r="X628" t="b">
        <v>1</v>
      </c>
      <c r="Y628" t="s">
        <v>33</v>
      </c>
    </row>
    <row r="629" spans="1:2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72"/>
        <v>694.25</v>
      </c>
      <c r="G629" t="s">
        <v>20</v>
      </c>
      <c r="H629" s="8">
        <f t="shared" si="73"/>
        <v>72.129870129870127</v>
      </c>
      <c r="I629">
        <v>154</v>
      </c>
      <c r="J629" t="str">
        <f t="shared" si="74"/>
        <v>food</v>
      </c>
      <c r="K629" t="str">
        <f t="shared" si="75"/>
        <v>food trucks</v>
      </c>
      <c r="L629" t="s">
        <v>40</v>
      </c>
      <c r="M629" t="s">
        <v>41</v>
      </c>
      <c r="N629">
        <v>1276664400</v>
      </c>
      <c r="O629" s="14">
        <f t="shared" si="76"/>
        <v>40345.208333333336</v>
      </c>
      <c r="P629" s="14">
        <v>40345.208333333336</v>
      </c>
      <c r="Q629">
        <f t="shared" si="79"/>
        <v>2010</v>
      </c>
      <c r="R629">
        <v>2010</v>
      </c>
      <c r="S629" s="16" t="str">
        <f t="shared" si="77"/>
        <v>Jun</v>
      </c>
      <c r="T629" t="s">
        <v>2084</v>
      </c>
      <c r="U629">
        <v>1278738000</v>
      </c>
      <c r="V629" s="12">
        <f t="shared" si="78"/>
        <v>40369.208333333336</v>
      </c>
      <c r="W629" t="b">
        <v>1</v>
      </c>
      <c r="X629" t="b">
        <v>0</v>
      </c>
      <c r="Y629" t="s">
        <v>17</v>
      </c>
    </row>
    <row r="630" spans="1:2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72"/>
        <v>151.78947368421052</v>
      </c>
      <c r="G630" t="s">
        <v>20</v>
      </c>
      <c r="H630" s="8">
        <f t="shared" si="73"/>
        <v>30.041666666666668</v>
      </c>
      <c r="I630">
        <v>96</v>
      </c>
      <c r="J630" t="str">
        <f t="shared" si="74"/>
        <v>music</v>
      </c>
      <c r="K630" t="str">
        <f t="shared" si="75"/>
        <v>indie rock</v>
      </c>
      <c r="L630" t="s">
        <v>21</v>
      </c>
      <c r="M630" t="s">
        <v>22</v>
      </c>
      <c r="N630">
        <v>1286168400</v>
      </c>
      <c r="O630" s="14">
        <f t="shared" si="76"/>
        <v>40455.208333333336</v>
      </c>
      <c r="P630" s="14">
        <v>40455.208333333336</v>
      </c>
      <c r="Q630">
        <f t="shared" si="79"/>
        <v>2010</v>
      </c>
      <c r="R630">
        <v>2010</v>
      </c>
      <c r="S630" s="16" t="str">
        <f t="shared" si="77"/>
        <v>Oct</v>
      </c>
      <c r="T630" t="s">
        <v>2083</v>
      </c>
      <c r="U630">
        <v>1286427600</v>
      </c>
      <c r="V630" s="12">
        <f t="shared" si="78"/>
        <v>40458.208333333336</v>
      </c>
      <c r="W630" t="b">
        <v>0</v>
      </c>
      <c r="X630" t="b">
        <v>0</v>
      </c>
      <c r="Y630" t="s">
        <v>60</v>
      </c>
    </row>
    <row r="631" spans="1:2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72"/>
        <v>64.58207217694995</v>
      </c>
      <c r="G631" t="s">
        <v>14</v>
      </c>
      <c r="H631" s="8">
        <f t="shared" si="73"/>
        <v>73.968000000000004</v>
      </c>
      <c r="I631">
        <v>750</v>
      </c>
      <c r="J631" t="str">
        <f t="shared" si="74"/>
        <v>theater</v>
      </c>
      <c r="K631" t="str">
        <f t="shared" si="75"/>
        <v>plays</v>
      </c>
      <c r="L631" t="s">
        <v>21</v>
      </c>
      <c r="M631" t="s">
        <v>22</v>
      </c>
      <c r="N631">
        <v>1467781200</v>
      </c>
      <c r="O631" s="14">
        <f t="shared" si="76"/>
        <v>42557.208333333328</v>
      </c>
      <c r="P631" s="14">
        <v>42557.208333333328</v>
      </c>
      <c r="Q631">
        <f t="shared" si="79"/>
        <v>2016</v>
      </c>
      <c r="R631">
        <v>2016</v>
      </c>
      <c r="S631" s="16" t="str">
        <f t="shared" si="77"/>
        <v>Jul</v>
      </c>
      <c r="T631" t="s">
        <v>2087</v>
      </c>
      <c r="U631">
        <v>1467954000</v>
      </c>
      <c r="V631" s="12">
        <f t="shared" si="78"/>
        <v>42559.208333333328</v>
      </c>
      <c r="W631" t="b">
        <v>0</v>
      </c>
      <c r="X631" t="b">
        <v>1</v>
      </c>
      <c r="Y631" t="s">
        <v>33</v>
      </c>
    </row>
    <row r="632" spans="1:2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72"/>
        <v>62.873684210526314</v>
      </c>
      <c r="G632" t="s">
        <v>74</v>
      </c>
      <c r="H632" s="8">
        <f t="shared" si="73"/>
        <v>68.65517241379311</v>
      </c>
      <c r="I632">
        <v>87</v>
      </c>
      <c r="J632" t="str">
        <f t="shared" si="74"/>
        <v>theater</v>
      </c>
      <c r="K632" t="str">
        <f t="shared" si="75"/>
        <v>plays</v>
      </c>
      <c r="L632" t="s">
        <v>21</v>
      </c>
      <c r="M632" t="s">
        <v>22</v>
      </c>
      <c r="N632">
        <v>1556686800</v>
      </c>
      <c r="O632" s="14">
        <f t="shared" si="76"/>
        <v>43586.208333333328</v>
      </c>
      <c r="P632" s="14">
        <v>43586.208333333328</v>
      </c>
      <c r="Q632">
        <f t="shared" si="79"/>
        <v>2019</v>
      </c>
      <c r="R632">
        <v>2019</v>
      </c>
      <c r="S632" s="16" t="str">
        <f t="shared" si="77"/>
        <v>May</v>
      </c>
      <c r="T632" t="s">
        <v>2090</v>
      </c>
      <c r="U632">
        <v>1557637200</v>
      </c>
      <c r="V632" s="12">
        <f t="shared" si="78"/>
        <v>43597.208333333328</v>
      </c>
      <c r="W632" t="b">
        <v>0</v>
      </c>
      <c r="X632" t="b">
        <v>1</v>
      </c>
      <c r="Y632" t="s">
        <v>33</v>
      </c>
    </row>
    <row r="633" spans="1:2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72"/>
        <v>310.39864864864865</v>
      </c>
      <c r="G633" t="s">
        <v>20</v>
      </c>
      <c r="H633" s="8">
        <f t="shared" si="73"/>
        <v>59.992164544564154</v>
      </c>
      <c r="I633">
        <v>3063</v>
      </c>
      <c r="J633" t="str">
        <f t="shared" si="74"/>
        <v>theater</v>
      </c>
      <c r="K633" t="str">
        <f t="shared" si="75"/>
        <v>plays</v>
      </c>
      <c r="L633" t="s">
        <v>21</v>
      </c>
      <c r="M633" t="s">
        <v>22</v>
      </c>
      <c r="N633">
        <v>1553576400</v>
      </c>
      <c r="O633" s="14">
        <f t="shared" si="76"/>
        <v>43550.208333333328</v>
      </c>
      <c r="P633" s="14">
        <v>43550.208333333328</v>
      </c>
      <c r="Q633">
        <f t="shared" si="79"/>
        <v>2019</v>
      </c>
      <c r="R633">
        <v>2019</v>
      </c>
      <c r="S633" s="16" t="str">
        <f t="shared" si="77"/>
        <v>Mar</v>
      </c>
      <c r="T633" t="s">
        <v>2085</v>
      </c>
      <c r="U633">
        <v>1553922000</v>
      </c>
      <c r="V633" s="12">
        <f t="shared" si="78"/>
        <v>43554.208333333328</v>
      </c>
      <c r="W633" t="b">
        <v>0</v>
      </c>
      <c r="X633" t="b">
        <v>0</v>
      </c>
      <c r="Y633" t="s">
        <v>33</v>
      </c>
    </row>
    <row r="634" spans="1:2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72"/>
        <v>42.859916782246884</v>
      </c>
      <c r="G634" t="s">
        <v>47</v>
      </c>
      <c r="H634" s="8">
        <f t="shared" si="73"/>
        <v>111.15827338129496</v>
      </c>
      <c r="I634">
        <v>278</v>
      </c>
      <c r="J634" t="str">
        <f t="shared" si="74"/>
        <v>theater</v>
      </c>
      <c r="K634" t="str">
        <f t="shared" si="75"/>
        <v>plays</v>
      </c>
      <c r="L634" t="s">
        <v>21</v>
      </c>
      <c r="M634" t="s">
        <v>22</v>
      </c>
      <c r="N634">
        <v>1414904400</v>
      </c>
      <c r="O634" s="14">
        <f t="shared" si="76"/>
        <v>41945.208333333336</v>
      </c>
      <c r="P634" s="14">
        <v>41945.208333333336</v>
      </c>
      <c r="Q634">
        <f t="shared" si="79"/>
        <v>2014</v>
      </c>
      <c r="R634">
        <v>2014</v>
      </c>
      <c r="S634" s="16" t="str">
        <f t="shared" si="77"/>
        <v>Nov</v>
      </c>
      <c r="T634" t="s">
        <v>2079</v>
      </c>
      <c r="U634">
        <v>1416463200</v>
      </c>
      <c r="V634" s="12">
        <f t="shared" si="78"/>
        <v>41963.25</v>
      </c>
      <c r="W634" t="b">
        <v>0</v>
      </c>
      <c r="X634" t="b">
        <v>0</v>
      </c>
      <c r="Y634" t="s">
        <v>33</v>
      </c>
    </row>
    <row r="635" spans="1:2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72"/>
        <v>83.119402985074629</v>
      </c>
      <c r="G635" t="s">
        <v>14</v>
      </c>
      <c r="H635" s="8">
        <f t="shared" si="73"/>
        <v>53.038095238095238</v>
      </c>
      <c r="I635">
        <v>105</v>
      </c>
      <c r="J635" t="str">
        <f t="shared" si="74"/>
        <v>film &amp; video</v>
      </c>
      <c r="K635" t="str">
        <f t="shared" si="75"/>
        <v>animation</v>
      </c>
      <c r="L635" t="s">
        <v>21</v>
      </c>
      <c r="M635" t="s">
        <v>22</v>
      </c>
      <c r="N635">
        <v>1446876000</v>
      </c>
      <c r="O635" s="14">
        <f t="shared" si="76"/>
        <v>42315.25</v>
      </c>
      <c r="P635" s="14">
        <v>42315.25</v>
      </c>
      <c r="Q635">
        <f t="shared" si="79"/>
        <v>2015</v>
      </c>
      <c r="R635">
        <v>2015</v>
      </c>
      <c r="S635" s="16" t="str">
        <f t="shared" si="77"/>
        <v>Nov</v>
      </c>
      <c r="T635" t="s">
        <v>2079</v>
      </c>
      <c r="U635">
        <v>1447221600</v>
      </c>
      <c r="V635" s="12">
        <f t="shared" si="78"/>
        <v>42319.25</v>
      </c>
      <c r="W635" t="b">
        <v>0</v>
      </c>
      <c r="X635" t="b">
        <v>0</v>
      </c>
      <c r="Y635" t="s">
        <v>71</v>
      </c>
    </row>
    <row r="636" spans="1:2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72"/>
        <v>78.531302876480552</v>
      </c>
      <c r="G636" t="s">
        <v>74</v>
      </c>
      <c r="H636" s="8">
        <f t="shared" si="73"/>
        <v>55.985524728588658</v>
      </c>
      <c r="I636">
        <v>1658</v>
      </c>
      <c r="J636" t="str">
        <f t="shared" si="74"/>
        <v>film &amp; video</v>
      </c>
      <c r="K636" t="str">
        <f t="shared" si="75"/>
        <v>television</v>
      </c>
      <c r="L636" t="s">
        <v>21</v>
      </c>
      <c r="M636" t="s">
        <v>22</v>
      </c>
      <c r="N636">
        <v>1490418000</v>
      </c>
      <c r="O636" s="14">
        <f t="shared" si="76"/>
        <v>42819.208333333328</v>
      </c>
      <c r="P636" s="14">
        <v>42819.208333333328</v>
      </c>
      <c r="Q636">
        <f t="shared" si="79"/>
        <v>2017</v>
      </c>
      <c r="R636">
        <v>2017</v>
      </c>
      <c r="S636" s="16" t="str">
        <f t="shared" si="77"/>
        <v>Mar</v>
      </c>
      <c r="T636" t="s">
        <v>2085</v>
      </c>
      <c r="U636">
        <v>1491627600</v>
      </c>
      <c r="V636" s="12">
        <f t="shared" si="78"/>
        <v>42833.208333333328</v>
      </c>
      <c r="W636" t="b">
        <v>0</v>
      </c>
      <c r="X636" t="b">
        <v>0</v>
      </c>
      <c r="Y636" t="s">
        <v>269</v>
      </c>
    </row>
    <row r="637" spans="1:2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72"/>
        <v>114.09352517985612</v>
      </c>
      <c r="G637" t="s">
        <v>20</v>
      </c>
      <c r="H637" s="8">
        <f t="shared" si="73"/>
        <v>69.986760812003524</v>
      </c>
      <c r="I637">
        <v>2266</v>
      </c>
      <c r="J637" t="str">
        <f t="shared" si="74"/>
        <v>film &amp; video</v>
      </c>
      <c r="K637" t="str">
        <f t="shared" si="75"/>
        <v>television</v>
      </c>
      <c r="L637" t="s">
        <v>21</v>
      </c>
      <c r="M637" t="s">
        <v>22</v>
      </c>
      <c r="N637">
        <v>1360389600</v>
      </c>
      <c r="O637" s="14">
        <f t="shared" si="76"/>
        <v>41314.25</v>
      </c>
      <c r="P637" s="14">
        <v>41314.25</v>
      </c>
      <c r="Q637">
        <f t="shared" si="79"/>
        <v>2013</v>
      </c>
      <c r="R637">
        <v>2013</v>
      </c>
      <c r="S637" s="16" t="str">
        <f t="shared" si="77"/>
        <v>Feb</v>
      </c>
      <c r="T637" t="s">
        <v>2089</v>
      </c>
      <c r="U637">
        <v>1363150800</v>
      </c>
      <c r="V637" s="12">
        <f t="shared" si="78"/>
        <v>41346.208333333336</v>
      </c>
      <c r="W637" t="b">
        <v>0</v>
      </c>
      <c r="X637" t="b">
        <v>0</v>
      </c>
      <c r="Y637" t="s">
        <v>269</v>
      </c>
    </row>
    <row r="638" spans="1:2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72"/>
        <v>64.537683358624179</v>
      </c>
      <c r="G638" t="s">
        <v>14</v>
      </c>
      <c r="H638" s="8">
        <f t="shared" si="73"/>
        <v>48.998079877112133</v>
      </c>
      <c r="I638">
        <v>2604</v>
      </c>
      <c r="J638" t="str">
        <f t="shared" si="74"/>
        <v>film &amp; video</v>
      </c>
      <c r="K638" t="str">
        <f t="shared" si="75"/>
        <v>animation</v>
      </c>
      <c r="L638" t="s">
        <v>36</v>
      </c>
      <c r="M638" t="s">
        <v>37</v>
      </c>
      <c r="N638">
        <v>1326866400</v>
      </c>
      <c r="O638" s="14">
        <f t="shared" si="76"/>
        <v>40926.25</v>
      </c>
      <c r="P638" s="14">
        <v>40926.25</v>
      </c>
      <c r="Q638">
        <f t="shared" si="79"/>
        <v>2012</v>
      </c>
      <c r="R638">
        <v>2012</v>
      </c>
      <c r="S638" s="16" t="str">
        <f t="shared" si="77"/>
        <v>Jan</v>
      </c>
      <c r="T638" t="s">
        <v>2081</v>
      </c>
      <c r="U638">
        <v>1330754400</v>
      </c>
      <c r="V638" s="12">
        <f t="shared" si="78"/>
        <v>40971.25</v>
      </c>
      <c r="W638" t="b">
        <v>0</v>
      </c>
      <c r="X638" t="b">
        <v>1</v>
      </c>
      <c r="Y638" t="s">
        <v>71</v>
      </c>
    </row>
    <row r="639" spans="1:2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72"/>
        <v>79.411764705882348</v>
      </c>
      <c r="G639" t="s">
        <v>14</v>
      </c>
      <c r="H639" s="8">
        <f t="shared" si="73"/>
        <v>103.84615384615384</v>
      </c>
      <c r="I639">
        <v>65</v>
      </c>
      <c r="J639" t="str">
        <f t="shared" si="74"/>
        <v>theater</v>
      </c>
      <c r="K639" t="str">
        <f t="shared" si="75"/>
        <v>plays</v>
      </c>
      <c r="L639" t="s">
        <v>21</v>
      </c>
      <c r="M639" t="s">
        <v>22</v>
      </c>
      <c r="N639">
        <v>1479103200</v>
      </c>
      <c r="O639" s="14">
        <f t="shared" si="76"/>
        <v>42688.25</v>
      </c>
      <c r="P639" s="14">
        <v>42688.25</v>
      </c>
      <c r="Q639">
        <f t="shared" si="79"/>
        <v>2016</v>
      </c>
      <c r="R639">
        <v>2016</v>
      </c>
      <c r="S639" s="16" t="str">
        <f t="shared" si="77"/>
        <v>Nov</v>
      </c>
      <c r="T639" t="s">
        <v>2079</v>
      </c>
      <c r="U639">
        <v>1479794400</v>
      </c>
      <c r="V639" s="12">
        <f t="shared" si="78"/>
        <v>42696.25</v>
      </c>
      <c r="W639" t="b">
        <v>0</v>
      </c>
      <c r="X639" t="b">
        <v>0</v>
      </c>
      <c r="Y639" t="s">
        <v>33</v>
      </c>
    </row>
    <row r="640" spans="1:2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72"/>
        <v>11.419117647058824</v>
      </c>
      <c r="G640" t="s">
        <v>14</v>
      </c>
      <c r="H640" s="8">
        <f t="shared" si="73"/>
        <v>99.127659574468083</v>
      </c>
      <c r="I640">
        <v>94</v>
      </c>
      <c r="J640" t="str">
        <f t="shared" si="74"/>
        <v>theater</v>
      </c>
      <c r="K640" t="str">
        <f t="shared" si="75"/>
        <v>plays</v>
      </c>
      <c r="L640" t="s">
        <v>21</v>
      </c>
      <c r="M640" t="s">
        <v>22</v>
      </c>
      <c r="N640">
        <v>1280206800</v>
      </c>
      <c r="O640" s="14">
        <f t="shared" si="76"/>
        <v>40386.208333333336</v>
      </c>
      <c r="P640" s="14">
        <v>40386.208333333336</v>
      </c>
      <c r="Q640">
        <f t="shared" si="79"/>
        <v>2010</v>
      </c>
      <c r="R640">
        <v>2010</v>
      </c>
      <c r="S640" s="16" t="str">
        <f t="shared" si="77"/>
        <v>Jul</v>
      </c>
      <c r="T640" t="s">
        <v>2087</v>
      </c>
      <c r="U640">
        <v>1281243600</v>
      </c>
      <c r="V640" s="12">
        <f t="shared" si="78"/>
        <v>40398.208333333336</v>
      </c>
      <c r="W640" t="b">
        <v>0</v>
      </c>
      <c r="X640" t="b">
        <v>1</v>
      </c>
      <c r="Y640" t="s">
        <v>33</v>
      </c>
    </row>
    <row r="641" spans="1:2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72"/>
        <v>56.186046511627907</v>
      </c>
      <c r="G641" t="s">
        <v>47</v>
      </c>
      <c r="H641" s="8">
        <f t="shared" si="73"/>
        <v>107.37777777777778</v>
      </c>
      <c r="I641">
        <v>45</v>
      </c>
      <c r="J641" t="str">
        <f t="shared" si="74"/>
        <v>film &amp; video</v>
      </c>
      <c r="K641" t="str">
        <f t="shared" si="75"/>
        <v>drama</v>
      </c>
      <c r="L641" t="s">
        <v>21</v>
      </c>
      <c r="M641" t="s">
        <v>22</v>
      </c>
      <c r="N641">
        <v>1532754000</v>
      </c>
      <c r="O641" s="14">
        <f t="shared" si="76"/>
        <v>43309.208333333328</v>
      </c>
      <c r="P641" s="14">
        <v>43309.208333333328</v>
      </c>
      <c r="Q641">
        <f t="shared" si="79"/>
        <v>2018</v>
      </c>
      <c r="R641">
        <v>2018</v>
      </c>
      <c r="S641" s="16" t="str">
        <f t="shared" si="77"/>
        <v>Jul</v>
      </c>
      <c r="T641" t="s">
        <v>2087</v>
      </c>
      <c r="U641">
        <v>1532754000</v>
      </c>
      <c r="V641" s="12">
        <f t="shared" si="78"/>
        <v>43309.208333333328</v>
      </c>
      <c r="W641" t="b">
        <v>0</v>
      </c>
      <c r="X641" t="b">
        <v>1</v>
      </c>
      <c r="Y641" t="s">
        <v>53</v>
      </c>
    </row>
    <row r="642" spans="1:2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72"/>
        <v>16.501669449081803</v>
      </c>
      <c r="G642" t="s">
        <v>14</v>
      </c>
      <c r="H642" s="8">
        <f t="shared" si="73"/>
        <v>76.922178988326849</v>
      </c>
      <c r="I642">
        <v>257</v>
      </c>
      <c r="J642" t="str">
        <f t="shared" si="74"/>
        <v>theater</v>
      </c>
      <c r="K642" t="str">
        <f t="shared" si="75"/>
        <v>plays</v>
      </c>
      <c r="L642" t="s">
        <v>21</v>
      </c>
      <c r="M642" t="s">
        <v>22</v>
      </c>
      <c r="N642">
        <v>1453096800</v>
      </c>
      <c r="O642" s="14">
        <f t="shared" si="76"/>
        <v>42387.25</v>
      </c>
      <c r="P642" s="14">
        <v>42387.25</v>
      </c>
      <c r="Q642">
        <f t="shared" si="79"/>
        <v>2016</v>
      </c>
      <c r="R642">
        <v>2016</v>
      </c>
      <c r="S642" s="16" t="str">
        <f t="shared" si="77"/>
        <v>Jan</v>
      </c>
      <c r="T642" t="s">
        <v>2081</v>
      </c>
      <c r="U642">
        <v>1453356000</v>
      </c>
      <c r="V642" s="12">
        <f t="shared" si="78"/>
        <v>42390.25</v>
      </c>
      <c r="W642" t="b">
        <v>0</v>
      </c>
      <c r="X642" t="b">
        <v>0</v>
      </c>
      <c r="Y642" t="s">
        <v>33</v>
      </c>
    </row>
    <row r="643" spans="1:2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80">E643/D643*100</f>
        <v>119.96808510638297</v>
      </c>
      <c r="G643" t="s">
        <v>20</v>
      </c>
      <c r="H643" s="8">
        <f t="shared" ref="H643:H706" si="81">E643/I643</f>
        <v>58.128865979381445</v>
      </c>
      <c r="I643">
        <v>194</v>
      </c>
      <c r="J643" t="str">
        <f t="shared" ref="J643:J706" si="82">_xlfn.TEXTBEFORE(Y643, "/")</f>
        <v>theater</v>
      </c>
      <c r="K643" t="str">
        <f t="shared" ref="K643:K706" si="83">_xlfn.TEXTAFTER(Y643, "/")</f>
        <v>plays</v>
      </c>
      <c r="L643" t="s">
        <v>98</v>
      </c>
      <c r="M643" t="s">
        <v>99</v>
      </c>
      <c r="N643">
        <v>1487570400</v>
      </c>
      <c r="O643" s="14">
        <f t="shared" ref="O643:O706" si="84">(((N643/60)/60)/24)+DATE(1970,1,1)</f>
        <v>42786.25</v>
      </c>
      <c r="P643" s="14">
        <v>42786.25</v>
      </c>
      <c r="Q643">
        <f t="shared" si="79"/>
        <v>2017</v>
      </c>
      <c r="R643">
        <v>2017</v>
      </c>
      <c r="S643" s="16" t="str">
        <f t="shared" ref="S643:S706" si="85">TEXT(P643, "mmm")</f>
        <v>Feb</v>
      </c>
      <c r="T643" t="s">
        <v>2089</v>
      </c>
      <c r="U643">
        <v>1489986000</v>
      </c>
      <c r="V643" s="12">
        <f t="shared" ref="V643:V706" si="86">(((U643/60)/60)/24)+DATE(1970,1,1)</f>
        <v>42814.208333333328</v>
      </c>
      <c r="W643" t="b">
        <v>0</v>
      </c>
      <c r="X643" t="b">
        <v>0</v>
      </c>
      <c r="Y643" t="s">
        <v>33</v>
      </c>
    </row>
    <row r="644" spans="1:2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80"/>
        <v>145.45652173913044</v>
      </c>
      <c r="G644" t="s">
        <v>20</v>
      </c>
      <c r="H644" s="8">
        <f t="shared" si="81"/>
        <v>103.73643410852713</v>
      </c>
      <c r="I644">
        <v>129</v>
      </c>
      <c r="J644" t="str">
        <f t="shared" si="82"/>
        <v>technology</v>
      </c>
      <c r="K644" t="str">
        <f t="shared" si="83"/>
        <v>wearables</v>
      </c>
      <c r="L644" t="s">
        <v>15</v>
      </c>
      <c r="M644" t="s">
        <v>16</v>
      </c>
      <c r="N644">
        <v>1545026400</v>
      </c>
      <c r="O644" s="14">
        <f t="shared" si="84"/>
        <v>43451.25</v>
      </c>
      <c r="P644" s="14">
        <v>43451.25</v>
      </c>
      <c r="Q644">
        <f t="shared" ref="Q644:Q707" si="87">YEAR(P644)</f>
        <v>2018</v>
      </c>
      <c r="R644">
        <v>2018</v>
      </c>
      <c r="S644" s="16" t="str">
        <f t="shared" si="85"/>
        <v>Dec</v>
      </c>
      <c r="T644" t="s">
        <v>2086</v>
      </c>
      <c r="U644">
        <v>1545804000</v>
      </c>
      <c r="V644" s="12">
        <f t="shared" si="86"/>
        <v>43460.25</v>
      </c>
      <c r="W644" t="b">
        <v>0</v>
      </c>
      <c r="X644" t="b">
        <v>0</v>
      </c>
      <c r="Y644" t="s">
        <v>65</v>
      </c>
    </row>
    <row r="645" spans="1:2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80"/>
        <v>221.38255033557047</v>
      </c>
      <c r="G645" t="s">
        <v>20</v>
      </c>
      <c r="H645" s="8">
        <f t="shared" si="81"/>
        <v>87.962666666666664</v>
      </c>
      <c r="I645">
        <v>375</v>
      </c>
      <c r="J645" t="str">
        <f t="shared" si="82"/>
        <v>theater</v>
      </c>
      <c r="K645" t="str">
        <f t="shared" si="83"/>
        <v>plays</v>
      </c>
      <c r="L645" t="s">
        <v>21</v>
      </c>
      <c r="M645" t="s">
        <v>22</v>
      </c>
      <c r="N645">
        <v>1488348000</v>
      </c>
      <c r="O645" s="14">
        <f t="shared" si="84"/>
        <v>42795.25</v>
      </c>
      <c r="P645" s="14">
        <v>42795.25</v>
      </c>
      <c r="Q645">
        <f t="shared" si="87"/>
        <v>2017</v>
      </c>
      <c r="R645">
        <v>2017</v>
      </c>
      <c r="S645" s="16" t="str">
        <f t="shared" si="85"/>
        <v>Mar</v>
      </c>
      <c r="T645" t="s">
        <v>2085</v>
      </c>
      <c r="U645">
        <v>1489899600</v>
      </c>
      <c r="V645" s="12">
        <f t="shared" si="86"/>
        <v>42813.208333333328</v>
      </c>
      <c r="W645" t="b">
        <v>0</v>
      </c>
      <c r="X645" t="b">
        <v>0</v>
      </c>
      <c r="Y645" t="s">
        <v>33</v>
      </c>
    </row>
    <row r="646" spans="1:2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80"/>
        <v>48.396694214876035</v>
      </c>
      <c r="G646" t="s">
        <v>14</v>
      </c>
      <c r="H646" s="8">
        <f t="shared" si="81"/>
        <v>28</v>
      </c>
      <c r="I646">
        <v>2928</v>
      </c>
      <c r="J646" t="str">
        <f t="shared" si="82"/>
        <v>theater</v>
      </c>
      <c r="K646" t="str">
        <f t="shared" si="83"/>
        <v>plays</v>
      </c>
      <c r="L646" t="s">
        <v>15</v>
      </c>
      <c r="M646" t="s">
        <v>16</v>
      </c>
      <c r="N646">
        <v>1545112800</v>
      </c>
      <c r="O646" s="14">
        <f t="shared" si="84"/>
        <v>43452.25</v>
      </c>
      <c r="P646" s="14">
        <v>43452.25</v>
      </c>
      <c r="Q646">
        <f t="shared" si="87"/>
        <v>2018</v>
      </c>
      <c r="R646">
        <v>2018</v>
      </c>
      <c r="S646" s="16" t="str">
        <f t="shared" si="85"/>
        <v>Dec</v>
      </c>
      <c r="T646" t="s">
        <v>2086</v>
      </c>
      <c r="U646">
        <v>1546495200</v>
      </c>
      <c r="V646" s="12">
        <f t="shared" si="86"/>
        <v>43468.25</v>
      </c>
      <c r="W646" t="b">
        <v>0</v>
      </c>
      <c r="X646" t="b">
        <v>0</v>
      </c>
      <c r="Y646" t="s">
        <v>33</v>
      </c>
    </row>
    <row r="647" spans="1:2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80"/>
        <v>92.911504424778755</v>
      </c>
      <c r="G647" t="s">
        <v>14</v>
      </c>
      <c r="H647" s="8">
        <f t="shared" si="81"/>
        <v>37.999361294443261</v>
      </c>
      <c r="I647">
        <v>4697</v>
      </c>
      <c r="J647" t="str">
        <f t="shared" si="82"/>
        <v>music</v>
      </c>
      <c r="K647" t="str">
        <f t="shared" si="83"/>
        <v>rock</v>
      </c>
      <c r="L647" t="s">
        <v>21</v>
      </c>
      <c r="M647" t="s">
        <v>22</v>
      </c>
      <c r="N647">
        <v>1537938000</v>
      </c>
      <c r="O647" s="14">
        <f t="shared" si="84"/>
        <v>43369.208333333328</v>
      </c>
      <c r="P647" s="14">
        <v>43369.208333333328</v>
      </c>
      <c r="Q647">
        <f t="shared" si="87"/>
        <v>2018</v>
      </c>
      <c r="R647">
        <v>2018</v>
      </c>
      <c r="S647" s="16" t="str">
        <f t="shared" si="85"/>
        <v>Sep</v>
      </c>
      <c r="T647" t="s">
        <v>2082</v>
      </c>
      <c r="U647">
        <v>1539752400</v>
      </c>
      <c r="V647" s="12">
        <f t="shared" si="86"/>
        <v>43390.208333333328</v>
      </c>
      <c r="W647" t="b">
        <v>0</v>
      </c>
      <c r="X647" t="b">
        <v>1</v>
      </c>
      <c r="Y647" t="s">
        <v>23</v>
      </c>
    </row>
    <row r="648" spans="1:2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80"/>
        <v>88.599797365754824</v>
      </c>
      <c r="G648" t="s">
        <v>14</v>
      </c>
      <c r="H648" s="8">
        <f t="shared" si="81"/>
        <v>29.999313893653515</v>
      </c>
      <c r="I648">
        <v>2915</v>
      </c>
      <c r="J648" t="str">
        <f t="shared" si="82"/>
        <v>games</v>
      </c>
      <c r="K648" t="str">
        <f t="shared" si="83"/>
        <v>video games</v>
      </c>
      <c r="L648" t="s">
        <v>21</v>
      </c>
      <c r="M648" t="s">
        <v>22</v>
      </c>
      <c r="N648">
        <v>1363150800</v>
      </c>
      <c r="O648" s="14">
        <f t="shared" si="84"/>
        <v>41346.208333333336</v>
      </c>
      <c r="P648" s="14">
        <v>41346.208333333336</v>
      </c>
      <c r="Q648">
        <f t="shared" si="87"/>
        <v>2013</v>
      </c>
      <c r="R648">
        <v>2013</v>
      </c>
      <c r="S648" s="16" t="str">
        <f t="shared" si="85"/>
        <v>Mar</v>
      </c>
      <c r="T648" t="s">
        <v>2085</v>
      </c>
      <c r="U648">
        <v>1364101200</v>
      </c>
      <c r="V648" s="12">
        <f t="shared" si="86"/>
        <v>41357.208333333336</v>
      </c>
      <c r="W648" t="b">
        <v>0</v>
      </c>
      <c r="X648" t="b">
        <v>0</v>
      </c>
      <c r="Y648" t="s">
        <v>89</v>
      </c>
    </row>
    <row r="649" spans="1:2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80"/>
        <v>41.4</v>
      </c>
      <c r="G649" t="s">
        <v>14</v>
      </c>
      <c r="H649" s="8">
        <f t="shared" si="81"/>
        <v>103.5</v>
      </c>
      <c r="I649">
        <v>18</v>
      </c>
      <c r="J649" t="str">
        <f t="shared" si="82"/>
        <v>publishing</v>
      </c>
      <c r="K649" t="str">
        <f t="shared" si="83"/>
        <v>translations</v>
      </c>
      <c r="L649" t="s">
        <v>21</v>
      </c>
      <c r="M649" t="s">
        <v>22</v>
      </c>
      <c r="N649">
        <v>1523250000</v>
      </c>
      <c r="O649" s="14">
        <f t="shared" si="84"/>
        <v>43199.208333333328</v>
      </c>
      <c r="P649" s="14">
        <v>43199.208333333328</v>
      </c>
      <c r="Q649">
        <f t="shared" si="87"/>
        <v>2018</v>
      </c>
      <c r="R649">
        <v>2018</v>
      </c>
      <c r="S649" s="16" t="str">
        <f t="shared" si="85"/>
        <v>Apr</v>
      </c>
      <c r="T649" t="s">
        <v>2088</v>
      </c>
      <c r="U649">
        <v>1525323600</v>
      </c>
      <c r="V649" s="12">
        <f t="shared" si="86"/>
        <v>43223.208333333328</v>
      </c>
      <c r="W649" t="b">
        <v>0</v>
      </c>
      <c r="X649" t="b">
        <v>0</v>
      </c>
      <c r="Y649" t="s">
        <v>206</v>
      </c>
    </row>
    <row r="650" spans="1:2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80"/>
        <v>63.056795131845846</v>
      </c>
      <c r="G650" t="s">
        <v>74</v>
      </c>
      <c r="H650" s="8">
        <f t="shared" si="81"/>
        <v>85.994467496542185</v>
      </c>
      <c r="I650">
        <v>723</v>
      </c>
      <c r="J650" t="str">
        <f t="shared" si="82"/>
        <v>food</v>
      </c>
      <c r="K650" t="str">
        <f t="shared" si="83"/>
        <v>food trucks</v>
      </c>
      <c r="L650" t="s">
        <v>21</v>
      </c>
      <c r="M650" t="s">
        <v>22</v>
      </c>
      <c r="N650">
        <v>1499317200</v>
      </c>
      <c r="O650" s="14">
        <f t="shared" si="84"/>
        <v>42922.208333333328</v>
      </c>
      <c r="P650" s="14">
        <v>42922.208333333328</v>
      </c>
      <c r="Q650">
        <f t="shared" si="87"/>
        <v>2017</v>
      </c>
      <c r="R650">
        <v>2017</v>
      </c>
      <c r="S650" s="16" t="str">
        <f t="shared" si="85"/>
        <v>Jul</v>
      </c>
      <c r="T650" t="s">
        <v>2087</v>
      </c>
      <c r="U650">
        <v>1500872400</v>
      </c>
      <c r="V650" s="12">
        <f t="shared" si="86"/>
        <v>42940.208333333328</v>
      </c>
      <c r="W650" t="b">
        <v>1</v>
      </c>
      <c r="X650" t="b">
        <v>0</v>
      </c>
      <c r="Y650" t="s">
        <v>17</v>
      </c>
    </row>
    <row r="651" spans="1:2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80"/>
        <v>48.482333607230892</v>
      </c>
      <c r="G651" t="s">
        <v>14</v>
      </c>
      <c r="H651" s="8">
        <f t="shared" si="81"/>
        <v>98.011627906976742</v>
      </c>
      <c r="I651">
        <v>602</v>
      </c>
      <c r="J651" t="str">
        <f t="shared" si="82"/>
        <v>theater</v>
      </c>
      <c r="K651" t="str">
        <f t="shared" si="83"/>
        <v>plays</v>
      </c>
      <c r="L651" t="s">
        <v>98</v>
      </c>
      <c r="M651" t="s">
        <v>99</v>
      </c>
      <c r="N651">
        <v>1287550800</v>
      </c>
      <c r="O651" s="14">
        <f t="shared" si="84"/>
        <v>40471.208333333336</v>
      </c>
      <c r="P651" s="14">
        <v>40471.208333333336</v>
      </c>
      <c r="Q651">
        <f t="shared" si="87"/>
        <v>2010</v>
      </c>
      <c r="R651">
        <v>2010</v>
      </c>
      <c r="S651" s="16" t="str">
        <f t="shared" si="85"/>
        <v>Oct</v>
      </c>
      <c r="T651" t="s">
        <v>2083</v>
      </c>
      <c r="U651">
        <v>1288501200</v>
      </c>
      <c r="V651" s="12">
        <f t="shared" si="86"/>
        <v>40482.208333333336</v>
      </c>
      <c r="W651" t="b">
        <v>1</v>
      </c>
      <c r="X651" t="b">
        <v>1</v>
      </c>
      <c r="Y651" t="s">
        <v>33</v>
      </c>
    </row>
    <row r="652" spans="1:2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80"/>
        <v>2</v>
      </c>
      <c r="G652" t="s">
        <v>14</v>
      </c>
      <c r="H652" s="8">
        <f t="shared" si="81"/>
        <v>2</v>
      </c>
      <c r="I652">
        <v>1</v>
      </c>
      <c r="J652" t="str">
        <f t="shared" si="82"/>
        <v>music</v>
      </c>
      <c r="K652" t="str">
        <f t="shared" si="83"/>
        <v>jazz</v>
      </c>
      <c r="L652" t="s">
        <v>21</v>
      </c>
      <c r="M652" t="s">
        <v>22</v>
      </c>
      <c r="N652">
        <v>1404795600</v>
      </c>
      <c r="O652" s="14">
        <f t="shared" si="84"/>
        <v>41828.208333333336</v>
      </c>
      <c r="P652" s="14">
        <v>41828.208333333336</v>
      </c>
      <c r="Q652">
        <f t="shared" si="87"/>
        <v>2014</v>
      </c>
      <c r="R652">
        <v>2014</v>
      </c>
      <c r="S652" s="16" t="str">
        <f t="shared" si="85"/>
        <v>Jul</v>
      </c>
      <c r="T652" t="s">
        <v>2087</v>
      </c>
      <c r="U652">
        <v>1407128400</v>
      </c>
      <c r="V652" s="12">
        <f t="shared" si="86"/>
        <v>41855.208333333336</v>
      </c>
      <c r="W652" t="b">
        <v>0</v>
      </c>
      <c r="X652" t="b">
        <v>0</v>
      </c>
      <c r="Y652" t="s">
        <v>159</v>
      </c>
    </row>
    <row r="653" spans="1:2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80"/>
        <v>88.47941026944585</v>
      </c>
      <c r="G653" t="s">
        <v>14</v>
      </c>
      <c r="H653" s="8">
        <f t="shared" si="81"/>
        <v>44.994570837642193</v>
      </c>
      <c r="I653">
        <v>3868</v>
      </c>
      <c r="J653" t="str">
        <f t="shared" si="82"/>
        <v>film &amp; video</v>
      </c>
      <c r="K653" t="str">
        <f t="shared" si="83"/>
        <v>shorts</v>
      </c>
      <c r="L653" t="s">
        <v>107</v>
      </c>
      <c r="M653" t="s">
        <v>108</v>
      </c>
      <c r="N653">
        <v>1393048800</v>
      </c>
      <c r="O653" s="14">
        <f t="shared" si="84"/>
        <v>41692.25</v>
      </c>
      <c r="P653" s="14">
        <v>41692.25</v>
      </c>
      <c r="Q653">
        <f t="shared" si="87"/>
        <v>2014</v>
      </c>
      <c r="R653">
        <v>2014</v>
      </c>
      <c r="S653" s="16" t="str">
        <f t="shared" si="85"/>
        <v>Feb</v>
      </c>
      <c r="T653" t="s">
        <v>2089</v>
      </c>
      <c r="U653">
        <v>1394344800</v>
      </c>
      <c r="V653" s="12">
        <f t="shared" si="86"/>
        <v>41707.25</v>
      </c>
      <c r="W653" t="b">
        <v>0</v>
      </c>
      <c r="X653" t="b">
        <v>0</v>
      </c>
      <c r="Y653" t="s">
        <v>100</v>
      </c>
    </row>
    <row r="654" spans="1:2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80"/>
        <v>126.84</v>
      </c>
      <c r="G654" t="s">
        <v>20</v>
      </c>
      <c r="H654" s="8">
        <f t="shared" si="81"/>
        <v>31.012224938875306</v>
      </c>
      <c r="I654">
        <v>409</v>
      </c>
      <c r="J654" t="str">
        <f t="shared" si="82"/>
        <v>technology</v>
      </c>
      <c r="K654" t="str">
        <f t="shared" si="83"/>
        <v>web</v>
      </c>
      <c r="L654" t="s">
        <v>21</v>
      </c>
      <c r="M654" t="s">
        <v>22</v>
      </c>
      <c r="N654">
        <v>1470373200</v>
      </c>
      <c r="O654" s="14">
        <f t="shared" si="84"/>
        <v>42587.208333333328</v>
      </c>
      <c r="P654" s="14">
        <v>42587.208333333328</v>
      </c>
      <c r="Q654">
        <f t="shared" si="87"/>
        <v>2016</v>
      </c>
      <c r="R654">
        <v>2016</v>
      </c>
      <c r="S654" s="16" t="str">
        <f t="shared" si="85"/>
        <v>Aug</v>
      </c>
      <c r="T654" t="s">
        <v>2080</v>
      </c>
      <c r="U654">
        <v>1474088400</v>
      </c>
      <c r="V654" s="12">
        <f t="shared" si="86"/>
        <v>42630.208333333328</v>
      </c>
      <c r="W654" t="b">
        <v>0</v>
      </c>
      <c r="X654" t="b">
        <v>0</v>
      </c>
      <c r="Y654" t="s">
        <v>28</v>
      </c>
    </row>
    <row r="655" spans="1:2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80"/>
        <v>2338.833333333333</v>
      </c>
      <c r="G655" t="s">
        <v>20</v>
      </c>
      <c r="H655" s="8">
        <f t="shared" si="81"/>
        <v>59.970085470085472</v>
      </c>
      <c r="I655">
        <v>234</v>
      </c>
      <c r="J655" t="str">
        <f t="shared" si="82"/>
        <v>technology</v>
      </c>
      <c r="K655" t="str">
        <f t="shared" si="83"/>
        <v>web</v>
      </c>
      <c r="L655" t="s">
        <v>21</v>
      </c>
      <c r="M655" t="s">
        <v>22</v>
      </c>
      <c r="N655">
        <v>1460091600</v>
      </c>
      <c r="O655" s="14">
        <f t="shared" si="84"/>
        <v>42468.208333333328</v>
      </c>
      <c r="P655" s="14">
        <v>42468.208333333328</v>
      </c>
      <c r="Q655">
        <f t="shared" si="87"/>
        <v>2016</v>
      </c>
      <c r="R655">
        <v>2016</v>
      </c>
      <c r="S655" s="16" t="str">
        <f t="shared" si="85"/>
        <v>Apr</v>
      </c>
      <c r="T655" t="s">
        <v>2088</v>
      </c>
      <c r="U655">
        <v>1460264400</v>
      </c>
      <c r="V655" s="12">
        <f t="shared" si="86"/>
        <v>42470.208333333328</v>
      </c>
      <c r="W655" t="b">
        <v>0</v>
      </c>
      <c r="X655" t="b">
        <v>0</v>
      </c>
      <c r="Y655" t="s">
        <v>28</v>
      </c>
    </row>
    <row r="656" spans="1:2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80"/>
        <v>508.38857142857148</v>
      </c>
      <c r="G656" t="s">
        <v>20</v>
      </c>
      <c r="H656" s="8">
        <f t="shared" si="81"/>
        <v>58.9973474801061</v>
      </c>
      <c r="I656">
        <v>3016</v>
      </c>
      <c r="J656" t="str">
        <f t="shared" si="82"/>
        <v>music</v>
      </c>
      <c r="K656" t="str">
        <f t="shared" si="83"/>
        <v>metal</v>
      </c>
      <c r="L656" t="s">
        <v>21</v>
      </c>
      <c r="M656" t="s">
        <v>22</v>
      </c>
      <c r="N656">
        <v>1440392400</v>
      </c>
      <c r="O656" s="14">
        <f t="shared" si="84"/>
        <v>42240.208333333328</v>
      </c>
      <c r="P656" s="14">
        <v>42240.208333333328</v>
      </c>
      <c r="Q656">
        <f t="shared" si="87"/>
        <v>2015</v>
      </c>
      <c r="R656">
        <v>2015</v>
      </c>
      <c r="S656" s="16" t="str">
        <f t="shared" si="85"/>
        <v>Aug</v>
      </c>
      <c r="T656" t="s">
        <v>2080</v>
      </c>
      <c r="U656">
        <v>1440824400</v>
      </c>
      <c r="V656" s="12">
        <f t="shared" si="86"/>
        <v>42245.208333333328</v>
      </c>
      <c r="W656" t="b">
        <v>0</v>
      </c>
      <c r="X656" t="b">
        <v>0</v>
      </c>
      <c r="Y656" t="s">
        <v>148</v>
      </c>
    </row>
    <row r="657" spans="1:2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80"/>
        <v>191.47826086956522</v>
      </c>
      <c r="G657" t="s">
        <v>20</v>
      </c>
      <c r="H657" s="8">
        <f t="shared" si="81"/>
        <v>50.045454545454547</v>
      </c>
      <c r="I657">
        <v>264</v>
      </c>
      <c r="J657" t="str">
        <f t="shared" si="82"/>
        <v>photography</v>
      </c>
      <c r="K657" t="str">
        <f t="shared" si="83"/>
        <v>photography books</v>
      </c>
      <c r="L657" t="s">
        <v>21</v>
      </c>
      <c r="M657" t="s">
        <v>22</v>
      </c>
      <c r="N657">
        <v>1488434400</v>
      </c>
      <c r="O657" s="14">
        <f t="shared" si="84"/>
        <v>42796.25</v>
      </c>
      <c r="P657" s="14">
        <v>42796.25</v>
      </c>
      <c r="Q657">
        <f t="shared" si="87"/>
        <v>2017</v>
      </c>
      <c r="R657">
        <v>2017</v>
      </c>
      <c r="S657" s="16" t="str">
        <f t="shared" si="85"/>
        <v>Mar</v>
      </c>
      <c r="T657" t="s">
        <v>2085</v>
      </c>
      <c r="U657">
        <v>1489554000</v>
      </c>
      <c r="V657" s="12">
        <f t="shared" si="86"/>
        <v>42809.208333333328</v>
      </c>
      <c r="W657" t="b">
        <v>1</v>
      </c>
      <c r="X657" t="b">
        <v>0</v>
      </c>
      <c r="Y657" t="s">
        <v>122</v>
      </c>
    </row>
    <row r="658" spans="1:2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80"/>
        <v>42.127533783783782</v>
      </c>
      <c r="G658" t="s">
        <v>14</v>
      </c>
      <c r="H658" s="8">
        <f t="shared" si="81"/>
        <v>98.966269841269835</v>
      </c>
      <c r="I658">
        <v>504</v>
      </c>
      <c r="J658" t="str">
        <f t="shared" si="82"/>
        <v>food</v>
      </c>
      <c r="K658" t="str">
        <f t="shared" si="83"/>
        <v>food trucks</v>
      </c>
      <c r="L658" t="s">
        <v>26</v>
      </c>
      <c r="M658" t="s">
        <v>27</v>
      </c>
      <c r="N658">
        <v>1514440800</v>
      </c>
      <c r="O658" s="14">
        <f t="shared" si="84"/>
        <v>43097.25</v>
      </c>
      <c r="P658" s="14">
        <v>43097.25</v>
      </c>
      <c r="Q658">
        <f t="shared" si="87"/>
        <v>2017</v>
      </c>
      <c r="R658">
        <v>2017</v>
      </c>
      <c r="S658" s="16" t="str">
        <f t="shared" si="85"/>
        <v>Dec</v>
      </c>
      <c r="T658" t="s">
        <v>2086</v>
      </c>
      <c r="U658">
        <v>1514872800</v>
      </c>
      <c r="V658" s="12">
        <f t="shared" si="86"/>
        <v>43102.25</v>
      </c>
      <c r="W658" t="b">
        <v>0</v>
      </c>
      <c r="X658" t="b">
        <v>0</v>
      </c>
      <c r="Y658" t="s">
        <v>17</v>
      </c>
    </row>
    <row r="659" spans="1:2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80"/>
        <v>8.24</v>
      </c>
      <c r="G659" t="s">
        <v>14</v>
      </c>
      <c r="H659" s="8">
        <f t="shared" si="81"/>
        <v>58.857142857142854</v>
      </c>
      <c r="I659">
        <v>14</v>
      </c>
      <c r="J659" t="str">
        <f t="shared" si="82"/>
        <v>film &amp; video</v>
      </c>
      <c r="K659" t="str">
        <f t="shared" si="83"/>
        <v>science fiction</v>
      </c>
      <c r="L659" t="s">
        <v>21</v>
      </c>
      <c r="M659" t="s">
        <v>22</v>
      </c>
      <c r="N659">
        <v>1514354400</v>
      </c>
      <c r="O659" s="14">
        <f t="shared" si="84"/>
        <v>43096.25</v>
      </c>
      <c r="P659" s="14">
        <v>43096.25</v>
      </c>
      <c r="Q659">
        <f t="shared" si="87"/>
        <v>2017</v>
      </c>
      <c r="R659">
        <v>2017</v>
      </c>
      <c r="S659" s="16" t="str">
        <f t="shared" si="85"/>
        <v>Dec</v>
      </c>
      <c r="T659" t="s">
        <v>2086</v>
      </c>
      <c r="U659">
        <v>1515736800</v>
      </c>
      <c r="V659" s="12">
        <f t="shared" si="86"/>
        <v>43112.25</v>
      </c>
      <c r="W659" t="b">
        <v>0</v>
      </c>
      <c r="X659" t="b">
        <v>0</v>
      </c>
      <c r="Y659" t="s">
        <v>474</v>
      </c>
    </row>
    <row r="660" spans="1:2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80"/>
        <v>60.064638783269963</v>
      </c>
      <c r="G660" t="s">
        <v>74</v>
      </c>
      <c r="H660" s="8">
        <f t="shared" si="81"/>
        <v>81.010256410256417</v>
      </c>
      <c r="I660">
        <v>390</v>
      </c>
      <c r="J660" t="str">
        <f t="shared" si="82"/>
        <v>music</v>
      </c>
      <c r="K660" t="str">
        <f t="shared" si="83"/>
        <v>rock</v>
      </c>
      <c r="L660" t="s">
        <v>21</v>
      </c>
      <c r="M660" t="s">
        <v>22</v>
      </c>
      <c r="N660">
        <v>1440910800</v>
      </c>
      <c r="O660" s="14">
        <f t="shared" si="84"/>
        <v>42246.208333333328</v>
      </c>
      <c r="P660" s="14">
        <v>42246.208333333328</v>
      </c>
      <c r="Q660">
        <f t="shared" si="87"/>
        <v>2015</v>
      </c>
      <c r="R660">
        <v>2015</v>
      </c>
      <c r="S660" s="16" t="str">
        <f t="shared" si="85"/>
        <v>Aug</v>
      </c>
      <c r="T660" t="s">
        <v>2080</v>
      </c>
      <c r="U660">
        <v>1442898000</v>
      </c>
      <c r="V660" s="12">
        <f t="shared" si="86"/>
        <v>42269.208333333328</v>
      </c>
      <c r="W660" t="b">
        <v>0</v>
      </c>
      <c r="X660" t="b">
        <v>0</v>
      </c>
      <c r="Y660" t="s">
        <v>23</v>
      </c>
    </row>
    <row r="661" spans="1:2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80"/>
        <v>47.232808616404313</v>
      </c>
      <c r="G661" t="s">
        <v>14</v>
      </c>
      <c r="H661" s="8">
        <f t="shared" si="81"/>
        <v>76.013333333333335</v>
      </c>
      <c r="I661">
        <v>750</v>
      </c>
      <c r="J661" t="str">
        <f t="shared" si="82"/>
        <v>film &amp; video</v>
      </c>
      <c r="K661" t="str">
        <f t="shared" si="83"/>
        <v>documentary</v>
      </c>
      <c r="L661" t="s">
        <v>40</v>
      </c>
      <c r="M661" t="s">
        <v>41</v>
      </c>
      <c r="N661">
        <v>1296108000</v>
      </c>
      <c r="O661" s="14">
        <f t="shared" si="84"/>
        <v>40570.25</v>
      </c>
      <c r="P661" s="14">
        <v>40570.25</v>
      </c>
      <c r="Q661">
        <f t="shared" si="87"/>
        <v>2011</v>
      </c>
      <c r="R661">
        <v>2011</v>
      </c>
      <c r="S661" s="16" t="str">
        <f t="shared" si="85"/>
        <v>Jan</v>
      </c>
      <c r="T661" t="s">
        <v>2081</v>
      </c>
      <c r="U661">
        <v>1296194400</v>
      </c>
      <c r="V661" s="12">
        <f t="shared" si="86"/>
        <v>40571.25</v>
      </c>
      <c r="W661" t="b">
        <v>0</v>
      </c>
      <c r="X661" t="b">
        <v>0</v>
      </c>
      <c r="Y661" t="s">
        <v>42</v>
      </c>
    </row>
    <row r="662" spans="1:2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80"/>
        <v>81.736263736263737</v>
      </c>
      <c r="G662" t="s">
        <v>14</v>
      </c>
      <c r="H662" s="8">
        <f t="shared" si="81"/>
        <v>96.597402597402592</v>
      </c>
      <c r="I662">
        <v>77</v>
      </c>
      <c r="J662" t="str">
        <f t="shared" si="82"/>
        <v>theater</v>
      </c>
      <c r="K662" t="str">
        <f t="shared" si="83"/>
        <v>plays</v>
      </c>
      <c r="L662" t="s">
        <v>21</v>
      </c>
      <c r="M662" t="s">
        <v>22</v>
      </c>
      <c r="N662">
        <v>1440133200</v>
      </c>
      <c r="O662" s="14">
        <f t="shared" si="84"/>
        <v>42237.208333333328</v>
      </c>
      <c r="P662" s="14">
        <v>42237.208333333328</v>
      </c>
      <c r="Q662">
        <f t="shared" si="87"/>
        <v>2015</v>
      </c>
      <c r="R662">
        <v>2015</v>
      </c>
      <c r="S662" s="16" t="str">
        <f t="shared" si="85"/>
        <v>Aug</v>
      </c>
      <c r="T662" t="s">
        <v>2080</v>
      </c>
      <c r="U662">
        <v>1440910800</v>
      </c>
      <c r="V662" s="12">
        <f t="shared" si="86"/>
        <v>42246.208333333328</v>
      </c>
      <c r="W662" t="b">
        <v>1</v>
      </c>
      <c r="X662" t="b">
        <v>0</v>
      </c>
      <c r="Y662" t="s">
        <v>33</v>
      </c>
    </row>
    <row r="663" spans="1:2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80"/>
        <v>54.187265917603</v>
      </c>
      <c r="G663" t="s">
        <v>14</v>
      </c>
      <c r="H663" s="8">
        <f t="shared" si="81"/>
        <v>76.957446808510639</v>
      </c>
      <c r="I663">
        <v>752</v>
      </c>
      <c r="J663" t="str">
        <f t="shared" si="82"/>
        <v>music</v>
      </c>
      <c r="K663" t="str">
        <f t="shared" si="83"/>
        <v>jazz</v>
      </c>
      <c r="L663" t="s">
        <v>36</v>
      </c>
      <c r="M663" t="s">
        <v>37</v>
      </c>
      <c r="N663">
        <v>1332910800</v>
      </c>
      <c r="O663" s="14">
        <f t="shared" si="84"/>
        <v>40996.208333333336</v>
      </c>
      <c r="P663" s="14">
        <v>40996.208333333336</v>
      </c>
      <c r="Q663">
        <f t="shared" si="87"/>
        <v>2012</v>
      </c>
      <c r="R663">
        <v>2012</v>
      </c>
      <c r="S663" s="16" t="str">
        <f t="shared" si="85"/>
        <v>Mar</v>
      </c>
      <c r="T663" t="s">
        <v>2085</v>
      </c>
      <c r="U663">
        <v>1335502800</v>
      </c>
      <c r="V663" s="12">
        <f t="shared" si="86"/>
        <v>41026.208333333336</v>
      </c>
      <c r="W663" t="b">
        <v>0</v>
      </c>
      <c r="X663" t="b">
        <v>0</v>
      </c>
      <c r="Y663" t="s">
        <v>159</v>
      </c>
    </row>
    <row r="664" spans="1:2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80"/>
        <v>97.868131868131869</v>
      </c>
      <c r="G664" t="s">
        <v>14</v>
      </c>
      <c r="H664" s="8">
        <f t="shared" si="81"/>
        <v>67.984732824427482</v>
      </c>
      <c r="I664">
        <v>131</v>
      </c>
      <c r="J664" t="str">
        <f t="shared" si="82"/>
        <v>theater</v>
      </c>
      <c r="K664" t="str">
        <f t="shared" si="83"/>
        <v>plays</v>
      </c>
      <c r="L664" t="s">
        <v>21</v>
      </c>
      <c r="M664" t="s">
        <v>22</v>
      </c>
      <c r="N664">
        <v>1544335200</v>
      </c>
      <c r="O664" s="14">
        <f t="shared" si="84"/>
        <v>43443.25</v>
      </c>
      <c r="P664" s="14">
        <v>43443.25</v>
      </c>
      <c r="Q664">
        <f t="shared" si="87"/>
        <v>2018</v>
      </c>
      <c r="R664">
        <v>2018</v>
      </c>
      <c r="S664" s="16" t="str">
        <f t="shared" si="85"/>
        <v>Dec</v>
      </c>
      <c r="T664" t="s">
        <v>2086</v>
      </c>
      <c r="U664">
        <v>1544680800</v>
      </c>
      <c r="V664" s="12">
        <f t="shared" si="86"/>
        <v>43447.25</v>
      </c>
      <c r="W664" t="b">
        <v>0</v>
      </c>
      <c r="X664" t="b">
        <v>0</v>
      </c>
      <c r="Y664" t="s">
        <v>33</v>
      </c>
    </row>
    <row r="665" spans="1:2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80"/>
        <v>77.239999999999995</v>
      </c>
      <c r="G665" t="s">
        <v>14</v>
      </c>
      <c r="H665" s="8">
        <f t="shared" si="81"/>
        <v>88.781609195402297</v>
      </c>
      <c r="I665">
        <v>87</v>
      </c>
      <c r="J665" t="str">
        <f t="shared" si="82"/>
        <v>theater</v>
      </c>
      <c r="K665" t="str">
        <f t="shared" si="83"/>
        <v>plays</v>
      </c>
      <c r="L665" t="s">
        <v>21</v>
      </c>
      <c r="M665" t="s">
        <v>22</v>
      </c>
      <c r="N665">
        <v>1286427600</v>
      </c>
      <c r="O665" s="14">
        <f t="shared" si="84"/>
        <v>40458.208333333336</v>
      </c>
      <c r="P665" s="14">
        <v>40458.208333333336</v>
      </c>
      <c r="Q665">
        <f t="shared" si="87"/>
        <v>2010</v>
      </c>
      <c r="R665">
        <v>2010</v>
      </c>
      <c r="S665" s="16" t="str">
        <f t="shared" si="85"/>
        <v>Oct</v>
      </c>
      <c r="T665" t="s">
        <v>2083</v>
      </c>
      <c r="U665">
        <v>1288414800</v>
      </c>
      <c r="V665" s="12">
        <f t="shared" si="86"/>
        <v>40481.208333333336</v>
      </c>
      <c r="W665" t="b">
        <v>0</v>
      </c>
      <c r="X665" t="b">
        <v>0</v>
      </c>
      <c r="Y665" t="s">
        <v>33</v>
      </c>
    </row>
    <row r="666" spans="1:2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80"/>
        <v>33.464735516372798</v>
      </c>
      <c r="G666" t="s">
        <v>14</v>
      </c>
      <c r="H666" s="8">
        <f t="shared" si="81"/>
        <v>24.99623706491063</v>
      </c>
      <c r="I666">
        <v>1063</v>
      </c>
      <c r="J666" t="str">
        <f t="shared" si="82"/>
        <v>music</v>
      </c>
      <c r="K666" t="str">
        <f t="shared" si="83"/>
        <v>jazz</v>
      </c>
      <c r="L666" t="s">
        <v>21</v>
      </c>
      <c r="M666" t="s">
        <v>22</v>
      </c>
      <c r="N666">
        <v>1329717600</v>
      </c>
      <c r="O666" s="14">
        <f t="shared" si="84"/>
        <v>40959.25</v>
      </c>
      <c r="P666" s="14">
        <v>40959.25</v>
      </c>
      <c r="Q666">
        <f t="shared" si="87"/>
        <v>2012</v>
      </c>
      <c r="R666">
        <v>2012</v>
      </c>
      <c r="S666" s="16" t="str">
        <f t="shared" si="85"/>
        <v>Feb</v>
      </c>
      <c r="T666" t="s">
        <v>2089</v>
      </c>
      <c r="U666">
        <v>1330581600</v>
      </c>
      <c r="V666" s="12">
        <f t="shared" si="86"/>
        <v>40969.25</v>
      </c>
      <c r="W666" t="b">
        <v>0</v>
      </c>
      <c r="X666" t="b">
        <v>0</v>
      </c>
      <c r="Y666" t="s">
        <v>159</v>
      </c>
    </row>
    <row r="667" spans="1:2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80"/>
        <v>239.58823529411765</v>
      </c>
      <c r="G667" t="s">
        <v>20</v>
      </c>
      <c r="H667" s="8">
        <f t="shared" si="81"/>
        <v>44.922794117647058</v>
      </c>
      <c r="I667">
        <v>272</v>
      </c>
      <c r="J667" t="str">
        <f t="shared" si="82"/>
        <v>film &amp; video</v>
      </c>
      <c r="K667" t="str">
        <f t="shared" si="83"/>
        <v>documentary</v>
      </c>
      <c r="L667" t="s">
        <v>21</v>
      </c>
      <c r="M667" t="s">
        <v>22</v>
      </c>
      <c r="N667">
        <v>1310187600</v>
      </c>
      <c r="O667" s="14">
        <f t="shared" si="84"/>
        <v>40733.208333333336</v>
      </c>
      <c r="P667" s="14">
        <v>40733.208333333336</v>
      </c>
      <c r="Q667">
        <f t="shared" si="87"/>
        <v>2011</v>
      </c>
      <c r="R667">
        <v>2011</v>
      </c>
      <c r="S667" s="16" t="str">
        <f t="shared" si="85"/>
        <v>Jul</v>
      </c>
      <c r="T667" t="s">
        <v>2087</v>
      </c>
      <c r="U667">
        <v>1311397200</v>
      </c>
      <c r="V667" s="12">
        <f t="shared" si="86"/>
        <v>40747.208333333336</v>
      </c>
      <c r="W667" t="b">
        <v>0</v>
      </c>
      <c r="X667" t="b">
        <v>1</v>
      </c>
      <c r="Y667" t="s">
        <v>42</v>
      </c>
    </row>
    <row r="668" spans="1:2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80"/>
        <v>64.032258064516128</v>
      </c>
      <c r="G668" t="s">
        <v>74</v>
      </c>
      <c r="H668" s="8">
        <f t="shared" si="81"/>
        <v>79.400000000000006</v>
      </c>
      <c r="I668">
        <v>25</v>
      </c>
      <c r="J668" t="str">
        <f t="shared" si="82"/>
        <v>theater</v>
      </c>
      <c r="K668" t="str">
        <f t="shared" si="83"/>
        <v>plays</v>
      </c>
      <c r="L668" t="s">
        <v>21</v>
      </c>
      <c r="M668" t="s">
        <v>22</v>
      </c>
      <c r="N668">
        <v>1377838800</v>
      </c>
      <c r="O668" s="14">
        <f t="shared" si="84"/>
        <v>41516.208333333336</v>
      </c>
      <c r="P668" s="14">
        <v>41516.208333333336</v>
      </c>
      <c r="Q668">
        <f t="shared" si="87"/>
        <v>2013</v>
      </c>
      <c r="R668">
        <v>2013</v>
      </c>
      <c r="S668" s="16" t="str">
        <f t="shared" si="85"/>
        <v>Aug</v>
      </c>
      <c r="T668" t="s">
        <v>2080</v>
      </c>
      <c r="U668">
        <v>1378357200</v>
      </c>
      <c r="V668" s="12">
        <f t="shared" si="86"/>
        <v>41522.208333333336</v>
      </c>
      <c r="W668" t="b">
        <v>0</v>
      </c>
      <c r="X668" t="b">
        <v>1</v>
      </c>
      <c r="Y668" t="s">
        <v>33</v>
      </c>
    </row>
    <row r="669" spans="1:2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80"/>
        <v>176.15942028985506</v>
      </c>
      <c r="G669" t="s">
        <v>20</v>
      </c>
      <c r="H669" s="8">
        <f t="shared" si="81"/>
        <v>29.009546539379475</v>
      </c>
      <c r="I669">
        <v>419</v>
      </c>
      <c r="J669" t="str">
        <f t="shared" si="82"/>
        <v>journalism</v>
      </c>
      <c r="K669" t="str">
        <f t="shared" si="83"/>
        <v>audio</v>
      </c>
      <c r="L669" t="s">
        <v>21</v>
      </c>
      <c r="M669" t="s">
        <v>22</v>
      </c>
      <c r="N669">
        <v>1410325200</v>
      </c>
      <c r="O669" s="14">
        <f t="shared" si="84"/>
        <v>41892.208333333336</v>
      </c>
      <c r="P669" s="14">
        <v>41892.208333333336</v>
      </c>
      <c r="Q669">
        <f t="shared" si="87"/>
        <v>2014</v>
      </c>
      <c r="R669">
        <v>2014</v>
      </c>
      <c r="S669" s="16" t="str">
        <f t="shared" si="85"/>
        <v>Sep</v>
      </c>
      <c r="T669" t="s">
        <v>2082</v>
      </c>
      <c r="U669">
        <v>1411102800</v>
      </c>
      <c r="V669" s="12">
        <f t="shared" si="86"/>
        <v>41901.208333333336</v>
      </c>
      <c r="W669" t="b">
        <v>0</v>
      </c>
      <c r="X669" t="b">
        <v>0</v>
      </c>
      <c r="Y669" t="s">
        <v>1029</v>
      </c>
    </row>
    <row r="670" spans="1:2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80"/>
        <v>20.33818181818182</v>
      </c>
      <c r="G670" t="s">
        <v>14</v>
      </c>
      <c r="H670" s="8">
        <f t="shared" si="81"/>
        <v>73.59210526315789</v>
      </c>
      <c r="I670">
        <v>76</v>
      </c>
      <c r="J670" t="str">
        <f t="shared" si="82"/>
        <v>theater</v>
      </c>
      <c r="K670" t="str">
        <f t="shared" si="83"/>
        <v>plays</v>
      </c>
      <c r="L670" t="s">
        <v>21</v>
      </c>
      <c r="M670" t="s">
        <v>22</v>
      </c>
      <c r="N670">
        <v>1343797200</v>
      </c>
      <c r="O670" s="14">
        <f t="shared" si="84"/>
        <v>41122.208333333336</v>
      </c>
      <c r="P670" s="14">
        <v>41122.208333333336</v>
      </c>
      <c r="Q670">
        <f t="shared" si="87"/>
        <v>2012</v>
      </c>
      <c r="R670">
        <v>2012</v>
      </c>
      <c r="S670" s="16" t="str">
        <f t="shared" si="85"/>
        <v>Aug</v>
      </c>
      <c r="T670" t="s">
        <v>2080</v>
      </c>
      <c r="U670">
        <v>1344834000</v>
      </c>
      <c r="V670" s="12">
        <f t="shared" si="86"/>
        <v>41134.208333333336</v>
      </c>
      <c r="W670" t="b">
        <v>0</v>
      </c>
      <c r="X670" t="b">
        <v>0</v>
      </c>
      <c r="Y670" t="s">
        <v>33</v>
      </c>
    </row>
    <row r="671" spans="1:2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80"/>
        <v>358.64754098360658</v>
      </c>
      <c r="G671" t="s">
        <v>20</v>
      </c>
      <c r="H671" s="8">
        <f t="shared" si="81"/>
        <v>107.97038864898211</v>
      </c>
      <c r="I671">
        <v>1621</v>
      </c>
      <c r="J671" t="str">
        <f t="shared" si="82"/>
        <v>theater</v>
      </c>
      <c r="K671" t="str">
        <f t="shared" si="83"/>
        <v>plays</v>
      </c>
      <c r="L671" t="s">
        <v>107</v>
      </c>
      <c r="M671" t="s">
        <v>108</v>
      </c>
      <c r="N671">
        <v>1498453200</v>
      </c>
      <c r="O671" s="14">
        <f t="shared" si="84"/>
        <v>42912.208333333328</v>
      </c>
      <c r="P671" s="14">
        <v>42912.208333333328</v>
      </c>
      <c r="Q671">
        <f t="shared" si="87"/>
        <v>2017</v>
      </c>
      <c r="R671">
        <v>2017</v>
      </c>
      <c r="S671" s="16" t="str">
        <f t="shared" si="85"/>
        <v>Jun</v>
      </c>
      <c r="T671" t="s">
        <v>2084</v>
      </c>
      <c r="U671">
        <v>1499230800</v>
      </c>
      <c r="V671" s="12">
        <f t="shared" si="86"/>
        <v>42921.208333333328</v>
      </c>
      <c r="W671" t="b">
        <v>0</v>
      </c>
      <c r="X671" t="b">
        <v>0</v>
      </c>
      <c r="Y671" t="s">
        <v>33</v>
      </c>
    </row>
    <row r="672" spans="1:2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80"/>
        <v>468.85802469135803</v>
      </c>
      <c r="G672" t="s">
        <v>20</v>
      </c>
      <c r="H672" s="8">
        <f t="shared" si="81"/>
        <v>68.987284287011803</v>
      </c>
      <c r="I672">
        <v>1101</v>
      </c>
      <c r="J672" t="str">
        <f t="shared" si="82"/>
        <v>music</v>
      </c>
      <c r="K672" t="str">
        <f t="shared" si="83"/>
        <v>indie rock</v>
      </c>
      <c r="L672" t="s">
        <v>21</v>
      </c>
      <c r="M672" t="s">
        <v>22</v>
      </c>
      <c r="N672">
        <v>1456380000</v>
      </c>
      <c r="O672" s="14">
        <f t="shared" si="84"/>
        <v>42425.25</v>
      </c>
      <c r="P672" s="14">
        <v>42425.25</v>
      </c>
      <c r="Q672">
        <f t="shared" si="87"/>
        <v>2016</v>
      </c>
      <c r="R672">
        <v>2016</v>
      </c>
      <c r="S672" s="16" t="str">
        <f t="shared" si="85"/>
        <v>Feb</v>
      </c>
      <c r="T672" t="s">
        <v>2089</v>
      </c>
      <c r="U672">
        <v>1457416800</v>
      </c>
      <c r="V672" s="12">
        <f t="shared" si="86"/>
        <v>42437.25</v>
      </c>
      <c r="W672" t="b">
        <v>0</v>
      </c>
      <c r="X672" t="b">
        <v>0</v>
      </c>
      <c r="Y672" t="s">
        <v>60</v>
      </c>
    </row>
    <row r="673" spans="1:2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80"/>
        <v>122.05635245901641</v>
      </c>
      <c r="G673" t="s">
        <v>20</v>
      </c>
      <c r="H673" s="8">
        <f t="shared" si="81"/>
        <v>111.02236719478098</v>
      </c>
      <c r="I673">
        <v>1073</v>
      </c>
      <c r="J673" t="str">
        <f t="shared" si="82"/>
        <v>theater</v>
      </c>
      <c r="K673" t="str">
        <f t="shared" si="83"/>
        <v>plays</v>
      </c>
      <c r="L673" t="s">
        <v>21</v>
      </c>
      <c r="M673" t="s">
        <v>22</v>
      </c>
      <c r="N673">
        <v>1280552400</v>
      </c>
      <c r="O673" s="14">
        <f t="shared" si="84"/>
        <v>40390.208333333336</v>
      </c>
      <c r="P673" s="14">
        <v>40390.208333333336</v>
      </c>
      <c r="Q673">
        <f t="shared" si="87"/>
        <v>2010</v>
      </c>
      <c r="R673">
        <v>2010</v>
      </c>
      <c r="S673" s="16" t="str">
        <f t="shared" si="85"/>
        <v>Jul</v>
      </c>
      <c r="T673" t="s">
        <v>2087</v>
      </c>
      <c r="U673">
        <v>1280898000</v>
      </c>
      <c r="V673" s="12">
        <f t="shared" si="86"/>
        <v>40394.208333333336</v>
      </c>
      <c r="W673" t="b">
        <v>0</v>
      </c>
      <c r="X673" t="b">
        <v>1</v>
      </c>
      <c r="Y673" t="s">
        <v>33</v>
      </c>
    </row>
    <row r="674" spans="1:2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80"/>
        <v>55.931783729156137</v>
      </c>
      <c r="G674" t="s">
        <v>14</v>
      </c>
      <c r="H674" s="8">
        <f t="shared" si="81"/>
        <v>24.997515808491418</v>
      </c>
      <c r="I674">
        <v>4428</v>
      </c>
      <c r="J674" t="str">
        <f t="shared" si="82"/>
        <v>theater</v>
      </c>
      <c r="K674" t="str">
        <f t="shared" si="83"/>
        <v>plays</v>
      </c>
      <c r="L674" t="s">
        <v>26</v>
      </c>
      <c r="M674" t="s">
        <v>27</v>
      </c>
      <c r="N674">
        <v>1521608400</v>
      </c>
      <c r="O674" s="14">
        <f t="shared" si="84"/>
        <v>43180.208333333328</v>
      </c>
      <c r="P674" s="14">
        <v>43180.208333333328</v>
      </c>
      <c r="Q674">
        <f t="shared" si="87"/>
        <v>2018</v>
      </c>
      <c r="R674">
        <v>2018</v>
      </c>
      <c r="S674" s="16" t="str">
        <f t="shared" si="85"/>
        <v>Mar</v>
      </c>
      <c r="T674" t="s">
        <v>2085</v>
      </c>
      <c r="U674">
        <v>1522472400</v>
      </c>
      <c r="V674" s="12">
        <f t="shared" si="86"/>
        <v>43190.208333333328</v>
      </c>
      <c r="W674" t="b">
        <v>0</v>
      </c>
      <c r="X674" t="b">
        <v>0</v>
      </c>
      <c r="Y674" t="s">
        <v>33</v>
      </c>
    </row>
    <row r="675" spans="1:2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80"/>
        <v>43.660714285714285</v>
      </c>
      <c r="G675" t="s">
        <v>14</v>
      </c>
      <c r="H675" s="8">
        <f t="shared" si="81"/>
        <v>42.155172413793103</v>
      </c>
      <c r="I675">
        <v>58</v>
      </c>
      <c r="J675" t="str">
        <f t="shared" si="82"/>
        <v>music</v>
      </c>
      <c r="K675" t="str">
        <f t="shared" si="83"/>
        <v>indie rock</v>
      </c>
      <c r="L675" t="s">
        <v>107</v>
      </c>
      <c r="M675" t="s">
        <v>108</v>
      </c>
      <c r="N675">
        <v>1460696400</v>
      </c>
      <c r="O675" s="14">
        <f t="shared" si="84"/>
        <v>42475.208333333328</v>
      </c>
      <c r="P675" s="14">
        <v>42475.208333333328</v>
      </c>
      <c r="Q675">
        <f t="shared" si="87"/>
        <v>2016</v>
      </c>
      <c r="R675">
        <v>2016</v>
      </c>
      <c r="S675" s="16" t="str">
        <f t="shared" si="85"/>
        <v>Apr</v>
      </c>
      <c r="T675" t="s">
        <v>2088</v>
      </c>
      <c r="U675">
        <v>1462510800</v>
      </c>
      <c r="V675" s="12">
        <f t="shared" si="86"/>
        <v>42496.208333333328</v>
      </c>
      <c r="W675" t="b">
        <v>0</v>
      </c>
      <c r="X675" t="b">
        <v>0</v>
      </c>
      <c r="Y675" t="s">
        <v>60</v>
      </c>
    </row>
    <row r="676" spans="1:2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80"/>
        <v>33.53837141183363</v>
      </c>
      <c r="G676" t="s">
        <v>74</v>
      </c>
      <c r="H676" s="8">
        <f t="shared" si="81"/>
        <v>47.003284072249592</v>
      </c>
      <c r="I676">
        <v>1218</v>
      </c>
      <c r="J676" t="str">
        <f t="shared" si="82"/>
        <v>photography</v>
      </c>
      <c r="K676" t="str">
        <f t="shared" si="83"/>
        <v>photography books</v>
      </c>
      <c r="L676" t="s">
        <v>21</v>
      </c>
      <c r="M676" t="s">
        <v>22</v>
      </c>
      <c r="N676">
        <v>1313730000</v>
      </c>
      <c r="O676" s="14">
        <f t="shared" si="84"/>
        <v>40774.208333333336</v>
      </c>
      <c r="P676" s="14">
        <v>40774.208333333336</v>
      </c>
      <c r="Q676">
        <f t="shared" si="87"/>
        <v>2011</v>
      </c>
      <c r="R676">
        <v>2011</v>
      </c>
      <c r="S676" s="16" t="str">
        <f t="shared" si="85"/>
        <v>Aug</v>
      </c>
      <c r="T676" t="s">
        <v>2080</v>
      </c>
      <c r="U676">
        <v>1317790800</v>
      </c>
      <c r="V676" s="12">
        <f t="shared" si="86"/>
        <v>40821.208333333336</v>
      </c>
      <c r="W676" t="b">
        <v>0</v>
      </c>
      <c r="X676" t="b">
        <v>0</v>
      </c>
      <c r="Y676" t="s">
        <v>122</v>
      </c>
    </row>
    <row r="677" spans="1:2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80"/>
        <v>122.97938144329896</v>
      </c>
      <c r="G677" t="s">
        <v>20</v>
      </c>
      <c r="H677" s="8">
        <f t="shared" si="81"/>
        <v>36.0392749244713</v>
      </c>
      <c r="I677">
        <v>331</v>
      </c>
      <c r="J677" t="str">
        <f t="shared" si="82"/>
        <v>journalism</v>
      </c>
      <c r="K677" t="str">
        <f t="shared" si="83"/>
        <v>audio</v>
      </c>
      <c r="L677" t="s">
        <v>21</v>
      </c>
      <c r="M677" t="s">
        <v>22</v>
      </c>
      <c r="N677">
        <v>1568178000</v>
      </c>
      <c r="O677" s="14">
        <f t="shared" si="84"/>
        <v>43719.208333333328</v>
      </c>
      <c r="P677" s="14">
        <v>43719.208333333328</v>
      </c>
      <c r="Q677">
        <f t="shared" si="87"/>
        <v>2019</v>
      </c>
      <c r="R677">
        <v>2019</v>
      </c>
      <c r="S677" s="16" t="str">
        <f t="shared" si="85"/>
        <v>Sep</v>
      </c>
      <c r="T677" t="s">
        <v>2082</v>
      </c>
      <c r="U677">
        <v>1568782800</v>
      </c>
      <c r="V677" s="12">
        <f t="shared" si="86"/>
        <v>43726.208333333328</v>
      </c>
      <c r="W677" t="b">
        <v>0</v>
      </c>
      <c r="X677" t="b">
        <v>0</v>
      </c>
      <c r="Y677" t="s">
        <v>1029</v>
      </c>
    </row>
    <row r="678" spans="1:2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80"/>
        <v>189.74959871589084</v>
      </c>
      <c r="G678" t="s">
        <v>20</v>
      </c>
      <c r="H678" s="8">
        <f t="shared" si="81"/>
        <v>101.03760683760684</v>
      </c>
      <c r="I678">
        <v>1170</v>
      </c>
      <c r="J678" t="str">
        <f t="shared" si="82"/>
        <v>photography</v>
      </c>
      <c r="K678" t="str">
        <f t="shared" si="83"/>
        <v>photography books</v>
      </c>
      <c r="L678" t="s">
        <v>21</v>
      </c>
      <c r="M678" t="s">
        <v>22</v>
      </c>
      <c r="N678">
        <v>1348635600</v>
      </c>
      <c r="O678" s="14">
        <f t="shared" si="84"/>
        <v>41178.208333333336</v>
      </c>
      <c r="P678" s="14">
        <v>41178.208333333336</v>
      </c>
      <c r="Q678">
        <f t="shared" si="87"/>
        <v>2012</v>
      </c>
      <c r="R678">
        <v>2012</v>
      </c>
      <c r="S678" s="16" t="str">
        <f t="shared" si="85"/>
        <v>Sep</v>
      </c>
      <c r="T678" t="s">
        <v>2082</v>
      </c>
      <c r="U678">
        <v>1349413200</v>
      </c>
      <c r="V678" s="12">
        <f t="shared" si="86"/>
        <v>41187.208333333336</v>
      </c>
      <c r="W678" t="b">
        <v>0</v>
      </c>
      <c r="X678" t="b">
        <v>0</v>
      </c>
      <c r="Y678" t="s">
        <v>122</v>
      </c>
    </row>
    <row r="679" spans="1:2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80"/>
        <v>83.622641509433961</v>
      </c>
      <c r="G679" t="s">
        <v>14</v>
      </c>
      <c r="H679" s="8">
        <f t="shared" si="81"/>
        <v>39.927927927927925</v>
      </c>
      <c r="I679">
        <v>111</v>
      </c>
      <c r="J679" t="str">
        <f t="shared" si="82"/>
        <v>publishing</v>
      </c>
      <c r="K679" t="str">
        <f t="shared" si="83"/>
        <v>fiction</v>
      </c>
      <c r="L679" t="s">
        <v>21</v>
      </c>
      <c r="M679" t="s">
        <v>22</v>
      </c>
      <c r="N679">
        <v>1468126800</v>
      </c>
      <c r="O679" s="14">
        <f t="shared" si="84"/>
        <v>42561.208333333328</v>
      </c>
      <c r="P679" s="14">
        <v>42561.208333333328</v>
      </c>
      <c r="Q679">
        <f t="shared" si="87"/>
        <v>2016</v>
      </c>
      <c r="R679">
        <v>2016</v>
      </c>
      <c r="S679" s="16" t="str">
        <f t="shared" si="85"/>
        <v>Jul</v>
      </c>
      <c r="T679" t="s">
        <v>2087</v>
      </c>
      <c r="U679">
        <v>1472446800</v>
      </c>
      <c r="V679" s="12">
        <f t="shared" si="86"/>
        <v>42611.208333333328</v>
      </c>
      <c r="W679" t="b">
        <v>0</v>
      </c>
      <c r="X679" t="b">
        <v>0</v>
      </c>
      <c r="Y679" t="s">
        <v>119</v>
      </c>
    </row>
    <row r="680" spans="1:2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80"/>
        <v>17.968844221105527</v>
      </c>
      <c r="G680" t="s">
        <v>74</v>
      </c>
      <c r="H680" s="8">
        <f t="shared" si="81"/>
        <v>83.158139534883716</v>
      </c>
      <c r="I680">
        <v>215</v>
      </c>
      <c r="J680" t="str">
        <f t="shared" si="82"/>
        <v>film &amp; video</v>
      </c>
      <c r="K680" t="str">
        <f t="shared" si="83"/>
        <v>drama</v>
      </c>
      <c r="L680" t="s">
        <v>21</v>
      </c>
      <c r="M680" t="s">
        <v>22</v>
      </c>
      <c r="N680">
        <v>1547877600</v>
      </c>
      <c r="O680" s="14">
        <f t="shared" si="84"/>
        <v>43484.25</v>
      </c>
      <c r="P680" s="14">
        <v>43484.25</v>
      </c>
      <c r="Q680">
        <f t="shared" si="87"/>
        <v>2019</v>
      </c>
      <c r="R680">
        <v>2019</v>
      </c>
      <c r="S680" s="16" t="str">
        <f t="shared" si="85"/>
        <v>Jan</v>
      </c>
      <c r="T680" t="s">
        <v>2081</v>
      </c>
      <c r="U680">
        <v>1548050400</v>
      </c>
      <c r="V680" s="12">
        <f t="shared" si="86"/>
        <v>43486.25</v>
      </c>
      <c r="W680" t="b">
        <v>0</v>
      </c>
      <c r="X680" t="b">
        <v>0</v>
      </c>
      <c r="Y680" t="s">
        <v>53</v>
      </c>
    </row>
    <row r="681" spans="1:2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80"/>
        <v>1036.5</v>
      </c>
      <c r="G681" t="s">
        <v>20</v>
      </c>
      <c r="H681" s="8">
        <f t="shared" si="81"/>
        <v>39.97520661157025</v>
      </c>
      <c r="I681">
        <v>363</v>
      </c>
      <c r="J681" t="str">
        <f t="shared" si="82"/>
        <v>food</v>
      </c>
      <c r="K681" t="str">
        <f t="shared" si="83"/>
        <v>food trucks</v>
      </c>
      <c r="L681" t="s">
        <v>21</v>
      </c>
      <c r="M681" t="s">
        <v>22</v>
      </c>
      <c r="N681">
        <v>1571374800</v>
      </c>
      <c r="O681" s="14">
        <f t="shared" si="84"/>
        <v>43756.208333333328</v>
      </c>
      <c r="P681" s="14">
        <v>43756.208333333328</v>
      </c>
      <c r="Q681">
        <f t="shared" si="87"/>
        <v>2019</v>
      </c>
      <c r="R681">
        <v>2019</v>
      </c>
      <c r="S681" s="16" t="str">
        <f t="shared" si="85"/>
        <v>Oct</v>
      </c>
      <c r="T681" t="s">
        <v>2083</v>
      </c>
      <c r="U681">
        <v>1571806800</v>
      </c>
      <c r="V681" s="12">
        <f t="shared" si="86"/>
        <v>43761.208333333328</v>
      </c>
      <c r="W681" t="b">
        <v>0</v>
      </c>
      <c r="X681" t="b">
        <v>1</v>
      </c>
      <c r="Y681" t="s">
        <v>17</v>
      </c>
    </row>
    <row r="682" spans="1:2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80"/>
        <v>97.405219780219781</v>
      </c>
      <c r="G682" t="s">
        <v>14</v>
      </c>
      <c r="H682" s="8">
        <f t="shared" si="81"/>
        <v>47.993908629441627</v>
      </c>
      <c r="I682">
        <v>2955</v>
      </c>
      <c r="J682" t="str">
        <f t="shared" si="82"/>
        <v>games</v>
      </c>
      <c r="K682" t="str">
        <f t="shared" si="83"/>
        <v>mobile games</v>
      </c>
      <c r="L682" t="s">
        <v>21</v>
      </c>
      <c r="M682" t="s">
        <v>22</v>
      </c>
      <c r="N682">
        <v>1576303200</v>
      </c>
      <c r="O682" s="14">
        <f t="shared" si="84"/>
        <v>43813.25</v>
      </c>
      <c r="P682" s="14">
        <v>43813.25</v>
      </c>
      <c r="Q682">
        <f t="shared" si="87"/>
        <v>2019</v>
      </c>
      <c r="R682">
        <v>2019</v>
      </c>
      <c r="S682" s="16" t="str">
        <f t="shared" si="85"/>
        <v>Dec</v>
      </c>
      <c r="T682" t="s">
        <v>2086</v>
      </c>
      <c r="U682">
        <v>1576476000</v>
      </c>
      <c r="V682" s="12">
        <f t="shared" si="86"/>
        <v>43815.25</v>
      </c>
      <c r="W682" t="b">
        <v>0</v>
      </c>
      <c r="X682" t="b">
        <v>1</v>
      </c>
      <c r="Y682" t="s">
        <v>292</v>
      </c>
    </row>
    <row r="683" spans="1:2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80"/>
        <v>86.386203150461711</v>
      </c>
      <c r="G683" t="s">
        <v>14</v>
      </c>
      <c r="H683" s="8">
        <f t="shared" si="81"/>
        <v>95.978877489438744</v>
      </c>
      <c r="I683">
        <v>1657</v>
      </c>
      <c r="J683" t="str">
        <f t="shared" si="82"/>
        <v>theater</v>
      </c>
      <c r="K683" t="str">
        <f t="shared" si="83"/>
        <v>plays</v>
      </c>
      <c r="L683" t="s">
        <v>21</v>
      </c>
      <c r="M683" t="s">
        <v>22</v>
      </c>
      <c r="N683">
        <v>1324447200</v>
      </c>
      <c r="O683" s="14">
        <f t="shared" si="84"/>
        <v>40898.25</v>
      </c>
      <c r="P683" s="14">
        <v>40898.25</v>
      </c>
      <c r="Q683">
        <f t="shared" si="87"/>
        <v>2011</v>
      </c>
      <c r="R683">
        <v>2011</v>
      </c>
      <c r="S683" s="16" t="str">
        <f t="shared" si="85"/>
        <v>Dec</v>
      </c>
      <c r="T683" t="s">
        <v>2086</v>
      </c>
      <c r="U683">
        <v>1324965600</v>
      </c>
      <c r="V683" s="12">
        <f t="shared" si="86"/>
        <v>40904.25</v>
      </c>
      <c r="W683" t="b">
        <v>0</v>
      </c>
      <c r="X683" t="b">
        <v>0</v>
      </c>
      <c r="Y683" t="s">
        <v>33</v>
      </c>
    </row>
    <row r="684" spans="1:2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80"/>
        <v>150.16666666666666</v>
      </c>
      <c r="G684" t="s">
        <v>20</v>
      </c>
      <c r="H684" s="8">
        <f t="shared" si="81"/>
        <v>78.728155339805824</v>
      </c>
      <c r="I684">
        <v>103</v>
      </c>
      <c r="J684" t="str">
        <f t="shared" si="82"/>
        <v>theater</v>
      </c>
      <c r="K684" t="str">
        <f t="shared" si="83"/>
        <v>plays</v>
      </c>
      <c r="L684" t="s">
        <v>21</v>
      </c>
      <c r="M684" t="s">
        <v>22</v>
      </c>
      <c r="N684">
        <v>1386741600</v>
      </c>
      <c r="O684" s="14">
        <f t="shared" si="84"/>
        <v>41619.25</v>
      </c>
      <c r="P684" s="14">
        <v>41619.25</v>
      </c>
      <c r="Q684">
        <f t="shared" si="87"/>
        <v>2013</v>
      </c>
      <c r="R684">
        <v>2013</v>
      </c>
      <c r="S684" s="16" t="str">
        <f t="shared" si="85"/>
        <v>Dec</v>
      </c>
      <c r="T684" t="s">
        <v>2086</v>
      </c>
      <c r="U684">
        <v>1387519200</v>
      </c>
      <c r="V684" s="12">
        <f t="shared" si="86"/>
        <v>41628.25</v>
      </c>
      <c r="W684" t="b">
        <v>0</v>
      </c>
      <c r="X684" t="b">
        <v>0</v>
      </c>
      <c r="Y684" t="s">
        <v>33</v>
      </c>
    </row>
    <row r="685" spans="1:2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80"/>
        <v>358.43478260869563</v>
      </c>
      <c r="G685" t="s">
        <v>20</v>
      </c>
      <c r="H685" s="8">
        <f t="shared" si="81"/>
        <v>56.081632653061227</v>
      </c>
      <c r="I685">
        <v>147</v>
      </c>
      <c r="J685" t="str">
        <f t="shared" si="82"/>
        <v>theater</v>
      </c>
      <c r="K685" t="str">
        <f t="shared" si="83"/>
        <v>plays</v>
      </c>
      <c r="L685" t="s">
        <v>21</v>
      </c>
      <c r="M685" t="s">
        <v>22</v>
      </c>
      <c r="N685">
        <v>1537074000</v>
      </c>
      <c r="O685" s="14">
        <f t="shared" si="84"/>
        <v>43359.208333333328</v>
      </c>
      <c r="P685" s="14">
        <v>43359.208333333328</v>
      </c>
      <c r="Q685">
        <f t="shared" si="87"/>
        <v>2018</v>
      </c>
      <c r="R685">
        <v>2018</v>
      </c>
      <c r="S685" s="16" t="str">
        <f t="shared" si="85"/>
        <v>Sep</v>
      </c>
      <c r="T685" t="s">
        <v>2082</v>
      </c>
      <c r="U685">
        <v>1537246800</v>
      </c>
      <c r="V685" s="12">
        <f t="shared" si="86"/>
        <v>43361.208333333328</v>
      </c>
      <c r="W685" t="b">
        <v>0</v>
      </c>
      <c r="X685" t="b">
        <v>0</v>
      </c>
      <c r="Y685" t="s">
        <v>33</v>
      </c>
    </row>
    <row r="686" spans="1:2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80"/>
        <v>542.85714285714289</v>
      </c>
      <c r="G686" t="s">
        <v>20</v>
      </c>
      <c r="H686" s="8">
        <f t="shared" si="81"/>
        <v>69.090909090909093</v>
      </c>
      <c r="I686">
        <v>110</v>
      </c>
      <c r="J686" t="str">
        <f t="shared" si="82"/>
        <v>publishing</v>
      </c>
      <c r="K686" t="str">
        <f t="shared" si="83"/>
        <v>nonfiction</v>
      </c>
      <c r="L686" t="s">
        <v>15</v>
      </c>
      <c r="M686" t="s">
        <v>16</v>
      </c>
      <c r="N686">
        <v>1277787600</v>
      </c>
      <c r="O686" s="14">
        <f t="shared" si="84"/>
        <v>40358.208333333336</v>
      </c>
      <c r="P686" s="14">
        <v>40358.208333333336</v>
      </c>
      <c r="Q686">
        <f t="shared" si="87"/>
        <v>2010</v>
      </c>
      <c r="R686">
        <v>2010</v>
      </c>
      <c r="S686" s="16" t="str">
        <f t="shared" si="85"/>
        <v>Jun</v>
      </c>
      <c r="T686" t="s">
        <v>2084</v>
      </c>
      <c r="U686">
        <v>1279515600</v>
      </c>
      <c r="V686" s="12">
        <f t="shared" si="86"/>
        <v>40378.208333333336</v>
      </c>
      <c r="W686" t="b">
        <v>0</v>
      </c>
      <c r="X686" t="b">
        <v>0</v>
      </c>
      <c r="Y686" t="s">
        <v>68</v>
      </c>
    </row>
    <row r="687" spans="1:2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80"/>
        <v>67.500714285714281</v>
      </c>
      <c r="G687" t="s">
        <v>14</v>
      </c>
      <c r="H687" s="8">
        <f t="shared" si="81"/>
        <v>102.05291576673866</v>
      </c>
      <c r="I687">
        <v>926</v>
      </c>
      <c r="J687" t="str">
        <f t="shared" si="82"/>
        <v>theater</v>
      </c>
      <c r="K687" t="str">
        <f t="shared" si="83"/>
        <v>plays</v>
      </c>
      <c r="L687" t="s">
        <v>15</v>
      </c>
      <c r="M687" t="s">
        <v>16</v>
      </c>
      <c r="N687">
        <v>1440306000</v>
      </c>
      <c r="O687" s="14">
        <f t="shared" si="84"/>
        <v>42239.208333333328</v>
      </c>
      <c r="P687" s="14">
        <v>42239.208333333328</v>
      </c>
      <c r="Q687">
        <f t="shared" si="87"/>
        <v>2015</v>
      </c>
      <c r="R687">
        <v>2015</v>
      </c>
      <c r="S687" s="16" t="str">
        <f t="shared" si="85"/>
        <v>Aug</v>
      </c>
      <c r="T687" t="s">
        <v>2080</v>
      </c>
      <c r="U687">
        <v>1442379600</v>
      </c>
      <c r="V687" s="12">
        <f t="shared" si="86"/>
        <v>42263.208333333328</v>
      </c>
      <c r="W687" t="b">
        <v>0</v>
      </c>
      <c r="X687" t="b">
        <v>0</v>
      </c>
      <c r="Y687" t="s">
        <v>33</v>
      </c>
    </row>
    <row r="688" spans="1:2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80"/>
        <v>191.74666666666667</v>
      </c>
      <c r="G688" t="s">
        <v>20</v>
      </c>
      <c r="H688" s="8">
        <f t="shared" si="81"/>
        <v>107.32089552238806</v>
      </c>
      <c r="I688">
        <v>134</v>
      </c>
      <c r="J688" t="str">
        <f t="shared" si="82"/>
        <v>technology</v>
      </c>
      <c r="K688" t="str">
        <f t="shared" si="83"/>
        <v>wearables</v>
      </c>
      <c r="L688" t="s">
        <v>21</v>
      </c>
      <c r="M688" t="s">
        <v>22</v>
      </c>
      <c r="N688">
        <v>1522126800</v>
      </c>
      <c r="O688" s="14">
        <f t="shared" si="84"/>
        <v>43186.208333333328</v>
      </c>
      <c r="P688" s="14">
        <v>43186.208333333328</v>
      </c>
      <c r="Q688">
        <f t="shared" si="87"/>
        <v>2018</v>
      </c>
      <c r="R688">
        <v>2018</v>
      </c>
      <c r="S688" s="16" t="str">
        <f t="shared" si="85"/>
        <v>Mar</v>
      </c>
      <c r="T688" t="s">
        <v>2085</v>
      </c>
      <c r="U688">
        <v>1523077200</v>
      </c>
      <c r="V688" s="12">
        <f t="shared" si="86"/>
        <v>43197.208333333328</v>
      </c>
      <c r="W688" t="b">
        <v>0</v>
      </c>
      <c r="X688" t="b">
        <v>0</v>
      </c>
      <c r="Y688" t="s">
        <v>65</v>
      </c>
    </row>
    <row r="689" spans="1:2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80"/>
        <v>932</v>
      </c>
      <c r="G689" t="s">
        <v>20</v>
      </c>
      <c r="H689" s="8">
        <f t="shared" si="81"/>
        <v>51.970260223048328</v>
      </c>
      <c r="I689">
        <v>269</v>
      </c>
      <c r="J689" t="str">
        <f t="shared" si="82"/>
        <v>theater</v>
      </c>
      <c r="K689" t="str">
        <f t="shared" si="83"/>
        <v>plays</v>
      </c>
      <c r="L689" t="s">
        <v>21</v>
      </c>
      <c r="M689" t="s">
        <v>22</v>
      </c>
      <c r="N689">
        <v>1489298400</v>
      </c>
      <c r="O689" s="14">
        <f t="shared" si="84"/>
        <v>42806.25</v>
      </c>
      <c r="P689" s="14">
        <v>42806.25</v>
      </c>
      <c r="Q689">
        <f t="shared" si="87"/>
        <v>2017</v>
      </c>
      <c r="R689">
        <v>2017</v>
      </c>
      <c r="S689" s="16" t="str">
        <f t="shared" si="85"/>
        <v>Mar</v>
      </c>
      <c r="T689" t="s">
        <v>2085</v>
      </c>
      <c r="U689">
        <v>1489554000</v>
      </c>
      <c r="V689" s="12">
        <f t="shared" si="86"/>
        <v>42809.208333333328</v>
      </c>
      <c r="W689" t="b">
        <v>0</v>
      </c>
      <c r="X689" t="b">
        <v>0</v>
      </c>
      <c r="Y689" t="s">
        <v>33</v>
      </c>
    </row>
    <row r="690" spans="1:2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80"/>
        <v>429.27586206896552</v>
      </c>
      <c r="G690" t="s">
        <v>20</v>
      </c>
      <c r="H690" s="8">
        <f t="shared" si="81"/>
        <v>71.137142857142862</v>
      </c>
      <c r="I690">
        <v>175</v>
      </c>
      <c r="J690" t="str">
        <f t="shared" si="82"/>
        <v>film &amp; video</v>
      </c>
      <c r="K690" t="str">
        <f t="shared" si="83"/>
        <v>television</v>
      </c>
      <c r="L690" t="s">
        <v>21</v>
      </c>
      <c r="M690" t="s">
        <v>22</v>
      </c>
      <c r="N690">
        <v>1547100000</v>
      </c>
      <c r="O690" s="14">
        <f t="shared" si="84"/>
        <v>43475.25</v>
      </c>
      <c r="P690" s="14">
        <v>43475.25</v>
      </c>
      <c r="Q690">
        <f t="shared" si="87"/>
        <v>2019</v>
      </c>
      <c r="R690">
        <v>2019</v>
      </c>
      <c r="S690" s="16" t="str">
        <f t="shared" si="85"/>
        <v>Jan</v>
      </c>
      <c r="T690" t="s">
        <v>2081</v>
      </c>
      <c r="U690">
        <v>1548482400</v>
      </c>
      <c r="V690" s="12">
        <f t="shared" si="86"/>
        <v>43491.25</v>
      </c>
      <c r="W690" t="b">
        <v>0</v>
      </c>
      <c r="X690" t="b">
        <v>1</v>
      </c>
      <c r="Y690" t="s">
        <v>269</v>
      </c>
    </row>
    <row r="691" spans="1:2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80"/>
        <v>100.65753424657535</v>
      </c>
      <c r="G691" t="s">
        <v>20</v>
      </c>
      <c r="H691" s="8">
        <f t="shared" si="81"/>
        <v>106.49275362318841</v>
      </c>
      <c r="I691">
        <v>69</v>
      </c>
      <c r="J691" t="str">
        <f t="shared" si="82"/>
        <v>technology</v>
      </c>
      <c r="K691" t="str">
        <f t="shared" si="83"/>
        <v>web</v>
      </c>
      <c r="L691" t="s">
        <v>21</v>
      </c>
      <c r="M691" t="s">
        <v>22</v>
      </c>
      <c r="N691">
        <v>1383022800</v>
      </c>
      <c r="O691" s="14">
        <f t="shared" si="84"/>
        <v>41576.208333333336</v>
      </c>
      <c r="P691" s="14">
        <v>41576.208333333336</v>
      </c>
      <c r="Q691">
        <f t="shared" si="87"/>
        <v>2013</v>
      </c>
      <c r="R691">
        <v>2013</v>
      </c>
      <c r="S691" s="16" t="str">
        <f t="shared" si="85"/>
        <v>Oct</v>
      </c>
      <c r="T691" t="s">
        <v>2083</v>
      </c>
      <c r="U691">
        <v>1384063200</v>
      </c>
      <c r="V691" s="12">
        <f t="shared" si="86"/>
        <v>41588.25</v>
      </c>
      <c r="W691" t="b">
        <v>0</v>
      </c>
      <c r="X691" t="b">
        <v>0</v>
      </c>
      <c r="Y691" t="s">
        <v>28</v>
      </c>
    </row>
    <row r="692" spans="1:2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80"/>
        <v>226.61111111111109</v>
      </c>
      <c r="G692" t="s">
        <v>20</v>
      </c>
      <c r="H692" s="8">
        <f t="shared" si="81"/>
        <v>42.93684210526316</v>
      </c>
      <c r="I692">
        <v>190</v>
      </c>
      <c r="J692" t="str">
        <f t="shared" si="82"/>
        <v>film &amp; video</v>
      </c>
      <c r="K692" t="str">
        <f t="shared" si="83"/>
        <v>documentary</v>
      </c>
      <c r="L692" t="s">
        <v>21</v>
      </c>
      <c r="M692" t="s">
        <v>22</v>
      </c>
      <c r="N692">
        <v>1322373600</v>
      </c>
      <c r="O692" s="14">
        <f t="shared" si="84"/>
        <v>40874.25</v>
      </c>
      <c r="P692" s="14">
        <v>40874.25</v>
      </c>
      <c r="Q692">
        <f t="shared" si="87"/>
        <v>2011</v>
      </c>
      <c r="R692">
        <v>2011</v>
      </c>
      <c r="S692" s="16" t="str">
        <f t="shared" si="85"/>
        <v>Nov</v>
      </c>
      <c r="T692" t="s">
        <v>2079</v>
      </c>
      <c r="U692">
        <v>1322892000</v>
      </c>
      <c r="V692" s="12">
        <f t="shared" si="86"/>
        <v>40880.25</v>
      </c>
      <c r="W692" t="b">
        <v>0</v>
      </c>
      <c r="X692" t="b">
        <v>1</v>
      </c>
      <c r="Y692" t="s">
        <v>42</v>
      </c>
    </row>
    <row r="693" spans="1:2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80"/>
        <v>142.38</v>
      </c>
      <c r="G693" t="s">
        <v>20</v>
      </c>
      <c r="H693" s="8">
        <f t="shared" si="81"/>
        <v>30.037974683544302</v>
      </c>
      <c r="I693">
        <v>237</v>
      </c>
      <c r="J693" t="str">
        <f t="shared" si="82"/>
        <v>film &amp; video</v>
      </c>
      <c r="K693" t="str">
        <f t="shared" si="83"/>
        <v>documentary</v>
      </c>
      <c r="L693" t="s">
        <v>21</v>
      </c>
      <c r="M693" t="s">
        <v>22</v>
      </c>
      <c r="N693">
        <v>1349240400</v>
      </c>
      <c r="O693" s="14">
        <f t="shared" si="84"/>
        <v>41185.208333333336</v>
      </c>
      <c r="P693" s="14">
        <v>41185.208333333336</v>
      </c>
      <c r="Q693">
        <f t="shared" si="87"/>
        <v>2012</v>
      </c>
      <c r="R693">
        <v>2012</v>
      </c>
      <c r="S693" s="16" t="str">
        <f t="shared" si="85"/>
        <v>Oct</v>
      </c>
      <c r="T693" t="s">
        <v>2083</v>
      </c>
      <c r="U693">
        <v>1350709200</v>
      </c>
      <c r="V693" s="12">
        <f t="shared" si="86"/>
        <v>41202.208333333336</v>
      </c>
      <c r="W693" t="b">
        <v>1</v>
      </c>
      <c r="X693" t="b">
        <v>1</v>
      </c>
      <c r="Y693" t="s">
        <v>42</v>
      </c>
    </row>
    <row r="694" spans="1:2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80"/>
        <v>90.633333333333326</v>
      </c>
      <c r="G694" t="s">
        <v>14</v>
      </c>
      <c r="H694" s="8">
        <f t="shared" si="81"/>
        <v>70.623376623376629</v>
      </c>
      <c r="I694">
        <v>77</v>
      </c>
      <c r="J694" t="str">
        <f t="shared" si="82"/>
        <v>music</v>
      </c>
      <c r="K694" t="str">
        <f t="shared" si="83"/>
        <v>rock</v>
      </c>
      <c r="L694" t="s">
        <v>40</v>
      </c>
      <c r="M694" t="s">
        <v>41</v>
      </c>
      <c r="N694">
        <v>1562648400</v>
      </c>
      <c r="O694" s="14">
        <f t="shared" si="84"/>
        <v>43655.208333333328</v>
      </c>
      <c r="P694" s="14">
        <v>43655.208333333328</v>
      </c>
      <c r="Q694">
        <f t="shared" si="87"/>
        <v>2019</v>
      </c>
      <c r="R694">
        <v>2019</v>
      </c>
      <c r="S694" s="16" t="str">
        <f t="shared" si="85"/>
        <v>Jul</v>
      </c>
      <c r="T694" t="s">
        <v>2087</v>
      </c>
      <c r="U694">
        <v>1564203600</v>
      </c>
      <c r="V694" s="12">
        <f t="shared" si="86"/>
        <v>43673.208333333328</v>
      </c>
      <c r="W694" t="b">
        <v>0</v>
      </c>
      <c r="X694" t="b">
        <v>0</v>
      </c>
      <c r="Y694" t="s">
        <v>23</v>
      </c>
    </row>
    <row r="695" spans="1:2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80"/>
        <v>63.966740576496676</v>
      </c>
      <c r="G695" t="s">
        <v>14</v>
      </c>
      <c r="H695" s="8">
        <f t="shared" si="81"/>
        <v>66.016018306636155</v>
      </c>
      <c r="I695">
        <v>1748</v>
      </c>
      <c r="J695" t="str">
        <f t="shared" si="82"/>
        <v>theater</v>
      </c>
      <c r="K695" t="str">
        <f t="shared" si="83"/>
        <v>plays</v>
      </c>
      <c r="L695" t="s">
        <v>21</v>
      </c>
      <c r="M695" t="s">
        <v>22</v>
      </c>
      <c r="N695">
        <v>1508216400</v>
      </c>
      <c r="O695" s="14">
        <f t="shared" si="84"/>
        <v>43025.208333333328</v>
      </c>
      <c r="P695" s="14">
        <v>43025.208333333328</v>
      </c>
      <c r="Q695">
        <f t="shared" si="87"/>
        <v>2017</v>
      </c>
      <c r="R695">
        <v>2017</v>
      </c>
      <c r="S695" s="16" t="str">
        <f t="shared" si="85"/>
        <v>Oct</v>
      </c>
      <c r="T695" t="s">
        <v>2083</v>
      </c>
      <c r="U695">
        <v>1509685200</v>
      </c>
      <c r="V695" s="12">
        <f t="shared" si="86"/>
        <v>43042.208333333328</v>
      </c>
      <c r="W695" t="b">
        <v>0</v>
      </c>
      <c r="X695" t="b">
        <v>0</v>
      </c>
      <c r="Y695" t="s">
        <v>33</v>
      </c>
    </row>
    <row r="696" spans="1:2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80"/>
        <v>84.131868131868131</v>
      </c>
      <c r="G696" t="s">
        <v>14</v>
      </c>
      <c r="H696" s="8">
        <f t="shared" si="81"/>
        <v>96.911392405063296</v>
      </c>
      <c r="I696">
        <v>79</v>
      </c>
      <c r="J696" t="str">
        <f t="shared" si="82"/>
        <v>theater</v>
      </c>
      <c r="K696" t="str">
        <f t="shared" si="83"/>
        <v>plays</v>
      </c>
      <c r="L696" t="s">
        <v>21</v>
      </c>
      <c r="M696" t="s">
        <v>22</v>
      </c>
      <c r="N696">
        <v>1511762400</v>
      </c>
      <c r="O696" s="14">
        <f t="shared" si="84"/>
        <v>43066.25</v>
      </c>
      <c r="P696" s="14">
        <v>43066.25</v>
      </c>
      <c r="Q696">
        <f t="shared" si="87"/>
        <v>2017</v>
      </c>
      <c r="R696">
        <v>2017</v>
      </c>
      <c r="S696" s="16" t="str">
        <f t="shared" si="85"/>
        <v>Nov</v>
      </c>
      <c r="T696" t="s">
        <v>2079</v>
      </c>
      <c r="U696">
        <v>1514959200</v>
      </c>
      <c r="V696" s="12">
        <f t="shared" si="86"/>
        <v>43103.25</v>
      </c>
      <c r="W696" t="b">
        <v>0</v>
      </c>
      <c r="X696" t="b">
        <v>0</v>
      </c>
      <c r="Y696" t="s">
        <v>33</v>
      </c>
    </row>
    <row r="697" spans="1:2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80"/>
        <v>133.93478260869566</v>
      </c>
      <c r="G697" t="s">
        <v>20</v>
      </c>
      <c r="H697" s="8">
        <f t="shared" si="81"/>
        <v>62.867346938775512</v>
      </c>
      <c r="I697">
        <v>196</v>
      </c>
      <c r="J697" t="str">
        <f t="shared" si="82"/>
        <v>music</v>
      </c>
      <c r="K697" t="str">
        <f t="shared" si="83"/>
        <v>rock</v>
      </c>
      <c r="L697" t="s">
        <v>107</v>
      </c>
      <c r="M697" t="s">
        <v>108</v>
      </c>
      <c r="N697">
        <v>1447480800</v>
      </c>
      <c r="O697" s="14">
        <f t="shared" si="84"/>
        <v>42322.25</v>
      </c>
      <c r="P697" s="14">
        <v>42322.25</v>
      </c>
      <c r="Q697">
        <f t="shared" si="87"/>
        <v>2015</v>
      </c>
      <c r="R697">
        <v>2015</v>
      </c>
      <c r="S697" s="16" t="str">
        <f t="shared" si="85"/>
        <v>Nov</v>
      </c>
      <c r="T697" t="s">
        <v>2079</v>
      </c>
      <c r="U697">
        <v>1448863200</v>
      </c>
      <c r="V697" s="12">
        <f t="shared" si="86"/>
        <v>42338.25</v>
      </c>
      <c r="W697" t="b">
        <v>1</v>
      </c>
      <c r="X697" t="b">
        <v>0</v>
      </c>
      <c r="Y697" t="s">
        <v>23</v>
      </c>
    </row>
    <row r="698" spans="1:2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80"/>
        <v>59.042047531992694</v>
      </c>
      <c r="G698" t="s">
        <v>14</v>
      </c>
      <c r="H698" s="8">
        <f t="shared" si="81"/>
        <v>108.98537682789652</v>
      </c>
      <c r="I698">
        <v>889</v>
      </c>
      <c r="J698" t="str">
        <f t="shared" si="82"/>
        <v>theater</v>
      </c>
      <c r="K698" t="str">
        <f t="shared" si="83"/>
        <v>plays</v>
      </c>
      <c r="L698" t="s">
        <v>21</v>
      </c>
      <c r="M698" t="s">
        <v>22</v>
      </c>
      <c r="N698">
        <v>1429506000</v>
      </c>
      <c r="O698" s="14">
        <f t="shared" si="84"/>
        <v>42114.208333333328</v>
      </c>
      <c r="P698" s="14">
        <v>42114.208333333328</v>
      </c>
      <c r="Q698">
        <f t="shared" si="87"/>
        <v>2015</v>
      </c>
      <c r="R698">
        <v>2015</v>
      </c>
      <c r="S698" s="16" t="str">
        <f t="shared" si="85"/>
        <v>Apr</v>
      </c>
      <c r="T698" t="s">
        <v>2088</v>
      </c>
      <c r="U698">
        <v>1429592400</v>
      </c>
      <c r="V698" s="12">
        <f t="shared" si="86"/>
        <v>42115.208333333328</v>
      </c>
      <c r="W698" t="b">
        <v>0</v>
      </c>
      <c r="X698" t="b">
        <v>1</v>
      </c>
      <c r="Y698" t="s">
        <v>33</v>
      </c>
    </row>
    <row r="699" spans="1:2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80"/>
        <v>152.80062063615205</v>
      </c>
      <c r="G699" t="s">
        <v>20</v>
      </c>
      <c r="H699" s="8">
        <f t="shared" si="81"/>
        <v>26.999314599040439</v>
      </c>
      <c r="I699">
        <v>7295</v>
      </c>
      <c r="J699" t="str">
        <f t="shared" si="82"/>
        <v>music</v>
      </c>
      <c r="K699" t="str">
        <f t="shared" si="83"/>
        <v>electric music</v>
      </c>
      <c r="L699" t="s">
        <v>21</v>
      </c>
      <c r="M699" t="s">
        <v>22</v>
      </c>
      <c r="N699">
        <v>1522472400</v>
      </c>
      <c r="O699" s="14">
        <f t="shared" si="84"/>
        <v>43190.208333333328</v>
      </c>
      <c r="P699" s="14">
        <v>43190.208333333328</v>
      </c>
      <c r="Q699">
        <f t="shared" si="87"/>
        <v>2018</v>
      </c>
      <c r="R699">
        <v>2018</v>
      </c>
      <c r="S699" s="16" t="str">
        <f t="shared" si="85"/>
        <v>Mar</v>
      </c>
      <c r="T699" t="s">
        <v>2085</v>
      </c>
      <c r="U699">
        <v>1522645200</v>
      </c>
      <c r="V699" s="12">
        <f t="shared" si="86"/>
        <v>43192.208333333328</v>
      </c>
      <c r="W699" t="b">
        <v>0</v>
      </c>
      <c r="X699" t="b">
        <v>0</v>
      </c>
      <c r="Y699" t="s">
        <v>50</v>
      </c>
    </row>
    <row r="700" spans="1:2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80"/>
        <v>446.69121140142522</v>
      </c>
      <c r="G700" t="s">
        <v>20</v>
      </c>
      <c r="H700" s="8">
        <f t="shared" si="81"/>
        <v>65.004147943311438</v>
      </c>
      <c r="I700">
        <v>2893</v>
      </c>
      <c r="J700" t="str">
        <f t="shared" si="82"/>
        <v>technology</v>
      </c>
      <c r="K700" t="str">
        <f t="shared" si="83"/>
        <v>wearables</v>
      </c>
      <c r="L700" t="s">
        <v>15</v>
      </c>
      <c r="M700" t="s">
        <v>16</v>
      </c>
      <c r="N700">
        <v>1322114400</v>
      </c>
      <c r="O700" s="14">
        <f t="shared" si="84"/>
        <v>40871.25</v>
      </c>
      <c r="P700" s="14">
        <v>40871.25</v>
      </c>
      <c r="Q700">
        <f t="shared" si="87"/>
        <v>2011</v>
      </c>
      <c r="R700">
        <v>2011</v>
      </c>
      <c r="S700" s="16" t="str">
        <f t="shared" si="85"/>
        <v>Nov</v>
      </c>
      <c r="T700" t="s">
        <v>2079</v>
      </c>
      <c r="U700">
        <v>1323324000</v>
      </c>
      <c r="V700" s="12">
        <f t="shared" si="86"/>
        <v>40885.25</v>
      </c>
      <c r="W700" t="b">
        <v>0</v>
      </c>
      <c r="X700" t="b">
        <v>0</v>
      </c>
      <c r="Y700" t="s">
        <v>65</v>
      </c>
    </row>
    <row r="701" spans="1:2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80"/>
        <v>84.391891891891888</v>
      </c>
      <c r="G701" t="s">
        <v>14</v>
      </c>
      <c r="H701" s="8">
        <f t="shared" si="81"/>
        <v>111.51785714285714</v>
      </c>
      <c r="I701">
        <v>56</v>
      </c>
      <c r="J701" t="str">
        <f t="shared" si="82"/>
        <v>film &amp; video</v>
      </c>
      <c r="K701" t="str">
        <f t="shared" si="83"/>
        <v>drama</v>
      </c>
      <c r="L701" t="s">
        <v>21</v>
      </c>
      <c r="M701" t="s">
        <v>22</v>
      </c>
      <c r="N701">
        <v>1561438800</v>
      </c>
      <c r="O701" s="14">
        <f t="shared" si="84"/>
        <v>43641.208333333328</v>
      </c>
      <c r="P701" s="14">
        <v>43641.208333333328</v>
      </c>
      <c r="Q701">
        <f t="shared" si="87"/>
        <v>2019</v>
      </c>
      <c r="R701">
        <v>2019</v>
      </c>
      <c r="S701" s="16" t="str">
        <f t="shared" si="85"/>
        <v>Jun</v>
      </c>
      <c r="T701" t="s">
        <v>2084</v>
      </c>
      <c r="U701">
        <v>1561525200</v>
      </c>
      <c r="V701" s="12">
        <f t="shared" si="86"/>
        <v>43642.208333333328</v>
      </c>
      <c r="W701" t="b">
        <v>0</v>
      </c>
      <c r="X701" t="b">
        <v>0</v>
      </c>
      <c r="Y701" t="s">
        <v>53</v>
      </c>
    </row>
    <row r="702" spans="1:2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80"/>
        <v>3</v>
      </c>
      <c r="G702" t="s">
        <v>14</v>
      </c>
      <c r="H702" s="8">
        <f t="shared" si="81"/>
        <v>3</v>
      </c>
      <c r="I702">
        <v>1</v>
      </c>
      <c r="J702" t="str">
        <f t="shared" si="82"/>
        <v>technology</v>
      </c>
      <c r="K702" t="str">
        <f t="shared" si="83"/>
        <v>wearables</v>
      </c>
      <c r="L702" t="s">
        <v>21</v>
      </c>
      <c r="M702" t="s">
        <v>22</v>
      </c>
      <c r="N702">
        <v>1264399200</v>
      </c>
      <c r="O702" s="14">
        <f t="shared" si="84"/>
        <v>40203.25</v>
      </c>
      <c r="P702" s="14">
        <v>40203.25</v>
      </c>
      <c r="Q702">
        <f t="shared" si="87"/>
        <v>2010</v>
      </c>
      <c r="R702">
        <v>2010</v>
      </c>
      <c r="S702" s="16" t="str">
        <f t="shared" si="85"/>
        <v>Jan</v>
      </c>
      <c r="T702" t="s">
        <v>2081</v>
      </c>
      <c r="U702">
        <v>1265695200</v>
      </c>
      <c r="V702" s="12">
        <f t="shared" si="86"/>
        <v>40218.25</v>
      </c>
      <c r="W702" t="b">
        <v>0</v>
      </c>
      <c r="X702" t="b">
        <v>0</v>
      </c>
      <c r="Y702" t="s">
        <v>65</v>
      </c>
    </row>
    <row r="703" spans="1:2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80"/>
        <v>175.02692307692308</v>
      </c>
      <c r="G703" t="s">
        <v>20</v>
      </c>
      <c r="H703" s="8">
        <f t="shared" si="81"/>
        <v>110.99268292682927</v>
      </c>
      <c r="I703">
        <v>820</v>
      </c>
      <c r="J703" t="str">
        <f t="shared" si="82"/>
        <v>theater</v>
      </c>
      <c r="K703" t="str">
        <f t="shared" si="83"/>
        <v>plays</v>
      </c>
      <c r="L703" t="s">
        <v>21</v>
      </c>
      <c r="M703" t="s">
        <v>22</v>
      </c>
      <c r="N703">
        <v>1301202000</v>
      </c>
      <c r="O703" s="14">
        <f t="shared" si="84"/>
        <v>40629.208333333336</v>
      </c>
      <c r="P703" s="14">
        <v>40629.208333333336</v>
      </c>
      <c r="Q703">
        <f t="shared" si="87"/>
        <v>2011</v>
      </c>
      <c r="R703">
        <v>2011</v>
      </c>
      <c r="S703" s="16" t="str">
        <f t="shared" si="85"/>
        <v>Mar</v>
      </c>
      <c r="T703" t="s">
        <v>2085</v>
      </c>
      <c r="U703">
        <v>1301806800</v>
      </c>
      <c r="V703" s="12">
        <f t="shared" si="86"/>
        <v>40636.208333333336</v>
      </c>
      <c r="W703" t="b">
        <v>1</v>
      </c>
      <c r="X703" t="b">
        <v>0</v>
      </c>
      <c r="Y703" t="s">
        <v>33</v>
      </c>
    </row>
    <row r="704" spans="1:2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80"/>
        <v>54.137931034482754</v>
      </c>
      <c r="G704" t="s">
        <v>14</v>
      </c>
      <c r="H704" s="8">
        <f t="shared" si="81"/>
        <v>56.746987951807228</v>
      </c>
      <c r="I704">
        <v>83</v>
      </c>
      <c r="J704" t="str">
        <f t="shared" si="82"/>
        <v>technology</v>
      </c>
      <c r="K704" t="str">
        <f t="shared" si="83"/>
        <v>wearables</v>
      </c>
      <c r="L704" t="s">
        <v>21</v>
      </c>
      <c r="M704" t="s">
        <v>22</v>
      </c>
      <c r="N704">
        <v>1374469200</v>
      </c>
      <c r="O704" s="14">
        <f t="shared" si="84"/>
        <v>41477.208333333336</v>
      </c>
      <c r="P704" s="14">
        <v>41477.208333333336</v>
      </c>
      <c r="Q704">
        <f t="shared" si="87"/>
        <v>2013</v>
      </c>
      <c r="R704">
        <v>2013</v>
      </c>
      <c r="S704" s="16" t="str">
        <f t="shared" si="85"/>
        <v>Jul</v>
      </c>
      <c r="T704" t="s">
        <v>2087</v>
      </c>
      <c r="U704">
        <v>1374901200</v>
      </c>
      <c r="V704" s="12">
        <f t="shared" si="86"/>
        <v>41482.208333333336</v>
      </c>
      <c r="W704" t="b">
        <v>0</v>
      </c>
      <c r="X704" t="b">
        <v>0</v>
      </c>
      <c r="Y704" t="s">
        <v>65</v>
      </c>
    </row>
    <row r="705" spans="1:2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80"/>
        <v>311.87381703470032</v>
      </c>
      <c r="G705" t="s">
        <v>20</v>
      </c>
      <c r="H705" s="8">
        <f t="shared" si="81"/>
        <v>97.020608439646708</v>
      </c>
      <c r="I705">
        <v>2038</v>
      </c>
      <c r="J705" t="str">
        <f t="shared" si="82"/>
        <v>publishing</v>
      </c>
      <c r="K705" t="str">
        <f t="shared" si="83"/>
        <v>translations</v>
      </c>
      <c r="L705" t="s">
        <v>21</v>
      </c>
      <c r="M705" t="s">
        <v>22</v>
      </c>
      <c r="N705">
        <v>1334984400</v>
      </c>
      <c r="O705" s="14">
        <f t="shared" si="84"/>
        <v>41020.208333333336</v>
      </c>
      <c r="P705" s="14">
        <v>41020.208333333336</v>
      </c>
      <c r="Q705">
        <f t="shared" si="87"/>
        <v>2012</v>
      </c>
      <c r="R705">
        <v>2012</v>
      </c>
      <c r="S705" s="16" t="str">
        <f t="shared" si="85"/>
        <v>Apr</v>
      </c>
      <c r="T705" t="s">
        <v>2088</v>
      </c>
      <c r="U705">
        <v>1336453200</v>
      </c>
      <c r="V705" s="12">
        <f t="shared" si="86"/>
        <v>41037.208333333336</v>
      </c>
      <c r="W705" t="b">
        <v>1</v>
      </c>
      <c r="X705" t="b">
        <v>1</v>
      </c>
      <c r="Y705" t="s">
        <v>206</v>
      </c>
    </row>
    <row r="706" spans="1:2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80"/>
        <v>122.78160919540231</v>
      </c>
      <c r="G706" t="s">
        <v>20</v>
      </c>
      <c r="H706" s="8">
        <f t="shared" si="81"/>
        <v>92.08620689655173</v>
      </c>
      <c r="I706">
        <v>116</v>
      </c>
      <c r="J706" t="str">
        <f t="shared" si="82"/>
        <v>film &amp; video</v>
      </c>
      <c r="K706" t="str">
        <f t="shared" si="83"/>
        <v>animation</v>
      </c>
      <c r="L706" t="s">
        <v>21</v>
      </c>
      <c r="M706" t="s">
        <v>22</v>
      </c>
      <c r="N706">
        <v>1467608400</v>
      </c>
      <c r="O706" s="14">
        <f t="shared" si="84"/>
        <v>42555.208333333328</v>
      </c>
      <c r="P706" s="14">
        <v>42555.208333333328</v>
      </c>
      <c r="Q706">
        <f t="shared" si="87"/>
        <v>2016</v>
      </c>
      <c r="R706">
        <v>2016</v>
      </c>
      <c r="S706" s="16" t="str">
        <f t="shared" si="85"/>
        <v>Jul</v>
      </c>
      <c r="T706" t="s">
        <v>2087</v>
      </c>
      <c r="U706">
        <v>1468904400</v>
      </c>
      <c r="V706" s="12">
        <f t="shared" si="86"/>
        <v>42570.208333333328</v>
      </c>
      <c r="W706" t="b">
        <v>0</v>
      </c>
      <c r="X706" t="b">
        <v>0</v>
      </c>
      <c r="Y706" t="s">
        <v>71</v>
      </c>
    </row>
    <row r="707" spans="1:2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88">E707/D707*100</f>
        <v>99.026517383618156</v>
      </c>
      <c r="G707" t="s">
        <v>14</v>
      </c>
      <c r="H707" s="8">
        <f t="shared" ref="H707:H770" si="89">E707/I707</f>
        <v>82.986666666666665</v>
      </c>
      <c r="I707">
        <v>2025</v>
      </c>
      <c r="J707" t="str">
        <f t="shared" ref="J707:J770" si="90">_xlfn.TEXTBEFORE(Y707, "/")</f>
        <v>publishing</v>
      </c>
      <c r="K707" t="str">
        <f t="shared" ref="K707:K770" si="91">_xlfn.TEXTAFTER(Y707, "/")</f>
        <v>nonfiction</v>
      </c>
      <c r="L707" t="s">
        <v>40</v>
      </c>
      <c r="M707" t="s">
        <v>41</v>
      </c>
      <c r="N707">
        <v>1386741600</v>
      </c>
      <c r="O707" s="14">
        <f t="shared" ref="O707:O770" si="92">(((N707/60)/60)/24)+DATE(1970,1,1)</f>
        <v>41619.25</v>
      </c>
      <c r="P707" s="14">
        <v>41619.25</v>
      </c>
      <c r="Q707">
        <f t="shared" si="87"/>
        <v>2013</v>
      </c>
      <c r="R707">
        <v>2013</v>
      </c>
      <c r="S707" s="16" t="str">
        <f t="shared" ref="S707:S770" si="93">TEXT(P707, "mmm")</f>
        <v>Dec</v>
      </c>
      <c r="T707" t="s">
        <v>2086</v>
      </c>
      <c r="U707">
        <v>1387087200</v>
      </c>
      <c r="V707" s="12">
        <f t="shared" ref="V707:V770" si="94">(((U707/60)/60)/24)+DATE(1970,1,1)</f>
        <v>41623.25</v>
      </c>
      <c r="W707" t="b">
        <v>0</v>
      </c>
      <c r="X707" t="b">
        <v>0</v>
      </c>
      <c r="Y707" t="s">
        <v>68</v>
      </c>
    </row>
    <row r="708" spans="1:2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88"/>
        <v>127.84686346863469</v>
      </c>
      <c r="G708" t="s">
        <v>20</v>
      </c>
      <c r="H708" s="8">
        <f t="shared" si="89"/>
        <v>103.03791821561339</v>
      </c>
      <c r="I708">
        <v>1345</v>
      </c>
      <c r="J708" t="str">
        <f t="shared" si="90"/>
        <v>technology</v>
      </c>
      <c r="K708" t="str">
        <f t="shared" si="91"/>
        <v>web</v>
      </c>
      <c r="L708" t="s">
        <v>26</v>
      </c>
      <c r="M708" t="s">
        <v>27</v>
      </c>
      <c r="N708">
        <v>1546754400</v>
      </c>
      <c r="O708" s="14">
        <f t="shared" si="92"/>
        <v>43471.25</v>
      </c>
      <c r="P708" s="14">
        <v>43471.25</v>
      </c>
      <c r="Q708">
        <f t="shared" ref="Q708:Q771" si="95">YEAR(P708)</f>
        <v>2019</v>
      </c>
      <c r="R708">
        <v>2019</v>
      </c>
      <c r="S708" s="16" t="str">
        <f t="shared" si="93"/>
        <v>Jan</v>
      </c>
      <c r="T708" t="s">
        <v>2081</v>
      </c>
      <c r="U708">
        <v>1547445600</v>
      </c>
      <c r="V708" s="12">
        <f t="shared" si="94"/>
        <v>43479.25</v>
      </c>
      <c r="W708" t="b">
        <v>0</v>
      </c>
      <c r="X708" t="b">
        <v>1</v>
      </c>
      <c r="Y708" t="s">
        <v>28</v>
      </c>
    </row>
    <row r="709" spans="1:2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88"/>
        <v>158.61643835616439</v>
      </c>
      <c r="G709" t="s">
        <v>20</v>
      </c>
      <c r="H709" s="8">
        <f t="shared" si="89"/>
        <v>68.922619047619051</v>
      </c>
      <c r="I709">
        <v>168</v>
      </c>
      <c r="J709" t="str">
        <f t="shared" si="90"/>
        <v>film &amp; video</v>
      </c>
      <c r="K709" t="str">
        <f t="shared" si="91"/>
        <v>drama</v>
      </c>
      <c r="L709" t="s">
        <v>21</v>
      </c>
      <c r="M709" t="s">
        <v>22</v>
      </c>
      <c r="N709">
        <v>1544248800</v>
      </c>
      <c r="O709" s="14">
        <f t="shared" si="92"/>
        <v>43442.25</v>
      </c>
      <c r="P709" s="14">
        <v>43442.25</v>
      </c>
      <c r="Q709">
        <f t="shared" si="95"/>
        <v>2018</v>
      </c>
      <c r="R709">
        <v>2018</v>
      </c>
      <c r="S709" s="16" t="str">
        <f t="shared" si="93"/>
        <v>Dec</v>
      </c>
      <c r="T709" t="s">
        <v>2086</v>
      </c>
      <c r="U709">
        <v>1547359200</v>
      </c>
      <c r="V709" s="12">
        <f t="shared" si="94"/>
        <v>43478.25</v>
      </c>
      <c r="W709" t="b">
        <v>0</v>
      </c>
      <c r="X709" t="b">
        <v>0</v>
      </c>
      <c r="Y709" t="s">
        <v>53</v>
      </c>
    </row>
    <row r="710" spans="1:2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88"/>
        <v>707.05882352941171</v>
      </c>
      <c r="G710" t="s">
        <v>20</v>
      </c>
      <c r="H710" s="8">
        <f t="shared" si="89"/>
        <v>87.737226277372258</v>
      </c>
      <c r="I710">
        <v>137</v>
      </c>
      <c r="J710" t="str">
        <f t="shared" si="90"/>
        <v>theater</v>
      </c>
      <c r="K710" t="str">
        <f t="shared" si="91"/>
        <v>plays</v>
      </c>
      <c r="L710" t="s">
        <v>98</v>
      </c>
      <c r="M710" t="s">
        <v>99</v>
      </c>
      <c r="N710">
        <v>1495429200</v>
      </c>
      <c r="O710" s="14">
        <f t="shared" si="92"/>
        <v>42877.208333333328</v>
      </c>
      <c r="P710" s="14">
        <v>42877.208333333328</v>
      </c>
      <c r="Q710">
        <f t="shared" si="95"/>
        <v>2017</v>
      </c>
      <c r="R710">
        <v>2017</v>
      </c>
      <c r="S710" s="16" t="str">
        <f t="shared" si="93"/>
        <v>May</v>
      </c>
      <c r="T710" t="s">
        <v>2090</v>
      </c>
      <c r="U710">
        <v>1496293200</v>
      </c>
      <c r="V710" s="12">
        <f t="shared" si="94"/>
        <v>42887.208333333328</v>
      </c>
      <c r="W710" t="b">
        <v>0</v>
      </c>
      <c r="X710" t="b">
        <v>0</v>
      </c>
      <c r="Y710" t="s">
        <v>33</v>
      </c>
    </row>
    <row r="711" spans="1:2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88"/>
        <v>142.38775510204081</v>
      </c>
      <c r="G711" t="s">
        <v>20</v>
      </c>
      <c r="H711" s="8">
        <f t="shared" si="89"/>
        <v>75.021505376344081</v>
      </c>
      <c r="I711">
        <v>186</v>
      </c>
      <c r="J711" t="str">
        <f t="shared" si="90"/>
        <v>theater</v>
      </c>
      <c r="K711" t="str">
        <f t="shared" si="91"/>
        <v>plays</v>
      </c>
      <c r="L711" t="s">
        <v>107</v>
      </c>
      <c r="M711" t="s">
        <v>108</v>
      </c>
      <c r="N711">
        <v>1334811600</v>
      </c>
      <c r="O711" s="14">
        <f t="shared" si="92"/>
        <v>41018.208333333336</v>
      </c>
      <c r="P711" s="14">
        <v>41018.208333333336</v>
      </c>
      <c r="Q711">
        <f t="shared" si="95"/>
        <v>2012</v>
      </c>
      <c r="R711">
        <v>2012</v>
      </c>
      <c r="S711" s="16" t="str">
        <f t="shared" si="93"/>
        <v>Apr</v>
      </c>
      <c r="T711" t="s">
        <v>2088</v>
      </c>
      <c r="U711">
        <v>1335416400</v>
      </c>
      <c r="V711" s="12">
        <f t="shared" si="94"/>
        <v>41025.208333333336</v>
      </c>
      <c r="W711" t="b">
        <v>0</v>
      </c>
      <c r="X711" t="b">
        <v>0</v>
      </c>
      <c r="Y711" t="s">
        <v>33</v>
      </c>
    </row>
    <row r="712" spans="1:2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88"/>
        <v>147.86046511627907</v>
      </c>
      <c r="G712" t="s">
        <v>20</v>
      </c>
      <c r="H712" s="8">
        <f t="shared" si="89"/>
        <v>50.863999999999997</v>
      </c>
      <c r="I712">
        <v>125</v>
      </c>
      <c r="J712" t="str">
        <f t="shared" si="90"/>
        <v>theater</v>
      </c>
      <c r="K712" t="str">
        <f t="shared" si="91"/>
        <v>plays</v>
      </c>
      <c r="L712" t="s">
        <v>21</v>
      </c>
      <c r="M712" t="s">
        <v>22</v>
      </c>
      <c r="N712">
        <v>1531544400</v>
      </c>
      <c r="O712" s="14">
        <f t="shared" si="92"/>
        <v>43295.208333333328</v>
      </c>
      <c r="P712" s="14">
        <v>43295.208333333328</v>
      </c>
      <c r="Q712">
        <f t="shared" si="95"/>
        <v>2018</v>
      </c>
      <c r="R712">
        <v>2018</v>
      </c>
      <c r="S712" s="16" t="str">
        <f t="shared" si="93"/>
        <v>Jul</v>
      </c>
      <c r="T712" t="s">
        <v>2087</v>
      </c>
      <c r="U712">
        <v>1532149200</v>
      </c>
      <c r="V712" s="12">
        <f t="shared" si="94"/>
        <v>43302.208333333328</v>
      </c>
      <c r="W712" t="b">
        <v>0</v>
      </c>
      <c r="X712" t="b">
        <v>1</v>
      </c>
      <c r="Y712" t="s">
        <v>33</v>
      </c>
    </row>
    <row r="713" spans="1:2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88"/>
        <v>20.322580645161288</v>
      </c>
      <c r="G713" t="s">
        <v>14</v>
      </c>
      <c r="H713" s="8">
        <f t="shared" si="89"/>
        <v>90</v>
      </c>
      <c r="I713">
        <v>14</v>
      </c>
      <c r="J713" t="str">
        <f t="shared" si="90"/>
        <v>theater</v>
      </c>
      <c r="K713" t="str">
        <f t="shared" si="91"/>
        <v>plays</v>
      </c>
      <c r="L713" t="s">
        <v>107</v>
      </c>
      <c r="M713" t="s">
        <v>108</v>
      </c>
      <c r="N713">
        <v>1453615200</v>
      </c>
      <c r="O713" s="14">
        <f t="shared" si="92"/>
        <v>42393.25</v>
      </c>
      <c r="P713" s="14">
        <v>42393.25</v>
      </c>
      <c r="Q713">
        <f t="shared" si="95"/>
        <v>2016</v>
      </c>
      <c r="R713">
        <v>2016</v>
      </c>
      <c r="S713" s="16" t="str">
        <f t="shared" si="93"/>
        <v>Jan</v>
      </c>
      <c r="T713" t="s">
        <v>2081</v>
      </c>
      <c r="U713">
        <v>1453788000</v>
      </c>
      <c r="V713" s="12">
        <f t="shared" si="94"/>
        <v>42395.25</v>
      </c>
      <c r="W713" t="b">
        <v>1</v>
      </c>
      <c r="X713" t="b">
        <v>1</v>
      </c>
      <c r="Y713" t="s">
        <v>33</v>
      </c>
    </row>
    <row r="714" spans="1:2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88"/>
        <v>1840.625</v>
      </c>
      <c r="G714" t="s">
        <v>20</v>
      </c>
      <c r="H714" s="8">
        <f t="shared" si="89"/>
        <v>72.896039603960389</v>
      </c>
      <c r="I714">
        <v>202</v>
      </c>
      <c r="J714" t="str">
        <f t="shared" si="90"/>
        <v>theater</v>
      </c>
      <c r="K714" t="str">
        <f t="shared" si="91"/>
        <v>plays</v>
      </c>
      <c r="L714" t="s">
        <v>21</v>
      </c>
      <c r="M714" t="s">
        <v>22</v>
      </c>
      <c r="N714">
        <v>1467954000</v>
      </c>
      <c r="O714" s="14">
        <f t="shared" si="92"/>
        <v>42559.208333333328</v>
      </c>
      <c r="P714" s="14">
        <v>42559.208333333328</v>
      </c>
      <c r="Q714">
        <f t="shared" si="95"/>
        <v>2016</v>
      </c>
      <c r="R714">
        <v>2016</v>
      </c>
      <c r="S714" s="16" t="str">
        <f t="shared" si="93"/>
        <v>Jul</v>
      </c>
      <c r="T714" t="s">
        <v>2087</v>
      </c>
      <c r="U714">
        <v>1471496400</v>
      </c>
      <c r="V714" s="12">
        <f t="shared" si="94"/>
        <v>42600.208333333328</v>
      </c>
      <c r="W714" t="b">
        <v>0</v>
      </c>
      <c r="X714" t="b">
        <v>0</v>
      </c>
      <c r="Y714" t="s">
        <v>33</v>
      </c>
    </row>
    <row r="715" spans="1:2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88"/>
        <v>161.94202898550725</v>
      </c>
      <c r="G715" t="s">
        <v>20</v>
      </c>
      <c r="H715" s="8">
        <f t="shared" si="89"/>
        <v>108.48543689320388</v>
      </c>
      <c r="I715">
        <v>103</v>
      </c>
      <c r="J715" t="str">
        <f t="shared" si="90"/>
        <v>publishing</v>
      </c>
      <c r="K715" t="str">
        <f t="shared" si="91"/>
        <v>radio &amp; podcasts</v>
      </c>
      <c r="L715" t="s">
        <v>21</v>
      </c>
      <c r="M715" t="s">
        <v>22</v>
      </c>
      <c r="N715">
        <v>1471842000</v>
      </c>
      <c r="O715" s="14">
        <f t="shared" si="92"/>
        <v>42604.208333333328</v>
      </c>
      <c r="P715" s="14">
        <v>42604.208333333328</v>
      </c>
      <c r="Q715">
        <f t="shared" si="95"/>
        <v>2016</v>
      </c>
      <c r="R715">
        <v>2016</v>
      </c>
      <c r="S715" s="16" t="str">
        <f t="shared" si="93"/>
        <v>Aug</v>
      </c>
      <c r="T715" t="s">
        <v>2080</v>
      </c>
      <c r="U715">
        <v>1472878800</v>
      </c>
      <c r="V715" s="12">
        <f t="shared" si="94"/>
        <v>42616.208333333328</v>
      </c>
      <c r="W715" t="b">
        <v>0</v>
      </c>
      <c r="X715" t="b">
        <v>0</v>
      </c>
      <c r="Y715" t="s">
        <v>133</v>
      </c>
    </row>
    <row r="716" spans="1:2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88"/>
        <v>472.82077922077923</v>
      </c>
      <c r="G716" t="s">
        <v>20</v>
      </c>
      <c r="H716" s="8">
        <f t="shared" si="89"/>
        <v>101.98095238095237</v>
      </c>
      <c r="I716">
        <v>1785</v>
      </c>
      <c r="J716" t="str">
        <f t="shared" si="90"/>
        <v>music</v>
      </c>
      <c r="K716" t="str">
        <f t="shared" si="91"/>
        <v>rock</v>
      </c>
      <c r="L716" t="s">
        <v>21</v>
      </c>
      <c r="M716" t="s">
        <v>22</v>
      </c>
      <c r="N716">
        <v>1408424400</v>
      </c>
      <c r="O716" s="14">
        <f t="shared" si="92"/>
        <v>41870.208333333336</v>
      </c>
      <c r="P716" s="14">
        <v>41870.208333333336</v>
      </c>
      <c r="Q716">
        <f t="shared" si="95"/>
        <v>2014</v>
      </c>
      <c r="R716">
        <v>2014</v>
      </c>
      <c r="S716" s="16" t="str">
        <f t="shared" si="93"/>
        <v>Aug</v>
      </c>
      <c r="T716" t="s">
        <v>2080</v>
      </c>
      <c r="U716">
        <v>1408510800</v>
      </c>
      <c r="V716" s="12">
        <f t="shared" si="94"/>
        <v>41871.208333333336</v>
      </c>
      <c r="W716" t="b">
        <v>0</v>
      </c>
      <c r="X716" t="b">
        <v>0</v>
      </c>
      <c r="Y716" t="s">
        <v>23</v>
      </c>
    </row>
    <row r="717" spans="1:2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88"/>
        <v>24.466101694915253</v>
      </c>
      <c r="G717" t="s">
        <v>14</v>
      </c>
      <c r="H717" s="8">
        <f t="shared" si="89"/>
        <v>44.009146341463413</v>
      </c>
      <c r="I717">
        <v>656</v>
      </c>
      <c r="J717" t="str">
        <f t="shared" si="90"/>
        <v>games</v>
      </c>
      <c r="K717" t="str">
        <f t="shared" si="91"/>
        <v>mobile games</v>
      </c>
      <c r="L717" t="s">
        <v>21</v>
      </c>
      <c r="M717" t="s">
        <v>22</v>
      </c>
      <c r="N717">
        <v>1281157200</v>
      </c>
      <c r="O717" s="14">
        <f t="shared" si="92"/>
        <v>40397.208333333336</v>
      </c>
      <c r="P717" s="14">
        <v>40397.208333333336</v>
      </c>
      <c r="Q717">
        <f t="shared" si="95"/>
        <v>2010</v>
      </c>
      <c r="R717">
        <v>2010</v>
      </c>
      <c r="S717" s="16" t="str">
        <f t="shared" si="93"/>
        <v>Aug</v>
      </c>
      <c r="T717" t="s">
        <v>2080</v>
      </c>
      <c r="U717">
        <v>1281589200</v>
      </c>
      <c r="V717" s="12">
        <f t="shared" si="94"/>
        <v>40402.208333333336</v>
      </c>
      <c r="W717" t="b">
        <v>0</v>
      </c>
      <c r="X717" t="b">
        <v>0</v>
      </c>
      <c r="Y717" t="s">
        <v>292</v>
      </c>
    </row>
    <row r="718" spans="1:2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88"/>
        <v>517.65</v>
      </c>
      <c r="G718" t="s">
        <v>20</v>
      </c>
      <c r="H718" s="8">
        <f t="shared" si="89"/>
        <v>65.942675159235662</v>
      </c>
      <c r="I718">
        <v>157</v>
      </c>
      <c r="J718" t="str">
        <f t="shared" si="90"/>
        <v>theater</v>
      </c>
      <c r="K718" t="str">
        <f t="shared" si="91"/>
        <v>plays</v>
      </c>
      <c r="L718" t="s">
        <v>21</v>
      </c>
      <c r="M718" t="s">
        <v>22</v>
      </c>
      <c r="N718">
        <v>1373432400</v>
      </c>
      <c r="O718" s="14">
        <f t="shared" si="92"/>
        <v>41465.208333333336</v>
      </c>
      <c r="P718" s="14">
        <v>41465.208333333336</v>
      </c>
      <c r="Q718">
        <f t="shared" si="95"/>
        <v>2013</v>
      </c>
      <c r="R718">
        <v>2013</v>
      </c>
      <c r="S718" s="16" t="str">
        <f t="shared" si="93"/>
        <v>Jul</v>
      </c>
      <c r="T718" t="s">
        <v>2087</v>
      </c>
      <c r="U718">
        <v>1375851600</v>
      </c>
      <c r="V718" s="12">
        <f t="shared" si="94"/>
        <v>41493.208333333336</v>
      </c>
      <c r="W718" t="b">
        <v>0</v>
      </c>
      <c r="X718" t="b">
        <v>1</v>
      </c>
      <c r="Y718" t="s">
        <v>33</v>
      </c>
    </row>
    <row r="719" spans="1:2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88"/>
        <v>247.64285714285714</v>
      </c>
      <c r="G719" t="s">
        <v>20</v>
      </c>
      <c r="H719" s="8">
        <f t="shared" si="89"/>
        <v>24.987387387387386</v>
      </c>
      <c r="I719">
        <v>555</v>
      </c>
      <c r="J719" t="str">
        <f t="shared" si="90"/>
        <v>film &amp; video</v>
      </c>
      <c r="K719" t="str">
        <f t="shared" si="91"/>
        <v>documentary</v>
      </c>
      <c r="L719" t="s">
        <v>21</v>
      </c>
      <c r="M719" t="s">
        <v>22</v>
      </c>
      <c r="N719">
        <v>1313989200</v>
      </c>
      <c r="O719" s="14">
        <f t="shared" si="92"/>
        <v>40777.208333333336</v>
      </c>
      <c r="P719" s="14">
        <v>40777.208333333336</v>
      </c>
      <c r="Q719">
        <f t="shared" si="95"/>
        <v>2011</v>
      </c>
      <c r="R719">
        <v>2011</v>
      </c>
      <c r="S719" s="16" t="str">
        <f t="shared" si="93"/>
        <v>Aug</v>
      </c>
      <c r="T719" t="s">
        <v>2080</v>
      </c>
      <c r="U719">
        <v>1315803600</v>
      </c>
      <c r="V719" s="12">
        <f t="shared" si="94"/>
        <v>40798.208333333336</v>
      </c>
      <c r="W719" t="b">
        <v>0</v>
      </c>
      <c r="X719" t="b">
        <v>0</v>
      </c>
      <c r="Y719" t="s">
        <v>42</v>
      </c>
    </row>
    <row r="720" spans="1:2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88"/>
        <v>100.20481927710843</v>
      </c>
      <c r="G720" t="s">
        <v>20</v>
      </c>
      <c r="H720" s="8">
        <f t="shared" si="89"/>
        <v>28.003367003367003</v>
      </c>
      <c r="I720">
        <v>297</v>
      </c>
      <c r="J720" t="str">
        <f t="shared" si="90"/>
        <v>technology</v>
      </c>
      <c r="K720" t="str">
        <f t="shared" si="91"/>
        <v>wearables</v>
      </c>
      <c r="L720" t="s">
        <v>21</v>
      </c>
      <c r="M720" t="s">
        <v>22</v>
      </c>
      <c r="N720">
        <v>1371445200</v>
      </c>
      <c r="O720" s="14">
        <f t="shared" si="92"/>
        <v>41442.208333333336</v>
      </c>
      <c r="P720" s="14">
        <v>41442.208333333336</v>
      </c>
      <c r="Q720">
        <f t="shared" si="95"/>
        <v>2013</v>
      </c>
      <c r="R720">
        <v>2013</v>
      </c>
      <c r="S720" s="16" t="str">
        <f t="shared" si="93"/>
        <v>Jun</v>
      </c>
      <c r="T720" t="s">
        <v>2084</v>
      </c>
      <c r="U720">
        <v>1373691600</v>
      </c>
      <c r="V720" s="12">
        <f t="shared" si="94"/>
        <v>41468.208333333336</v>
      </c>
      <c r="W720" t="b">
        <v>0</v>
      </c>
      <c r="X720" t="b">
        <v>0</v>
      </c>
      <c r="Y720" t="s">
        <v>65</v>
      </c>
    </row>
    <row r="721" spans="1:2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88"/>
        <v>153</v>
      </c>
      <c r="G721" t="s">
        <v>20</v>
      </c>
      <c r="H721" s="8">
        <f t="shared" si="89"/>
        <v>85.829268292682926</v>
      </c>
      <c r="I721">
        <v>123</v>
      </c>
      <c r="J721" t="str">
        <f t="shared" si="90"/>
        <v>publishing</v>
      </c>
      <c r="K721" t="str">
        <f t="shared" si="91"/>
        <v>fiction</v>
      </c>
      <c r="L721" t="s">
        <v>21</v>
      </c>
      <c r="M721" t="s">
        <v>22</v>
      </c>
      <c r="N721">
        <v>1338267600</v>
      </c>
      <c r="O721" s="14">
        <f t="shared" si="92"/>
        <v>41058.208333333336</v>
      </c>
      <c r="P721" s="14">
        <v>41058.208333333336</v>
      </c>
      <c r="Q721">
        <f t="shared" si="95"/>
        <v>2012</v>
      </c>
      <c r="R721">
        <v>2012</v>
      </c>
      <c r="S721" s="16" t="str">
        <f t="shared" si="93"/>
        <v>May</v>
      </c>
      <c r="T721" t="s">
        <v>2090</v>
      </c>
      <c r="U721">
        <v>1339218000</v>
      </c>
      <c r="V721" s="12">
        <f t="shared" si="94"/>
        <v>41069.208333333336</v>
      </c>
      <c r="W721" t="b">
        <v>0</v>
      </c>
      <c r="X721" t="b">
        <v>0</v>
      </c>
      <c r="Y721" t="s">
        <v>119</v>
      </c>
    </row>
    <row r="722" spans="1:2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88"/>
        <v>37.091954022988503</v>
      </c>
      <c r="G722" t="s">
        <v>74</v>
      </c>
      <c r="H722" s="8">
        <f t="shared" si="89"/>
        <v>84.921052631578945</v>
      </c>
      <c r="I722">
        <v>38</v>
      </c>
      <c r="J722" t="str">
        <f t="shared" si="90"/>
        <v>theater</v>
      </c>
      <c r="K722" t="str">
        <f t="shared" si="91"/>
        <v>plays</v>
      </c>
      <c r="L722" t="s">
        <v>36</v>
      </c>
      <c r="M722" t="s">
        <v>37</v>
      </c>
      <c r="N722">
        <v>1519192800</v>
      </c>
      <c r="O722" s="14">
        <f t="shared" si="92"/>
        <v>43152.25</v>
      </c>
      <c r="P722" s="14">
        <v>43152.25</v>
      </c>
      <c r="Q722">
        <f t="shared" si="95"/>
        <v>2018</v>
      </c>
      <c r="R722">
        <v>2018</v>
      </c>
      <c r="S722" s="16" t="str">
        <f t="shared" si="93"/>
        <v>Feb</v>
      </c>
      <c r="T722" t="s">
        <v>2089</v>
      </c>
      <c r="U722">
        <v>1520402400</v>
      </c>
      <c r="V722" s="12">
        <f t="shared" si="94"/>
        <v>43166.25</v>
      </c>
      <c r="W722" t="b">
        <v>0</v>
      </c>
      <c r="X722" t="b">
        <v>1</v>
      </c>
      <c r="Y722" t="s">
        <v>33</v>
      </c>
    </row>
    <row r="723" spans="1:2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88"/>
        <v>4.392394822006473</v>
      </c>
      <c r="G723" t="s">
        <v>74</v>
      </c>
      <c r="H723" s="8">
        <f t="shared" si="89"/>
        <v>90.483333333333334</v>
      </c>
      <c r="I723">
        <v>60</v>
      </c>
      <c r="J723" t="str">
        <f t="shared" si="90"/>
        <v>music</v>
      </c>
      <c r="K723" t="str">
        <f t="shared" si="91"/>
        <v>rock</v>
      </c>
      <c r="L723" t="s">
        <v>21</v>
      </c>
      <c r="M723" t="s">
        <v>22</v>
      </c>
      <c r="N723">
        <v>1522818000</v>
      </c>
      <c r="O723" s="14">
        <f t="shared" si="92"/>
        <v>43194.208333333328</v>
      </c>
      <c r="P723" s="14">
        <v>43194.208333333328</v>
      </c>
      <c r="Q723">
        <f t="shared" si="95"/>
        <v>2018</v>
      </c>
      <c r="R723">
        <v>2018</v>
      </c>
      <c r="S723" s="16" t="str">
        <f t="shared" si="93"/>
        <v>Apr</v>
      </c>
      <c r="T723" t="s">
        <v>2088</v>
      </c>
      <c r="U723">
        <v>1523336400</v>
      </c>
      <c r="V723" s="12">
        <f t="shared" si="94"/>
        <v>43200.208333333328</v>
      </c>
      <c r="W723" t="b">
        <v>0</v>
      </c>
      <c r="X723" t="b">
        <v>0</v>
      </c>
      <c r="Y723" t="s">
        <v>23</v>
      </c>
    </row>
    <row r="724" spans="1:2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88"/>
        <v>156.50721649484535</v>
      </c>
      <c r="G724" t="s">
        <v>20</v>
      </c>
      <c r="H724" s="8">
        <f t="shared" si="89"/>
        <v>25.00197628458498</v>
      </c>
      <c r="I724">
        <v>3036</v>
      </c>
      <c r="J724" t="str">
        <f t="shared" si="90"/>
        <v>film &amp; video</v>
      </c>
      <c r="K724" t="str">
        <f t="shared" si="91"/>
        <v>documentary</v>
      </c>
      <c r="L724" t="s">
        <v>21</v>
      </c>
      <c r="M724" t="s">
        <v>22</v>
      </c>
      <c r="N724">
        <v>1509948000</v>
      </c>
      <c r="O724" s="14">
        <f t="shared" si="92"/>
        <v>43045.25</v>
      </c>
      <c r="P724" s="14">
        <v>43045.25</v>
      </c>
      <c r="Q724">
        <f t="shared" si="95"/>
        <v>2017</v>
      </c>
      <c r="R724">
        <v>2017</v>
      </c>
      <c r="S724" s="16" t="str">
        <f t="shared" si="93"/>
        <v>Nov</v>
      </c>
      <c r="T724" t="s">
        <v>2079</v>
      </c>
      <c r="U724">
        <v>1512280800</v>
      </c>
      <c r="V724" s="12">
        <f t="shared" si="94"/>
        <v>43072.25</v>
      </c>
      <c r="W724" t="b">
        <v>0</v>
      </c>
      <c r="X724" t="b">
        <v>0</v>
      </c>
      <c r="Y724" t="s">
        <v>42</v>
      </c>
    </row>
    <row r="725" spans="1:2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88"/>
        <v>270.40816326530609</v>
      </c>
      <c r="G725" t="s">
        <v>20</v>
      </c>
      <c r="H725" s="8">
        <f t="shared" si="89"/>
        <v>92.013888888888886</v>
      </c>
      <c r="I725">
        <v>144</v>
      </c>
      <c r="J725" t="str">
        <f t="shared" si="90"/>
        <v>theater</v>
      </c>
      <c r="K725" t="str">
        <f t="shared" si="91"/>
        <v>plays</v>
      </c>
      <c r="L725" t="s">
        <v>26</v>
      </c>
      <c r="M725" t="s">
        <v>27</v>
      </c>
      <c r="N725">
        <v>1456898400</v>
      </c>
      <c r="O725" s="14">
        <f t="shared" si="92"/>
        <v>42431.25</v>
      </c>
      <c r="P725" s="14">
        <v>42431.25</v>
      </c>
      <c r="Q725">
        <f t="shared" si="95"/>
        <v>2016</v>
      </c>
      <c r="R725">
        <v>2016</v>
      </c>
      <c r="S725" s="16" t="str">
        <f t="shared" si="93"/>
        <v>Mar</v>
      </c>
      <c r="T725" t="s">
        <v>2085</v>
      </c>
      <c r="U725">
        <v>1458709200</v>
      </c>
      <c r="V725" s="12">
        <f t="shared" si="94"/>
        <v>42452.208333333328</v>
      </c>
      <c r="W725" t="b">
        <v>0</v>
      </c>
      <c r="X725" t="b">
        <v>0</v>
      </c>
      <c r="Y725" t="s">
        <v>33</v>
      </c>
    </row>
    <row r="726" spans="1:2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88"/>
        <v>134.05952380952382</v>
      </c>
      <c r="G726" t="s">
        <v>20</v>
      </c>
      <c r="H726" s="8">
        <f t="shared" si="89"/>
        <v>93.066115702479337</v>
      </c>
      <c r="I726">
        <v>121</v>
      </c>
      <c r="J726" t="str">
        <f t="shared" si="90"/>
        <v>theater</v>
      </c>
      <c r="K726" t="str">
        <f t="shared" si="91"/>
        <v>plays</v>
      </c>
      <c r="L726" t="s">
        <v>40</v>
      </c>
      <c r="M726" t="s">
        <v>41</v>
      </c>
      <c r="N726">
        <v>1413954000</v>
      </c>
      <c r="O726" s="14">
        <f t="shared" si="92"/>
        <v>41934.208333333336</v>
      </c>
      <c r="P726" s="14">
        <v>41934.208333333336</v>
      </c>
      <c r="Q726">
        <f t="shared" si="95"/>
        <v>2014</v>
      </c>
      <c r="R726">
        <v>2014</v>
      </c>
      <c r="S726" s="16" t="str">
        <f t="shared" si="93"/>
        <v>Oct</v>
      </c>
      <c r="T726" t="s">
        <v>2083</v>
      </c>
      <c r="U726">
        <v>1414126800</v>
      </c>
      <c r="V726" s="12">
        <f t="shared" si="94"/>
        <v>41936.208333333336</v>
      </c>
      <c r="W726" t="b">
        <v>0</v>
      </c>
      <c r="X726" t="b">
        <v>1</v>
      </c>
      <c r="Y726" t="s">
        <v>33</v>
      </c>
    </row>
    <row r="727" spans="1:2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88"/>
        <v>50.398033126293996</v>
      </c>
      <c r="G727" t="s">
        <v>14</v>
      </c>
      <c r="H727" s="8">
        <f t="shared" si="89"/>
        <v>61.008145363408524</v>
      </c>
      <c r="I727">
        <v>1596</v>
      </c>
      <c r="J727" t="str">
        <f t="shared" si="90"/>
        <v>games</v>
      </c>
      <c r="K727" t="str">
        <f t="shared" si="91"/>
        <v>mobile games</v>
      </c>
      <c r="L727" t="s">
        <v>21</v>
      </c>
      <c r="M727" t="s">
        <v>22</v>
      </c>
      <c r="N727">
        <v>1416031200</v>
      </c>
      <c r="O727" s="14">
        <f t="shared" si="92"/>
        <v>41958.25</v>
      </c>
      <c r="P727" s="14">
        <v>41958.25</v>
      </c>
      <c r="Q727">
        <f t="shared" si="95"/>
        <v>2014</v>
      </c>
      <c r="R727">
        <v>2014</v>
      </c>
      <c r="S727" s="16" t="str">
        <f t="shared" si="93"/>
        <v>Nov</v>
      </c>
      <c r="T727" t="s">
        <v>2079</v>
      </c>
      <c r="U727">
        <v>1416204000</v>
      </c>
      <c r="V727" s="12">
        <f t="shared" si="94"/>
        <v>41960.25</v>
      </c>
      <c r="W727" t="b">
        <v>0</v>
      </c>
      <c r="X727" t="b">
        <v>0</v>
      </c>
      <c r="Y727" t="s">
        <v>292</v>
      </c>
    </row>
    <row r="728" spans="1:2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88"/>
        <v>88.815837937384899</v>
      </c>
      <c r="G728" t="s">
        <v>74</v>
      </c>
      <c r="H728" s="8">
        <f t="shared" si="89"/>
        <v>92.036259541984734</v>
      </c>
      <c r="I728">
        <v>524</v>
      </c>
      <c r="J728" t="str">
        <f t="shared" si="90"/>
        <v>theater</v>
      </c>
      <c r="K728" t="str">
        <f t="shared" si="91"/>
        <v>plays</v>
      </c>
      <c r="L728" t="s">
        <v>21</v>
      </c>
      <c r="M728" t="s">
        <v>22</v>
      </c>
      <c r="N728">
        <v>1287982800</v>
      </c>
      <c r="O728" s="14">
        <f t="shared" si="92"/>
        <v>40476.208333333336</v>
      </c>
      <c r="P728" s="14">
        <v>40476.208333333336</v>
      </c>
      <c r="Q728">
        <f t="shared" si="95"/>
        <v>2010</v>
      </c>
      <c r="R728">
        <v>2010</v>
      </c>
      <c r="S728" s="16" t="str">
        <f t="shared" si="93"/>
        <v>Oct</v>
      </c>
      <c r="T728" t="s">
        <v>2083</v>
      </c>
      <c r="U728">
        <v>1288501200</v>
      </c>
      <c r="V728" s="12">
        <f t="shared" si="94"/>
        <v>40482.208333333336</v>
      </c>
      <c r="W728" t="b">
        <v>0</v>
      </c>
      <c r="X728" t="b">
        <v>1</v>
      </c>
      <c r="Y728" t="s">
        <v>33</v>
      </c>
    </row>
    <row r="729" spans="1:2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88"/>
        <v>165</v>
      </c>
      <c r="G729" t="s">
        <v>20</v>
      </c>
      <c r="H729" s="8">
        <f t="shared" si="89"/>
        <v>81.132596685082873</v>
      </c>
      <c r="I729">
        <v>181</v>
      </c>
      <c r="J729" t="str">
        <f t="shared" si="90"/>
        <v>technology</v>
      </c>
      <c r="K729" t="str">
        <f t="shared" si="91"/>
        <v>web</v>
      </c>
      <c r="L729" t="s">
        <v>21</v>
      </c>
      <c r="M729" t="s">
        <v>22</v>
      </c>
      <c r="N729">
        <v>1547964000</v>
      </c>
      <c r="O729" s="14">
        <f t="shared" si="92"/>
        <v>43485.25</v>
      </c>
      <c r="P729" s="14">
        <v>43485.25</v>
      </c>
      <c r="Q729">
        <f t="shared" si="95"/>
        <v>2019</v>
      </c>
      <c r="R729">
        <v>2019</v>
      </c>
      <c r="S729" s="16" t="str">
        <f t="shared" si="93"/>
        <v>Jan</v>
      </c>
      <c r="T729" t="s">
        <v>2081</v>
      </c>
      <c r="U729">
        <v>1552971600</v>
      </c>
      <c r="V729" s="12">
        <f t="shared" si="94"/>
        <v>43543.208333333328</v>
      </c>
      <c r="W729" t="b">
        <v>0</v>
      </c>
      <c r="X729" t="b">
        <v>0</v>
      </c>
      <c r="Y729" t="s">
        <v>28</v>
      </c>
    </row>
    <row r="730" spans="1:2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88"/>
        <v>17.5</v>
      </c>
      <c r="G730" t="s">
        <v>14</v>
      </c>
      <c r="H730" s="8">
        <f t="shared" si="89"/>
        <v>73.5</v>
      </c>
      <c r="I730">
        <v>10</v>
      </c>
      <c r="J730" t="str">
        <f t="shared" si="90"/>
        <v>theater</v>
      </c>
      <c r="K730" t="str">
        <f t="shared" si="91"/>
        <v>plays</v>
      </c>
      <c r="L730" t="s">
        <v>21</v>
      </c>
      <c r="M730" t="s">
        <v>22</v>
      </c>
      <c r="N730">
        <v>1464152400</v>
      </c>
      <c r="O730" s="14">
        <f t="shared" si="92"/>
        <v>42515.208333333328</v>
      </c>
      <c r="P730" s="14">
        <v>42515.208333333328</v>
      </c>
      <c r="Q730">
        <f t="shared" si="95"/>
        <v>2016</v>
      </c>
      <c r="R730">
        <v>2016</v>
      </c>
      <c r="S730" s="16" t="str">
        <f t="shared" si="93"/>
        <v>May</v>
      </c>
      <c r="T730" t="s">
        <v>2090</v>
      </c>
      <c r="U730">
        <v>1465102800</v>
      </c>
      <c r="V730" s="12">
        <f t="shared" si="94"/>
        <v>42526.208333333328</v>
      </c>
      <c r="W730" t="b">
        <v>0</v>
      </c>
      <c r="X730" t="b">
        <v>0</v>
      </c>
      <c r="Y730" t="s">
        <v>33</v>
      </c>
    </row>
    <row r="731" spans="1:2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88"/>
        <v>185.66071428571428</v>
      </c>
      <c r="G731" t="s">
        <v>20</v>
      </c>
      <c r="H731" s="8">
        <f t="shared" si="89"/>
        <v>85.221311475409834</v>
      </c>
      <c r="I731">
        <v>122</v>
      </c>
      <c r="J731" t="str">
        <f t="shared" si="90"/>
        <v>film &amp; video</v>
      </c>
      <c r="K731" t="str">
        <f t="shared" si="91"/>
        <v>drama</v>
      </c>
      <c r="L731" t="s">
        <v>21</v>
      </c>
      <c r="M731" t="s">
        <v>22</v>
      </c>
      <c r="N731">
        <v>1359957600</v>
      </c>
      <c r="O731" s="14">
        <f t="shared" si="92"/>
        <v>41309.25</v>
      </c>
      <c r="P731" s="14">
        <v>41309.25</v>
      </c>
      <c r="Q731">
        <f t="shared" si="95"/>
        <v>2013</v>
      </c>
      <c r="R731">
        <v>2013</v>
      </c>
      <c r="S731" s="16" t="str">
        <f t="shared" si="93"/>
        <v>Feb</v>
      </c>
      <c r="T731" t="s">
        <v>2089</v>
      </c>
      <c r="U731">
        <v>1360130400</v>
      </c>
      <c r="V731" s="12">
        <f t="shared" si="94"/>
        <v>41311.25</v>
      </c>
      <c r="W731" t="b">
        <v>0</v>
      </c>
      <c r="X731" t="b">
        <v>0</v>
      </c>
      <c r="Y731" t="s">
        <v>53</v>
      </c>
    </row>
    <row r="732" spans="1:2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88"/>
        <v>412.6631944444444</v>
      </c>
      <c r="G732" t="s">
        <v>20</v>
      </c>
      <c r="H732" s="8">
        <f t="shared" si="89"/>
        <v>110.96825396825396</v>
      </c>
      <c r="I732">
        <v>1071</v>
      </c>
      <c r="J732" t="str">
        <f t="shared" si="90"/>
        <v>technology</v>
      </c>
      <c r="K732" t="str">
        <f t="shared" si="91"/>
        <v>wearables</v>
      </c>
      <c r="L732" t="s">
        <v>15</v>
      </c>
      <c r="M732" t="s">
        <v>16</v>
      </c>
      <c r="N732">
        <v>1432357200</v>
      </c>
      <c r="O732" s="14">
        <f t="shared" si="92"/>
        <v>42147.208333333328</v>
      </c>
      <c r="P732" s="14">
        <v>42147.208333333328</v>
      </c>
      <c r="Q732">
        <f t="shared" si="95"/>
        <v>2015</v>
      </c>
      <c r="R732">
        <v>2015</v>
      </c>
      <c r="S732" s="16" t="str">
        <f t="shared" si="93"/>
        <v>May</v>
      </c>
      <c r="T732" t="s">
        <v>2090</v>
      </c>
      <c r="U732">
        <v>1432875600</v>
      </c>
      <c r="V732" s="12">
        <f t="shared" si="94"/>
        <v>42153.208333333328</v>
      </c>
      <c r="W732" t="b">
        <v>0</v>
      </c>
      <c r="X732" t="b">
        <v>0</v>
      </c>
      <c r="Y732" t="s">
        <v>65</v>
      </c>
    </row>
    <row r="733" spans="1:2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88"/>
        <v>90.25</v>
      </c>
      <c r="G733" t="s">
        <v>74</v>
      </c>
      <c r="H733" s="8">
        <f t="shared" si="89"/>
        <v>32.968036529680369</v>
      </c>
      <c r="I733">
        <v>219</v>
      </c>
      <c r="J733" t="str">
        <f t="shared" si="90"/>
        <v>technology</v>
      </c>
      <c r="K733" t="str">
        <f t="shared" si="91"/>
        <v>web</v>
      </c>
      <c r="L733" t="s">
        <v>21</v>
      </c>
      <c r="M733" t="s">
        <v>22</v>
      </c>
      <c r="N733">
        <v>1500786000</v>
      </c>
      <c r="O733" s="14">
        <f t="shared" si="92"/>
        <v>42939.208333333328</v>
      </c>
      <c r="P733" s="14">
        <v>42939.208333333328</v>
      </c>
      <c r="Q733">
        <f t="shared" si="95"/>
        <v>2017</v>
      </c>
      <c r="R733">
        <v>2017</v>
      </c>
      <c r="S733" s="16" t="str">
        <f t="shared" si="93"/>
        <v>Jul</v>
      </c>
      <c r="T733" t="s">
        <v>2087</v>
      </c>
      <c r="U733">
        <v>1500872400</v>
      </c>
      <c r="V733" s="12">
        <f t="shared" si="94"/>
        <v>42940.208333333328</v>
      </c>
      <c r="W733" t="b">
        <v>0</v>
      </c>
      <c r="X733" t="b">
        <v>0</v>
      </c>
      <c r="Y733" t="s">
        <v>28</v>
      </c>
    </row>
    <row r="734" spans="1:2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88"/>
        <v>91.984615384615381</v>
      </c>
      <c r="G734" t="s">
        <v>14</v>
      </c>
      <c r="H734" s="8">
        <f t="shared" si="89"/>
        <v>96.005352363960753</v>
      </c>
      <c r="I734">
        <v>1121</v>
      </c>
      <c r="J734" t="str">
        <f t="shared" si="90"/>
        <v>music</v>
      </c>
      <c r="K734" t="str">
        <f t="shared" si="91"/>
        <v>rock</v>
      </c>
      <c r="L734" t="s">
        <v>21</v>
      </c>
      <c r="M734" t="s">
        <v>22</v>
      </c>
      <c r="N734">
        <v>1490158800</v>
      </c>
      <c r="O734" s="14">
        <f t="shared" si="92"/>
        <v>42816.208333333328</v>
      </c>
      <c r="P734" s="14">
        <v>42816.208333333328</v>
      </c>
      <c r="Q734">
        <f t="shared" si="95"/>
        <v>2017</v>
      </c>
      <c r="R734">
        <v>2017</v>
      </c>
      <c r="S734" s="16" t="str">
        <f t="shared" si="93"/>
        <v>Mar</v>
      </c>
      <c r="T734" t="s">
        <v>2085</v>
      </c>
      <c r="U734">
        <v>1492146000</v>
      </c>
      <c r="V734" s="12">
        <f t="shared" si="94"/>
        <v>42839.208333333328</v>
      </c>
      <c r="W734" t="b">
        <v>0</v>
      </c>
      <c r="X734" t="b">
        <v>1</v>
      </c>
      <c r="Y734" t="s">
        <v>23</v>
      </c>
    </row>
    <row r="735" spans="1:2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88"/>
        <v>527.00632911392404</v>
      </c>
      <c r="G735" t="s">
        <v>20</v>
      </c>
      <c r="H735" s="8">
        <f t="shared" si="89"/>
        <v>84.96632653061225</v>
      </c>
      <c r="I735">
        <v>980</v>
      </c>
      <c r="J735" t="str">
        <f t="shared" si="90"/>
        <v>music</v>
      </c>
      <c r="K735" t="str">
        <f t="shared" si="91"/>
        <v>metal</v>
      </c>
      <c r="L735" t="s">
        <v>21</v>
      </c>
      <c r="M735" t="s">
        <v>22</v>
      </c>
      <c r="N735">
        <v>1406178000</v>
      </c>
      <c r="O735" s="14">
        <f t="shared" si="92"/>
        <v>41844.208333333336</v>
      </c>
      <c r="P735" s="14">
        <v>41844.208333333336</v>
      </c>
      <c r="Q735">
        <f t="shared" si="95"/>
        <v>2014</v>
      </c>
      <c r="R735">
        <v>2014</v>
      </c>
      <c r="S735" s="16" t="str">
        <f t="shared" si="93"/>
        <v>Jul</v>
      </c>
      <c r="T735" t="s">
        <v>2087</v>
      </c>
      <c r="U735">
        <v>1407301200</v>
      </c>
      <c r="V735" s="12">
        <f t="shared" si="94"/>
        <v>41857.208333333336</v>
      </c>
      <c r="W735" t="b">
        <v>0</v>
      </c>
      <c r="X735" t="b">
        <v>0</v>
      </c>
      <c r="Y735" t="s">
        <v>148</v>
      </c>
    </row>
    <row r="736" spans="1:2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88"/>
        <v>319.14285714285711</v>
      </c>
      <c r="G736" t="s">
        <v>20</v>
      </c>
      <c r="H736" s="8">
        <f t="shared" si="89"/>
        <v>25.007462686567163</v>
      </c>
      <c r="I736">
        <v>536</v>
      </c>
      <c r="J736" t="str">
        <f t="shared" si="90"/>
        <v>theater</v>
      </c>
      <c r="K736" t="str">
        <f t="shared" si="91"/>
        <v>plays</v>
      </c>
      <c r="L736" t="s">
        <v>21</v>
      </c>
      <c r="M736" t="s">
        <v>22</v>
      </c>
      <c r="N736">
        <v>1485583200</v>
      </c>
      <c r="O736" s="14">
        <f t="shared" si="92"/>
        <v>42763.25</v>
      </c>
      <c r="P736" s="14">
        <v>42763.25</v>
      </c>
      <c r="Q736">
        <f t="shared" si="95"/>
        <v>2017</v>
      </c>
      <c r="R736">
        <v>2017</v>
      </c>
      <c r="S736" s="16" t="str">
        <f t="shared" si="93"/>
        <v>Jan</v>
      </c>
      <c r="T736" t="s">
        <v>2081</v>
      </c>
      <c r="U736">
        <v>1486620000</v>
      </c>
      <c r="V736" s="12">
        <f t="shared" si="94"/>
        <v>42775.25</v>
      </c>
      <c r="W736" t="b">
        <v>0</v>
      </c>
      <c r="X736" t="b">
        <v>1</v>
      </c>
      <c r="Y736" t="s">
        <v>33</v>
      </c>
    </row>
    <row r="737" spans="1:2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88"/>
        <v>354.18867924528303</v>
      </c>
      <c r="G737" t="s">
        <v>20</v>
      </c>
      <c r="H737" s="8">
        <f t="shared" si="89"/>
        <v>65.998995479658461</v>
      </c>
      <c r="I737">
        <v>1991</v>
      </c>
      <c r="J737" t="str">
        <f t="shared" si="90"/>
        <v>photography</v>
      </c>
      <c r="K737" t="str">
        <f t="shared" si="91"/>
        <v>photography books</v>
      </c>
      <c r="L737" t="s">
        <v>21</v>
      </c>
      <c r="M737" t="s">
        <v>22</v>
      </c>
      <c r="N737">
        <v>1459314000</v>
      </c>
      <c r="O737" s="14">
        <f t="shared" si="92"/>
        <v>42459.208333333328</v>
      </c>
      <c r="P737" s="14">
        <v>42459.208333333328</v>
      </c>
      <c r="Q737">
        <f t="shared" si="95"/>
        <v>2016</v>
      </c>
      <c r="R737">
        <v>2016</v>
      </c>
      <c r="S737" s="16" t="str">
        <f t="shared" si="93"/>
        <v>Mar</v>
      </c>
      <c r="T737" t="s">
        <v>2085</v>
      </c>
      <c r="U737">
        <v>1459918800</v>
      </c>
      <c r="V737" s="12">
        <f t="shared" si="94"/>
        <v>42466.208333333328</v>
      </c>
      <c r="W737" t="b">
        <v>0</v>
      </c>
      <c r="X737" t="b">
        <v>0</v>
      </c>
      <c r="Y737" t="s">
        <v>122</v>
      </c>
    </row>
    <row r="738" spans="1:2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88"/>
        <v>32.896103896103895</v>
      </c>
      <c r="G738" t="s">
        <v>74</v>
      </c>
      <c r="H738" s="8">
        <f t="shared" si="89"/>
        <v>87.34482758620689</v>
      </c>
      <c r="I738">
        <v>29</v>
      </c>
      <c r="J738" t="str">
        <f t="shared" si="90"/>
        <v>publishing</v>
      </c>
      <c r="K738" t="str">
        <f t="shared" si="91"/>
        <v>nonfiction</v>
      </c>
      <c r="L738" t="s">
        <v>21</v>
      </c>
      <c r="M738" t="s">
        <v>22</v>
      </c>
      <c r="N738">
        <v>1424412000</v>
      </c>
      <c r="O738" s="14">
        <f t="shared" si="92"/>
        <v>42055.25</v>
      </c>
      <c r="P738" s="14">
        <v>42055.25</v>
      </c>
      <c r="Q738">
        <f t="shared" si="95"/>
        <v>2015</v>
      </c>
      <c r="R738">
        <v>2015</v>
      </c>
      <c r="S738" s="16" t="str">
        <f t="shared" si="93"/>
        <v>Feb</v>
      </c>
      <c r="T738" t="s">
        <v>2089</v>
      </c>
      <c r="U738">
        <v>1424757600</v>
      </c>
      <c r="V738" s="12">
        <f t="shared" si="94"/>
        <v>42059.25</v>
      </c>
      <c r="W738" t="b">
        <v>0</v>
      </c>
      <c r="X738" t="b">
        <v>0</v>
      </c>
      <c r="Y738" t="s">
        <v>68</v>
      </c>
    </row>
    <row r="739" spans="1:2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88"/>
        <v>135.8918918918919</v>
      </c>
      <c r="G739" t="s">
        <v>20</v>
      </c>
      <c r="H739" s="8">
        <f t="shared" si="89"/>
        <v>27.933333333333334</v>
      </c>
      <c r="I739">
        <v>180</v>
      </c>
      <c r="J739" t="str">
        <f t="shared" si="90"/>
        <v>music</v>
      </c>
      <c r="K739" t="str">
        <f t="shared" si="91"/>
        <v>indie rock</v>
      </c>
      <c r="L739" t="s">
        <v>21</v>
      </c>
      <c r="M739" t="s">
        <v>22</v>
      </c>
      <c r="N739">
        <v>1478844000</v>
      </c>
      <c r="O739" s="14">
        <f t="shared" si="92"/>
        <v>42685.25</v>
      </c>
      <c r="P739" s="14">
        <v>42685.25</v>
      </c>
      <c r="Q739">
        <f t="shared" si="95"/>
        <v>2016</v>
      </c>
      <c r="R739">
        <v>2016</v>
      </c>
      <c r="S739" s="16" t="str">
        <f t="shared" si="93"/>
        <v>Nov</v>
      </c>
      <c r="T739" t="s">
        <v>2079</v>
      </c>
      <c r="U739">
        <v>1479880800</v>
      </c>
      <c r="V739" s="12">
        <f t="shared" si="94"/>
        <v>42697.25</v>
      </c>
      <c r="W739" t="b">
        <v>0</v>
      </c>
      <c r="X739" t="b">
        <v>0</v>
      </c>
      <c r="Y739" t="s">
        <v>60</v>
      </c>
    </row>
    <row r="740" spans="1:2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88"/>
        <v>2.0843373493975905</v>
      </c>
      <c r="G740" t="s">
        <v>14</v>
      </c>
      <c r="H740" s="8">
        <f t="shared" si="89"/>
        <v>103.8</v>
      </c>
      <c r="I740">
        <v>15</v>
      </c>
      <c r="J740" t="str">
        <f t="shared" si="90"/>
        <v>theater</v>
      </c>
      <c r="K740" t="str">
        <f t="shared" si="91"/>
        <v>plays</v>
      </c>
      <c r="L740" t="s">
        <v>21</v>
      </c>
      <c r="M740" t="s">
        <v>22</v>
      </c>
      <c r="N740">
        <v>1416117600</v>
      </c>
      <c r="O740" s="14">
        <f t="shared" si="92"/>
        <v>41959.25</v>
      </c>
      <c r="P740" s="14">
        <v>41959.25</v>
      </c>
      <c r="Q740">
        <f t="shared" si="95"/>
        <v>2014</v>
      </c>
      <c r="R740">
        <v>2014</v>
      </c>
      <c r="S740" s="16" t="str">
        <f t="shared" si="93"/>
        <v>Nov</v>
      </c>
      <c r="T740" t="s">
        <v>2079</v>
      </c>
      <c r="U740">
        <v>1418018400</v>
      </c>
      <c r="V740" s="12">
        <f t="shared" si="94"/>
        <v>41981.25</v>
      </c>
      <c r="W740" t="b">
        <v>0</v>
      </c>
      <c r="X740" t="b">
        <v>1</v>
      </c>
      <c r="Y740" t="s">
        <v>33</v>
      </c>
    </row>
    <row r="741" spans="1:2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88"/>
        <v>61</v>
      </c>
      <c r="G741" t="s">
        <v>14</v>
      </c>
      <c r="H741" s="8">
        <f t="shared" si="89"/>
        <v>31.937172774869111</v>
      </c>
      <c r="I741">
        <v>191</v>
      </c>
      <c r="J741" t="str">
        <f t="shared" si="90"/>
        <v>music</v>
      </c>
      <c r="K741" t="str">
        <f t="shared" si="91"/>
        <v>indie rock</v>
      </c>
      <c r="L741" t="s">
        <v>21</v>
      </c>
      <c r="M741" t="s">
        <v>22</v>
      </c>
      <c r="N741">
        <v>1340946000</v>
      </c>
      <c r="O741" s="14">
        <f t="shared" si="92"/>
        <v>41089.208333333336</v>
      </c>
      <c r="P741" s="14">
        <v>41089.208333333336</v>
      </c>
      <c r="Q741">
        <f t="shared" si="95"/>
        <v>2012</v>
      </c>
      <c r="R741">
        <v>2012</v>
      </c>
      <c r="S741" s="16" t="str">
        <f t="shared" si="93"/>
        <v>Jun</v>
      </c>
      <c r="T741" t="s">
        <v>2084</v>
      </c>
      <c r="U741">
        <v>1341032400</v>
      </c>
      <c r="V741" s="12">
        <f t="shared" si="94"/>
        <v>41090.208333333336</v>
      </c>
      <c r="W741" t="b">
        <v>0</v>
      </c>
      <c r="X741" t="b">
        <v>0</v>
      </c>
      <c r="Y741" t="s">
        <v>60</v>
      </c>
    </row>
    <row r="742" spans="1:2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88"/>
        <v>30.037735849056602</v>
      </c>
      <c r="G742" t="s">
        <v>14</v>
      </c>
      <c r="H742" s="8">
        <f t="shared" si="89"/>
        <v>99.5</v>
      </c>
      <c r="I742">
        <v>16</v>
      </c>
      <c r="J742" t="str">
        <f t="shared" si="90"/>
        <v>theater</v>
      </c>
      <c r="K742" t="str">
        <f t="shared" si="91"/>
        <v>plays</v>
      </c>
      <c r="L742" t="s">
        <v>21</v>
      </c>
      <c r="M742" t="s">
        <v>22</v>
      </c>
      <c r="N742">
        <v>1486101600</v>
      </c>
      <c r="O742" s="14">
        <f t="shared" si="92"/>
        <v>42769.25</v>
      </c>
      <c r="P742" s="14">
        <v>42769.25</v>
      </c>
      <c r="Q742">
        <f t="shared" si="95"/>
        <v>2017</v>
      </c>
      <c r="R742">
        <v>2017</v>
      </c>
      <c r="S742" s="16" t="str">
        <f t="shared" si="93"/>
        <v>Feb</v>
      </c>
      <c r="T742" t="s">
        <v>2089</v>
      </c>
      <c r="U742">
        <v>1486360800</v>
      </c>
      <c r="V742" s="12">
        <f t="shared" si="94"/>
        <v>42772.25</v>
      </c>
      <c r="W742" t="b">
        <v>0</v>
      </c>
      <c r="X742" t="b">
        <v>0</v>
      </c>
      <c r="Y742" t="s">
        <v>33</v>
      </c>
    </row>
    <row r="743" spans="1:2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88"/>
        <v>1179.1666666666665</v>
      </c>
      <c r="G743" t="s">
        <v>20</v>
      </c>
      <c r="H743" s="8">
        <f t="shared" si="89"/>
        <v>108.84615384615384</v>
      </c>
      <c r="I743">
        <v>130</v>
      </c>
      <c r="J743" t="str">
        <f t="shared" si="90"/>
        <v>theater</v>
      </c>
      <c r="K743" t="str">
        <f t="shared" si="91"/>
        <v>plays</v>
      </c>
      <c r="L743" t="s">
        <v>21</v>
      </c>
      <c r="M743" t="s">
        <v>22</v>
      </c>
      <c r="N743">
        <v>1274590800</v>
      </c>
      <c r="O743" s="14">
        <f t="shared" si="92"/>
        <v>40321.208333333336</v>
      </c>
      <c r="P743" s="14">
        <v>40321.208333333336</v>
      </c>
      <c r="Q743">
        <f t="shared" si="95"/>
        <v>2010</v>
      </c>
      <c r="R743">
        <v>2010</v>
      </c>
      <c r="S743" s="16" t="str">
        <f t="shared" si="93"/>
        <v>May</v>
      </c>
      <c r="T743" t="s">
        <v>2090</v>
      </c>
      <c r="U743">
        <v>1274677200</v>
      </c>
      <c r="V743" s="12">
        <f t="shared" si="94"/>
        <v>40322.208333333336</v>
      </c>
      <c r="W743" t="b">
        <v>0</v>
      </c>
      <c r="X743" t="b">
        <v>0</v>
      </c>
      <c r="Y743" t="s">
        <v>33</v>
      </c>
    </row>
    <row r="744" spans="1:2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88"/>
        <v>1126.0833333333335</v>
      </c>
      <c r="G744" t="s">
        <v>20</v>
      </c>
      <c r="H744" s="8">
        <f t="shared" si="89"/>
        <v>110.76229508196721</v>
      </c>
      <c r="I744">
        <v>122</v>
      </c>
      <c r="J744" t="str">
        <f t="shared" si="90"/>
        <v>music</v>
      </c>
      <c r="K744" t="str">
        <f t="shared" si="91"/>
        <v>electric music</v>
      </c>
      <c r="L744" t="s">
        <v>21</v>
      </c>
      <c r="M744" t="s">
        <v>22</v>
      </c>
      <c r="N744">
        <v>1263880800</v>
      </c>
      <c r="O744" s="14">
        <f t="shared" si="92"/>
        <v>40197.25</v>
      </c>
      <c r="P744" s="14">
        <v>40197.25</v>
      </c>
      <c r="Q744">
        <f t="shared" si="95"/>
        <v>2010</v>
      </c>
      <c r="R744">
        <v>2010</v>
      </c>
      <c r="S744" s="16" t="str">
        <f t="shared" si="93"/>
        <v>Jan</v>
      </c>
      <c r="T744" t="s">
        <v>2081</v>
      </c>
      <c r="U744">
        <v>1267509600</v>
      </c>
      <c r="V744" s="12">
        <f t="shared" si="94"/>
        <v>40239.25</v>
      </c>
      <c r="W744" t="b">
        <v>0</v>
      </c>
      <c r="X744" t="b">
        <v>0</v>
      </c>
      <c r="Y744" t="s">
        <v>50</v>
      </c>
    </row>
    <row r="745" spans="1:2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88"/>
        <v>12.923076923076923</v>
      </c>
      <c r="G745" t="s">
        <v>14</v>
      </c>
      <c r="H745" s="8">
        <f t="shared" si="89"/>
        <v>29.647058823529413</v>
      </c>
      <c r="I745">
        <v>17</v>
      </c>
      <c r="J745" t="str">
        <f t="shared" si="90"/>
        <v>theater</v>
      </c>
      <c r="K745" t="str">
        <f t="shared" si="91"/>
        <v>plays</v>
      </c>
      <c r="L745" t="s">
        <v>21</v>
      </c>
      <c r="M745" t="s">
        <v>22</v>
      </c>
      <c r="N745">
        <v>1445403600</v>
      </c>
      <c r="O745" s="14">
        <f t="shared" si="92"/>
        <v>42298.208333333328</v>
      </c>
      <c r="P745" s="14">
        <v>42298.208333333328</v>
      </c>
      <c r="Q745">
        <f t="shared" si="95"/>
        <v>2015</v>
      </c>
      <c r="R745">
        <v>2015</v>
      </c>
      <c r="S745" s="16" t="str">
        <f t="shared" si="93"/>
        <v>Oct</v>
      </c>
      <c r="T745" t="s">
        <v>2083</v>
      </c>
      <c r="U745">
        <v>1445922000</v>
      </c>
      <c r="V745" s="12">
        <f t="shared" si="94"/>
        <v>42304.208333333328</v>
      </c>
      <c r="W745" t="b">
        <v>0</v>
      </c>
      <c r="X745" t="b">
        <v>1</v>
      </c>
      <c r="Y745" t="s">
        <v>33</v>
      </c>
    </row>
    <row r="746" spans="1:2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88"/>
        <v>712</v>
      </c>
      <c r="G746" t="s">
        <v>20</v>
      </c>
      <c r="H746" s="8">
        <f t="shared" si="89"/>
        <v>101.71428571428571</v>
      </c>
      <c r="I746">
        <v>140</v>
      </c>
      <c r="J746" t="str">
        <f t="shared" si="90"/>
        <v>theater</v>
      </c>
      <c r="K746" t="str">
        <f t="shared" si="91"/>
        <v>plays</v>
      </c>
      <c r="L746" t="s">
        <v>21</v>
      </c>
      <c r="M746" t="s">
        <v>22</v>
      </c>
      <c r="N746">
        <v>1533877200</v>
      </c>
      <c r="O746" s="14">
        <f t="shared" si="92"/>
        <v>43322.208333333328</v>
      </c>
      <c r="P746" s="14">
        <v>43322.208333333328</v>
      </c>
      <c r="Q746">
        <f t="shared" si="95"/>
        <v>2018</v>
      </c>
      <c r="R746">
        <v>2018</v>
      </c>
      <c r="S746" s="16" t="str">
        <f t="shared" si="93"/>
        <v>Aug</v>
      </c>
      <c r="T746" t="s">
        <v>2080</v>
      </c>
      <c r="U746">
        <v>1534050000</v>
      </c>
      <c r="V746" s="12">
        <f t="shared" si="94"/>
        <v>43324.208333333328</v>
      </c>
      <c r="W746" t="b">
        <v>0</v>
      </c>
      <c r="X746" t="b">
        <v>1</v>
      </c>
      <c r="Y746" t="s">
        <v>33</v>
      </c>
    </row>
    <row r="747" spans="1:2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88"/>
        <v>30.304347826086957</v>
      </c>
      <c r="G747" t="s">
        <v>14</v>
      </c>
      <c r="H747" s="8">
        <f t="shared" si="89"/>
        <v>61.5</v>
      </c>
      <c r="I747">
        <v>34</v>
      </c>
      <c r="J747" t="str">
        <f t="shared" si="90"/>
        <v>technology</v>
      </c>
      <c r="K747" t="str">
        <f t="shared" si="91"/>
        <v>wearables</v>
      </c>
      <c r="L747" t="s">
        <v>21</v>
      </c>
      <c r="M747" t="s">
        <v>22</v>
      </c>
      <c r="N747">
        <v>1275195600</v>
      </c>
      <c r="O747" s="14">
        <f t="shared" si="92"/>
        <v>40328.208333333336</v>
      </c>
      <c r="P747" s="14">
        <v>40328.208333333336</v>
      </c>
      <c r="Q747">
        <f t="shared" si="95"/>
        <v>2010</v>
      </c>
      <c r="R747">
        <v>2010</v>
      </c>
      <c r="S747" s="16" t="str">
        <f t="shared" si="93"/>
        <v>May</v>
      </c>
      <c r="T747" t="s">
        <v>2090</v>
      </c>
      <c r="U747">
        <v>1277528400</v>
      </c>
      <c r="V747" s="12">
        <f t="shared" si="94"/>
        <v>40355.208333333336</v>
      </c>
      <c r="W747" t="b">
        <v>0</v>
      </c>
      <c r="X747" t="b">
        <v>0</v>
      </c>
      <c r="Y747" t="s">
        <v>65</v>
      </c>
    </row>
    <row r="748" spans="1:2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88"/>
        <v>212.50896057347671</v>
      </c>
      <c r="G748" t="s">
        <v>20</v>
      </c>
      <c r="H748" s="8">
        <f t="shared" si="89"/>
        <v>35</v>
      </c>
      <c r="I748">
        <v>3388</v>
      </c>
      <c r="J748" t="str">
        <f t="shared" si="90"/>
        <v>technology</v>
      </c>
      <c r="K748" t="str">
        <f t="shared" si="91"/>
        <v>web</v>
      </c>
      <c r="L748" t="s">
        <v>21</v>
      </c>
      <c r="M748" t="s">
        <v>22</v>
      </c>
      <c r="N748">
        <v>1318136400</v>
      </c>
      <c r="O748" s="14">
        <f t="shared" si="92"/>
        <v>40825.208333333336</v>
      </c>
      <c r="P748" s="14">
        <v>40825.208333333336</v>
      </c>
      <c r="Q748">
        <f t="shared" si="95"/>
        <v>2011</v>
      </c>
      <c r="R748">
        <v>2011</v>
      </c>
      <c r="S748" s="16" t="str">
        <f t="shared" si="93"/>
        <v>Oct</v>
      </c>
      <c r="T748" t="s">
        <v>2083</v>
      </c>
      <c r="U748">
        <v>1318568400</v>
      </c>
      <c r="V748" s="12">
        <f t="shared" si="94"/>
        <v>40830.208333333336</v>
      </c>
      <c r="W748" t="b">
        <v>0</v>
      </c>
      <c r="X748" t="b">
        <v>0</v>
      </c>
      <c r="Y748" t="s">
        <v>28</v>
      </c>
    </row>
    <row r="749" spans="1:2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88"/>
        <v>228.85714285714286</v>
      </c>
      <c r="G749" t="s">
        <v>20</v>
      </c>
      <c r="H749" s="8">
        <f t="shared" si="89"/>
        <v>40.049999999999997</v>
      </c>
      <c r="I749">
        <v>280</v>
      </c>
      <c r="J749" t="str">
        <f t="shared" si="90"/>
        <v>theater</v>
      </c>
      <c r="K749" t="str">
        <f t="shared" si="91"/>
        <v>plays</v>
      </c>
      <c r="L749" t="s">
        <v>21</v>
      </c>
      <c r="M749" t="s">
        <v>22</v>
      </c>
      <c r="N749">
        <v>1283403600</v>
      </c>
      <c r="O749" s="14">
        <f t="shared" si="92"/>
        <v>40423.208333333336</v>
      </c>
      <c r="P749" s="14">
        <v>40423.208333333336</v>
      </c>
      <c r="Q749">
        <f t="shared" si="95"/>
        <v>2010</v>
      </c>
      <c r="R749">
        <v>2010</v>
      </c>
      <c r="S749" s="16" t="str">
        <f t="shared" si="93"/>
        <v>Sep</v>
      </c>
      <c r="T749" t="s">
        <v>2082</v>
      </c>
      <c r="U749">
        <v>1284354000</v>
      </c>
      <c r="V749" s="12">
        <f t="shared" si="94"/>
        <v>40434.208333333336</v>
      </c>
      <c r="W749" t="b">
        <v>0</v>
      </c>
      <c r="X749" t="b">
        <v>0</v>
      </c>
      <c r="Y749" t="s">
        <v>33</v>
      </c>
    </row>
    <row r="750" spans="1:2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88"/>
        <v>34.959979476654695</v>
      </c>
      <c r="G750" t="s">
        <v>74</v>
      </c>
      <c r="H750" s="8">
        <f t="shared" si="89"/>
        <v>110.97231270358306</v>
      </c>
      <c r="I750">
        <v>614</v>
      </c>
      <c r="J750" t="str">
        <f t="shared" si="90"/>
        <v>film &amp; video</v>
      </c>
      <c r="K750" t="str">
        <f t="shared" si="91"/>
        <v>animation</v>
      </c>
      <c r="L750" t="s">
        <v>21</v>
      </c>
      <c r="M750" t="s">
        <v>22</v>
      </c>
      <c r="N750">
        <v>1267423200</v>
      </c>
      <c r="O750" s="14">
        <f t="shared" si="92"/>
        <v>40238.25</v>
      </c>
      <c r="P750" s="14">
        <v>40238.25</v>
      </c>
      <c r="Q750">
        <f t="shared" si="95"/>
        <v>2010</v>
      </c>
      <c r="R750">
        <v>2010</v>
      </c>
      <c r="S750" s="16" t="str">
        <f t="shared" si="93"/>
        <v>Mar</v>
      </c>
      <c r="T750" t="s">
        <v>2085</v>
      </c>
      <c r="U750">
        <v>1269579600</v>
      </c>
      <c r="V750" s="12">
        <f t="shared" si="94"/>
        <v>40263.208333333336</v>
      </c>
      <c r="W750" t="b">
        <v>0</v>
      </c>
      <c r="X750" t="b">
        <v>1</v>
      </c>
      <c r="Y750" t="s">
        <v>71</v>
      </c>
    </row>
    <row r="751" spans="1:2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88"/>
        <v>157.29069767441862</v>
      </c>
      <c r="G751" t="s">
        <v>20</v>
      </c>
      <c r="H751" s="8">
        <f t="shared" si="89"/>
        <v>36.959016393442624</v>
      </c>
      <c r="I751">
        <v>366</v>
      </c>
      <c r="J751" t="str">
        <f t="shared" si="90"/>
        <v>technology</v>
      </c>
      <c r="K751" t="str">
        <f t="shared" si="91"/>
        <v>wearables</v>
      </c>
      <c r="L751" t="s">
        <v>107</v>
      </c>
      <c r="M751" t="s">
        <v>108</v>
      </c>
      <c r="N751">
        <v>1412744400</v>
      </c>
      <c r="O751" s="14">
        <f t="shared" si="92"/>
        <v>41920.208333333336</v>
      </c>
      <c r="P751" s="14">
        <v>41920.208333333336</v>
      </c>
      <c r="Q751">
        <f t="shared" si="95"/>
        <v>2014</v>
      </c>
      <c r="R751">
        <v>2014</v>
      </c>
      <c r="S751" s="16" t="str">
        <f t="shared" si="93"/>
        <v>Oct</v>
      </c>
      <c r="T751" t="s">
        <v>2083</v>
      </c>
      <c r="U751">
        <v>1413781200</v>
      </c>
      <c r="V751" s="12">
        <f t="shared" si="94"/>
        <v>41932.208333333336</v>
      </c>
      <c r="W751" t="b">
        <v>0</v>
      </c>
      <c r="X751" t="b">
        <v>1</v>
      </c>
      <c r="Y751" t="s">
        <v>65</v>
      </c>
    </row>
    <row r="752" spans="1:2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88"/>
        <v>1</v>
      </c>
      <c r="G752" t="s">
        <v>14</v>
      </c>
      <c r="H752" s="8">
        <f t="shared" si="89"/>
        <v>1</v>
      </c>
      <c r="I752">
        <v>1</v>
      </c>
      <c r="J752" t="str">
        <f t="shared" si="90"/>
        <v>music</v>
      </c>
      <c r="K752" t="str">
        <f t="shared" si="91"/>
        <v>electric music</v>
      </c>
      <c r="L752" t="s">
        <v>40</v>
      </c>
      <c r="M752" t="s">
        <v>41</v>
      </c>
      <c r="N752">
        <v>1277960400</v>
      </c>
      <c r="O752" s="14">
        <f t="shared" si="92"/>
        <v>40360.208333333336</v>
      </c>
      <c r="P752" s="14">
        <v>40360.208333333336</v>
      </c>
      <c r="Q752">
        <f t="shared" si="95"/>
        <v>2010</v>
      </c>
      <c r="R752">
        <v>2010</v>
      </c>
      <c r="S752" s="16" t="str">
        <f t="shared" si="93"/>
        <v>Jul</v>
      </c>
      <c r="T752" t="s">
        <v>2087</v>
      </c>
      <c r="U752">
        <v>1280120400</v>
      </c>
      <c r="V752" s="12">
        <f t="shared" si="94"/>
        <v>40385.208333333336</v>
      </c>
      <c r="W752" t="b">
        <v>0</v>
      </c>
      <c r="X752" t="b">
        <v>0</v>
      </c>
      <c r="Y752" t="s">
        <v>50</v>
      </c>
    </row>
    <row r="753" spans="1:2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88"/>
        <v>232.30555555555554</v>
      </c>
      <c r="G753" t="s">
        <v>20</v>
      </c>
      <c r="H753" s="8">
        <f t="shared" si="89"/>
        <v>30.974074074074075</v>
      </c>
      <c r="I753">
        <v>270</v>
      </c>
      <c r="J753" t="str">
        <f t="shared" si="90"/>
        <v>publishing</v>
      </c>
      <c r="K753" t="str">
        <f t="shared" si="91"/>
        <v>nonfiction</v>
      </c>
      <c r="L753" t="s">
        <v>21</v>
      </c>
      <c r="M753" t="s">
        <v>22</v>
      </c>
      <c r="N753">
        <v>1458190800</v>
      </c>
      <c r="O753" s="14">
        <f t="shared" si="92"/>
        <v>42446.208333333328</v>
      </c>
      <c r="P753" s="14">
        <v>42446.208333333328</v>
      </c>
      <c r="Q753">
        <f t="shared" si="95"/>
        <v>2016</v>
      </c>
      <c r="R753">
        <v>2016</v>
      </c>
      <c r="S753" s="16" t="str">
        <f t="shared" si="93"/>
        <v>Mar</v>
      </c>
      <c r="T753" t="s">
        <v>2085</v>
      </c>
      <c r="U753">
        <v>1459486800</v>
      </c>
      <c r="V753" s="12">
        <f t="shared" si="94"/>
        <v>42461.208333333328</v>
      </c>
      <c r="W753" t="b">
        <v>1</v>
      </c>
      <c r="X753" t="b">
        <v>1</v>
      </c>
      <c r="Y753" t="s">
        <v>68</v>
      </c>
    </row>
    <row r="754" spans="1:2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88"/>
        <v>92.448275862068968</v>
      </c>
      <c r="G754" t="s">
        <v>74</v>
      </c>
      <c r="H754" s="8">
        <f t="shared" si="89"/>
        <v>47.035087719298247</v>
      </c>
      <c r="I754">
        <v>114</v>
      </c>
      <c r="J754" t="str">
        <f t="shared" si="90"/>
        <v>theater</v>
      </c>
      <c r="K754" t="str">
        <f t="shared" si="91"/>
        <v>plays</v>
      </c>
      <c r="L754" t="s">
        <v>21</v>
      </c>
      <c r="M754" t="s">
        <v>22</v>
      </c>
      <c r="N754">
        <v>1280984400</v>
      </c>
      <c r="O754" s="14">
        <f t="shared" si="92"/>
        <v>40395.208333333336</v>
      </c>
      <c r="P754" s="14">
        <v>40395.208333333336</v>
      </c>
      <c r="Q754">
        <f t="shared" si="95"/>
        <v>2010</v>
      </c>
      <c r="R754">
        <v>2010</v>
      </c>
      <c r="S754" s="16" t="str">
        <f t="shared" si="93"/>
        <v>Aug</v>
      </c>
      <c r="T754" t="s">
        <v>2080</v>
      </c>
      <c r="U754">
        <v>1282539600</v>
      </c>
      <c r="V754" s="12">
        <f t="shared" si="94"/>
        <v>40413.208333333336</v>
      </c>
      <c r="W754" t="b">
        <v>0</v>
      </c>
      <c r="X754" t="b">
        <v>1</v>
      </c>
      <c r="Y754" t="s">
        <v>33</v>
      </c>
    </row>
    <row r="755" spans="1:2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88"/>
        <v>256.70212765957444</v>
      </c>
      <c r="G755" t="s">
        <v>20</v>
      </c>
      <c r="H755" s="8">
        <f t="shared" si="89"/>
        <v>88.065693430656935</v>
      </c>
      <c r="I755">
        <v>137</v>
      </c>
      <c r="J755" t="str">
        <f t="shared" si="90"/>
        <v>photography</v>
      </c>
      <c r="K755" t="str">
        <f t="shared" si="91"/>
        <v>photography books</v>
      </c>
      <c r="L755" t="s">
        <v>21</v>
      </c>
      <c r="M755" t="s">
        <v>22</v>
      </c>
      <c r="N755">
        <v>1274590800</v>
      </c>
      <c r="O755" s="14">
        <f t="shared" si="92"/>
        <v>40321.208333333336</v>
      </c>
      <c r="P755" s="14">
        <v>40321.208333333336</v>
      </c>
      <c r="Q755">
        <f t="shared" si="95"/>
        <v>2010</v>
      </c>
      <c r="R755">
        <v>2010</v>
      </c>
      <c r="S755" s="16" t="str">
        <f t="shared" si="93"/>
        <v>May</v>
      </c>
      <c r="T755" t="s">
        <v>2090</v>
      </c>
      <c r="U755">
        <v>1275886800</v>
      </c>
      <c r="V755" s="12">
        <f t="shared" si="94"/>
        <v>40336.208333333336</v>
      </c>
      <c r="W755" t="b">
        <v>0</v>
      </c>
      <c r="X755" t="b">
        <v>0</v>
      </c>
      <c r="Y755" t="s">
        <v>122</v>
      </c>
    </row>
    <row r="756" spans="1:2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88"/>
        <v>168.47017045454547</v>
      </c>
      <c r="G756" t="s">
        <v>20</v>
      </c>
      <c r="H756" s="8">
        <f t="shared" si="89"/>
        <v>37.005616224648989</v>
      </c>
      <c r="I756">
        <v>3205</v>
      </c>
      <c r="J756" t="str">
        <f t="shared" si="90"/>
        <v>theater</v>
      </c>
      <c r="K756" t="str">
        <f t="shared" si="91"/>
        <v>plays</v>
      </c>
      <c r="L756" t="s">
        <v>21</v>
      </c>
      <c r="M756" t="s">
        <v>22</v>
      </c>
      <c r="N756">
        <v>1351400400</v>
      </c>
      <c r="O756" s="14">
        <f t="shared" si="92"/>
        <v>41210.208333333336</v>
      </c>
      <c r="P756" s="14">
        <v>41210.208333333336</v>
      </c>
      <c r="Q756">
        <f t="shared" si="95"/>
        <v>2012</v>
      </c>
      <c r="R756">
        <v>2012</v>
      </c>
      <c r="S756" s="16" t="str">
        <f t="shared" si="93"/>
        <v>Oct</v>
      </c>
      <c r="T756" t="s">
        <v>2083</v>
      </c>
      <c r="U756">
        <v>1355983200</v>
      </c>
      <c r="V756" s="12">
        <f t="shared" si="94"/>
        <v>41263.25</v>
      </c>
      <c r="W756" t="b">
        <v>0</v>
      </c>
      <c r="X756" t="b">
        <v>0</v>
      </c>
      <c r="Y756" t="s">
        <v>33</v>
      </c>
    </row>
    <row r="757" spans="1:2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88"/>
        <v>166.57777777777778</v>
      </c>
      <c r="G757" t="s">
        <v>20</v>
      </c>
      <c r="H757" s="8">
        <f t="shared" si="89"/>
        <v>26.027777777777779</v>
      </c>
      <c r="I757">
        <v>288</v>
      </c>
      <c r="J757" t="str">
        <f t="shared" si="90"/>
        <v>theater</v>
      </c>
      <c r="K757" t="str">
        <f t="shared" si="91"/>
        <v>plays</v>
      </c>
      <c r="L757" t="s">
        <v>36</v>
      </c>
      <c r="M757" t="s">
        <v>37</v>
      </c>
      <c r="N757">
        <v>1514354400</v>
      </c>
      <c r="O757" s="14">
        <f t="shared" si="92"/>
        <v>43096.25</v>
      </c>
      <c r="P757" s="14">
        <v>43096.25</v>
      </c>
      <c r="Q757">
        <f t="shared" si="95"/>
        <v>2017</v>
      </c>
      <c r="R757">
        <v>2017</v>
      </c>
      <c r="S757" s="16" t="str">
        <f t="shared" si="93"/>
        <v>Dec</v>
      </c>
      <c r="T757" t="s">
        <v>2086</v>
      </c>
      <c r="U757">
        <v>1515391200</v>
      </c>
      <c r="V757" s="12">
        <f t="shared" si="94"/>
        <v>43108.25</v>
      </c>
      <c r="W757" t="b">
        <v>0</v>
      </c>
      <c r="X757" t="b">
        <v>1</v>
      </c>
      <c r="Y757" t="s">
        <v>33</v>
      </c>
    </row>
    <row r="758" spans="1:2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88"/>
        <v>772.07692307692309</v>
      </c>
      <c r="G758" t="s">
        <v>20</v>
      </c>
      <c r="H758" s="8">
        <f t="shared" si="89"/>
        <v>67.817567567567565</v>
      </c>
      <c r="I758">
        <v>148</v>
      </c>
      <c r="J758" t="str">
        <f t="shared" si="90"/>
        <v>theater</v>
      </c>
      <c r="K758" t="str">
        <f t="shared" si="91"/>
        <v>plays</v>
      </c>
      <c r="L758" t="s">
        <v>21</v>
      </c>
      <c r="M758" t="s">
        <v>22</v>
      </c>
      <c r="N758">
        <v>1421733600</v>
      </c>
      <c r="O758" s="14">
        <f t="shared" si="92"/>
        <v>42024.25</v>
      </c>
      <c r="P758" s="14">
        <v>42024.25</v>
      </c>
      <c r="Q758">
        <f t="shared" si="95"/>
        <v>2015</v>
      </c>
      <c r="R758">
        <v>2015</v>
      </c>
      <c r="S758" s="16" t="str">
        <f t="shared" si="93"/>
        <v>Jan</v>
      </c>
      <c r="T758" t="s">
        <v>2081</v>
      </c>
      <c r="U758">
        <v>1422252000</v>
      </c>
      <c r="V758" s="12">
        <f t="shared" si="94"/>
        <v>42030.25</v>
      </c>
      <c r="W758" t="b">
        <v>0</v>
      </c>
      <c r="X758" t="b">
        <v>0</v>
      </c>
      <c r="Y758" t="s">
        <v>33</v>
      </c>
    </row>
    <row r="759" spans="1:2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88"/>
        <v>406.85714285714283</v>
      </c>
      <c r="G759" t="s">
        <v>20</v>
      </c>
      <c r="H759" s="8">
        <f t="shared" si="89"/>
        <v>49.964912280701753</v>
      </c>
      <c r="I759">
        <v>114</v>
      </c>
      <c r="J759" t="str">
        <f t="shared" si="90"/>
        <v>film &amp; video</v>
      </c>
      <c r="K759" t="str">
        <f t="shared" si="91"/>
        <v>drama</v>
      </c>
      <c r="L759" t="s">
        <v>21</v>
      </c>
      <c r="M759" t="s">
        <v>22</v>
      </c>
      <c r="N759">
        <v>1305176400</v>
      </c>
      <c r="O759" s="14">
        <f t="shared" si="92"/>
        <v>40675.208333333336</v>
      </c>
      <c r="P759" s="14">
        <v>40675.208333333336</v>
      </c>
      <c r="Q759">
        <f t="shared" si="95"/>
        <v>2011</v>
      </c>
      <c r="R759">
        <v>2011</v>
      </c>
      <c r="S759" s="16" t="str">
        <f t="shared" si="93"/>
        <v>May</v>
      </c>
      <c r="T759" t="s">
        <v>2090</v>
      </c>
      <c r="U759">
        <v>1305522000</v>
      </c>
      <c r="V759" s="12">
        <f t="shared" si="94"/>
        <v>40679.208333333336</v>
      </c>
      <c r="W759" t="b">
        <v>0</v>
      </c>
      <c r="X759" t="b">
        <v>0</v>
      </c>
      <c r="Y759" t="s">
        <v>53</v>
      </c>
    </row>
    <row r="760" spans="1:2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88"/>
        <v>564.20608108108115</v>
      </c>
      <c r="G760" t="s">
        <v>20</v>
      </c>
      <c r="H760" s="8">
        <f t="shared" si="89"/>
        <v>110.01646903820817</v>
      </c>
      <c r="I760">
        <v>1518</v>
      </c>
      <c r="J760" t="str">
        <f t="shared" si="90"/>
        <v>music</v>
      </c>
      <c r="K760" t="str">
        <f t="shared" si="91"/>
        <v>rock</v>
      </c>
      <c r="L760" t="s">
        <v>15</v>
      </c>
      <c r="M760" t="s">
        <v>16</v>
      </c>
      <c r="N760">
        <v>1414126800</v>
      </c>
      <c r="O760" s="14">
        <f t="shared" si="92"/>
        <v>41936.208333333336</v>
      </c>
      <c r="P760" s="14">
        <v>41936.208333333336</v>
      </c>
      <c r="Q760">
        <f t="shared" si="95"/>
        <v>2014</v>
      </c>
      <c r="R760">
        <v>2014</v>
      </c>
      <c r="S760" s="16" t="str">
        <f t="shared" si="93"/>
        <v>Oct</v>
      </c>
      <c r="T760" t="s">
        <v>2083</v>
      </c>
      <c r="U760">
        <v>1414904400</v>
      </c>
      <c r="V760" s="12">
        <f t="shared" si="94"/>
        <v>41945.208333333336</v>
      </c>
      <c r="W760" t="b">
        <v>0</v>
      </c>
      <c r="X760" t="b">
        <v>0</v>
      </c>
      <c r="Y760" t="s">
        <v>23</v>
      </c>
    </row>
    <row r="761" spans="1:2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88"/>
        <v>68.426865671641792</v>
      </c>
      <c r="G761" t="s">
        <v>14</v>
      </c>
      <c r="H761" s="8">
        <f t="shared" si="89"/>
        <v>89.964678178963894</v>
      </c>
      <c r="I761">
        <v>1274</v>
      </c>
      <c r="J761" t="str">
        <f t="shared" si="90"/>
        <v>music</v>
      </c>
      <c r="K761" t="str">
        <f t="shared" si="91"/>
        <v>electric music</v>
      </c>
      <c r="L761" t="s">
        <v>21</v>
      </c>
      <c r="M761" t="s">
        <v>22</v>
      </c>
      <c r="N761">
        <v>1517810400</v>
      </c>
      <c r="O761" s="14">
        <f t="shared" si="92"/>
        <v>43136.25</v>
      </c>
      <c r="P761" s="14">
        <v>43136.25</v>
      </c>
      <c r="Q761">
        <f t="shared" si="95"/>
        <v>2018</v>
      </c>
      <c r="R761">
        <v>2018</v>
      </c>
      <c r="S761" s="16" t="str">
        <f t="shared" si="93"/>
        <v>Feb</v>
      </c>
      <c r="T761" t="s">
        <v>2089</v>
      </c>
      <c r="U761">
        <v>1520402400</v>
      </c>
      <c r="V761" s="12">
        <f t="shared" si="94"/>
        <v>43166.25</v>
      </c>
      <c r="W761" t="b">
        <v>0</v>
      </c>
      <c r="X761" t="b">
        <v>0</v>
      </c>
      <c r="Y761" t="s">
        <v>50</v>
      </c>
    </row>
    <row r="762" spans="1:2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88"/>
        <v>34.351966873706004</v>
      </c>
      <c r="G762" t="s">
        <v>14</v>
      </c>
      <c r="H762" s="8">
        <f t="shared" si="89"/>
        <v>79.009523809523813</v>
      </c>
      <c r="I762">
        <v>210</v>
      </c>
      <c r="J762" t="str">
        <f t="shared" si="90"/>
        <v>games</v>
      </c>
      <c r="K762" t="str">
        <f t="shared" si="91"/>
        <v>video games</v>
      </c>
      <c r="L762" t="s">
        <v>107</v>
      </c>
      <c r="M762" t="s">
        <v>108</v>
      </c>
      <c r="N762">
        <v>1564635600</v>
      </c>
      <c r="O762" s="14">
        <f t="shared" si="92"/>
        <v>43678.208333333328</v>
      </c>
      <c r="P762" s="14">
        <v>43678.208333333328</v>
      </c>
      <c r="Q762">
        <f t="shared" si="95"/>
        <v>2019</v>
      </c>
      <c r="R762">
        <v>2019</v>
      </c>
      <c r="S762" s="16" t="str">
        <f t="shared" si="93"/>
        <v>Aug</v>
      </c>
      <c r="T762" t="s">
        <v>2080</v>
      </c>
      <c r="U762">
        <v>1567141200</v>
      </c>
      <c r="V762" s="12">
        <f t="shared" si="94"/>
        <v>43707.208333333328</v>
      </c>
      <c r="W762" t="b">
        <v>0</v>
      </c>
      <c r="X762" t="b">
        <v>1</v>
      </c>
      <c r="Y762" t="s">
        <v>89</v>
      </c>
    </row>
    <row r="763" spans="1:2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88"/>
        <v>655.4545454545455</v>
      </c>
      <c r="G763" t="s">
        <v>20</v>
      </c>
      <c r="H763" s="8">
        <f t="shared" si="89"/>
        <v>86.867469879518069</v>
      </c>
      <c r="I763">
        <v>166</v>
      </c>
      <c r="J763" t="str">
        <f t="shared" si="90"/>
        <v>music</v>
      </c>
      <c r="K763" t="str">
        <f t="shared" si="91"/>
        <v>rock</v>
      </c>
      <c r="L763" t="s">
        <v>21</v>
      </c>
      <c r="M763" t="s">
        <v>22</v>
      </c>
      <c r="N763">
        <v>1500699600</v>
      </c>
      <c r="O763" s="14">
        <f t="shared" si="92"/>
        <v>42938.208333333328</v>
      </c>
      <c r="P763" s="14">
        <v>42938.208333333328</v>
      </c>
      <c r="Q763">
        <f t="shared" si="95"/>
        <v>2017</v>
      </c>
      <c r="R763">
        <v>2017</v>
      </c>
      <c r="S763" s="16" t="str">
        <f t="shared" si="93"/>
        <v>Jul</v>
      </c>
      <c r="T763" t="s">
        <v>2087</v>
      </c>
      <c r="U763">
        <v>1501131600</v>
      </c>
      <c r="V763" s="12">
        <f t="shared" si="94"/>
        <v>42943.208333333328</v>
      </c>
      <c r="W763" t="b">
        <v>0</v>
      </c>
      <c r="X763" t="b">
        <v>0</v>
      </c>
      <c r="Y763" t="s">
        <v>23</v>
      </c>
    </row>
    <row r="764" spans="1:2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88"/>
        <v>177.25714285714284</v>
      </c>
      <c r="G764" t="s">
        <v>20</v>
      </c>
      <c r="H764" s="8">
        <f t="shared" si="89"/>
        <v>62.04</v>
      </c>
      <c r="I764">
        <v>100</v>
      </c>
      <c r="J764" t="str">
        <f t="shared" si="90"/>
        <v>music</v>
      </c>
      <c r="K764" t="str">
        <f t="shared" si="91"/>
        <v>jazz</v>
      </c>
      <c r="L764" t="s">
        <v>26</v>
      </c>
      <c r="M764" t="s">
        <v>27</v>
      </c>
      <c r="N764">
        <v>1354082400</v>
      </c>
      <c r="O764" s="14">
        <f t="shared" si="92"/>
        <v>41241.25</v>
      </c>
      <c r="P764" s="14">
        <v>41241.25</v>
      </c>
      <c r="Q764">
        <f t="shared" si="95"/>
        <v>2012</v>
      </c>
      <c r="R764">
        <v>2012</v>
      </c>
      <c r="S764" s="16" t="str">
        <f t="shared" si="93"/>
        <v>Nov</v>
      </c>
      <c r="T764" t="s">
        <v>2079</v>
      </c>
      <c r="U764">
        <v>1355032800</v>
      </c>
      <c r="V764" s="12">
        <f t="shared" si="94"/>
        <v>41252.25</v>
      </c>
      <c r="W764" t="b">
        <v>0</v>
      </c>
      <c r="X764" t="b">
        <v>0</v>
      </c>
      <c r="Y764" t="s">
        <v>159</v>
      </c>
    </row>
    <row r="765" spans="1:2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88"/>
        <v>113.17857142857144</v>
      </c>
      <c r="G765" t="s">
        <v>20</v>
      </c>
      <c r="H765" s="8">
        <f t="shared" si="89"/>
        <v>26.970212765957445</v>
      </c>
      <c r="I765">
        <v>235</v>
      </c>
      <c r="J765" t="str">
        <f t="shared" si="90"/>
        <v>theater</v>
      </c>
      <c r="K765" t="str">
        <f t="shared" si="91"/>
        <v>plays</v>
      </c>
      <c r="L765" t="s">
        <v>21</v>
      </c>
      <c r="M765" t="s">
        <v>22</v>
      </c>
      <c r="N765">
        <v>1336453200</v>
      </c>
      <c r="O765" s="14">
        <f t="shared" si="92"/>
        <v>41037.208333333336</v>
      </c>
      <c r="P765" s="14">
        <v>41037.208333333336</v>
      </c>
      <c r="Q765">
        <f t="shared" si="95"/>
        <v>2012</v>
      </c>
      <c r="R765">
        <v>2012</v>
      </c>
      <c r="S765" s="16" t="str">
        <f t="shared" si="93"/>
        <v>May</v>
      </c>
      <c r="T765" t="s">
        <v>2090</v>
      </c>
      <c r="U765">
        <v>1339477200</v>
      </c>
      <c r="V765" s="12">
        <f t="shared" si="94"/>
        <v>41072.208333333336</v>
      </c>
      <c r="W765" t="b">
        <v>0</v>
      </c>
      <c r="X765" t="b">
        <v>1</v>
      </c>
      <c r="Y765" t="s">
        <v>33</v>
      </c>
    </row>
    <row r="766" spans="1:2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88"/>
        <v>728.18181818181824</v>
      </c>
      <c r="G766" t="s">
        <v>20</v>
      </c>
      <c r="H766" s="8">
        <f t="shared" si="89"/>
        <v>54.121621621621621</v>
      </c>
      <c r="I766">
        <v>148</v>
      </c>
      <c r="J766" t="str">
        <f t="shared" si="90"/>
        <v>music</v>
      </c>
      <c r="K766" t="str">
        <f t="shared" si="91"/>
        <v>rock</v>
      </c>
      <c r="L766" t="s">
        <v>21</v>
      </c>
      <c r="M766" t="s">
        <v>22</v>
      </c>
      <c r="N766">
        <v>1305262800</v>
      </c>
      <c r="O766" s="14">
        <f t="shared" si="92"/>
        <v>40676.208333333336</v>
      </c>
      <c r="P766" s="14">
        <v>40676.208333333336</v>
      </c>
      <c r="Q766">
        <f t="shared" si="95"/>
        <v>2011</v>
      </c>
      <c r="R766">
        <v>2011</v>
      </c>
      <c r="S766" s="16" t="str">
        <f t="shared" si="93"/>
        <v>May</v>
      </c>
      <c r="T766" t="s">
        <v>2090</v>
      </c>
      <c r="U766">
        <v>1305954000</v>
      </c>
      <c r="V766" s="12">
        <f t="shared" si="94"/>
        <v>40684.208333333336</v>
      </c>
      <c r="W766" t="b">
        <v>0</v>
      </c>
      <c r="X766" t="b">
        <v>0</v>
      </c>
      <c r="Y766" t="s">
        <v>23</v>
      </c>
    </row>
    <row r="767" spans="1:2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88"/>
        <v>208.33333333333334</v>
      </c>
      <c r="G767" t="s">
        <v>20</v>
      </c>
      <c r="H767" s="8">
        <f t="shared" si="89"/>
        <v>41.035353535353536</v>
      </c>
      <c r="I767">
        <v>198</v>
      </c>
      <c r="J767" t="str">
        <f t="shared" si="90"/>
        <v>music</v>
      </c>
      <c r="K767" t="str">
        <f t="shared" si="91"/>
        <v>indie rock</v>
      </c>
      <c r="L767" t="s">
        <v>21</v>
      </c>
      <c r="M767" t="s">
        <v>22</v>
      </c>
      <c r="N767">
        <v>1492232400</v>
      </c>
      <c r="O767" s="14">
        <f t="shared" si="92"/>
        <v>42840.208333333328</v>
      </c>
      <c r="P767" s="14">
        <v>42840.208333333328</v>
      </c>
      <c r="Q767">
        <f t="shared" si="95"/>
        <v>2017</v>
      </c>
      <c r="R767">
        <v>2017</v>
      </c>
      <c r="S767" s="16" t="str">
        <f t="shared" si="93"/>
        <v>Apr</v>
      </c>
      <c r="T767" t="s">
        <v>2088</v>
      </c>
      <c r="U767">
        <v>1494392400</v>
      </c>
      <c r="V767" s="12">
        <f t="shared" si="94"/>
        <v>42865.208333333328</v>
      </c>
      <c r="W767" t="b">
        <v>1</v>
      </c>
      <c r="X767" t="b">
        <v>1</v>
      </c>
      <c r="Y767" t="s">
        <v>60</v>
      </c>
    </row>
    <row r="768" spans="1:2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88"/>
        <v>31.171232876712331</v>
      </c>
      <c r="G768" t="s">
        <v>14</v>
      </c>
      <c r="H768" s="8">
        <f t="shared" si="89"/>
        <v>55.052419354838712</v>
      </c>
      <c r="I768">
        <v>248</v>
      </c>
      <c r="J768" t="str">
        <f t="shared" si="90"/>
        <v>film &amp; video</v>
      </c>
      <c r="K768" t="str">
        <f t="shared" si="91"/>
        <v>science fiction</v>
      </c>
      <c r="L768" t="s">
        <v>26</v>
      </c>
      <c r="M768" t="s">
        <v>27</v>
      </c>
      <c r="N768">
        <v>1537333200</v>
      </c>
      <c r="O768" s="14">
        <f t="shared" si="92"/>
        <v>43362.208333333328</v>
      </c>
      <c r="P768" s="14">
        <v>43362.208333333328</v>
      </c>
      <c r="Q768">
        <f t="shared" si="95"/>
        <v>2018</v>
      </c>
      <c r="R768">
        <v>2018</v>
      </c>
      <c r="S768" s="16" t="str">
        <f t="shared" si="93"/>
        <v>Sep</v>
      </c>
      <c r="T768" t="s">
        <v>2082</v>
      </c>
      <c r="U768">
        <v>1537419600</v>
      </c>
      <c r="V768" s="12">
        <f t="shared" si="94"/>
        <v>43363.208333333328</v>
      </c>
      <c r="W768" t="b">
        <v>0</v>
      </c>
      <c r="X768" t="b">
        <v>0</v>
      </c>
      <c r="Y768" t="s">
        <v>474</v>
      </c>
    </row>
    <row r="769" spans="1:2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88"/>
        <v>56.967078189300416</v>
      </c>
      <c r="G769" t="s">
        <v>14</v>
      </c>
      <c r="H769" s="8">
        <f t="shared" si="89"/>
        <v>107.93762183235867</v>
      </c>
      <c r="I769">
        <v>513</v>
      </c>
      <c r="J769" t="str">
        <f t="shared" si="90"/>
        <v>publishing</v>
      </c>
      <c r="K769" t="str">
        <f t="shared" si="91"/>
        <v>translations</v>
      </c>
      <c r="L769" t="s">
        <v>21</v>
      </c>
      <c r="M769" t="s">
        <v>22</v>
      </c>
      <c r="N769">
        <v>1444107600</v>
      </c>
      <c r="O769" s="14">
        <f t="shared" si="92"/>
        <v>42283.208333333328</v>
      </c>
      <c r="P769" s="14">
        <v>42283.208333333328</v>
      </c>
      <c r="Q769">
        <f t="shared" si="95"/>
        <v>2015</v>
      </c>
      <c r="R769">
        <v>2015</v>
      </c>
      <c r="S769" s="16" t="str">
        <f t="shared" si="93"/>
        <v>Oct</v>
      </c>
      <c r="T769" t="s">
        <v>2083</v>
      </c>
      <c r="U769">
        <v>1447999200</v>
      </c>
      <c r="V769" s="12">
        <f t="shared" si="94"/>
        <v>42328.25</v>
      </c>
      <c r="W769" t="b">
        <v>0</v>
      </c>
      <c r="X769" t="b">
        <v>0</v>
      </c>
      <c r="Y769" t="s">
        <v>206</v>
      </c>
    </row>
    <row r="770" spans="1:2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88"/>
        <v>231</v>
      </c>
      <c r="G770" t="s">
        <v>20</v>
      </c>
      <c r="H770" s="8">
        <f t="shared" si="89"/>
        <v>73.92</v>
      </c>
      <c r="I770">
        <v>150</v>
      </c>
      <c r="J770" t="str">
        <f t="shared" si="90"/>
        <v>theater</v>
      </c>
      <c r="K770" t="str">
        <f t="shared" si="91"/>
        <v>plays</v>
      </c>
      <c r="L770" t="s">
        <v>21</v>
      </c>
      <c r="M770" t="s">
        <v>22</v>
      </c>
      <c r="N770">
        <v>1386741600</v>
      </c>
      <c r="O770" s="14">
        <f t="shared" si="92"/>
        <v>41619.25</v>
      </c>
      <c r="P770" s="14">
        <v>41619.25</v>
      </c>
      <c r="Q770">
        <f t="shared" si="95"/>
        <v>2013</v>
      </c>
      <c r="R770">
        <v>2013</v>
      </c>
      <c r="S770" s="16" t="str">
        <f t="shared" si="93"/>
        <v>Dec</v>
      </c>
      <c r="T770" t="s">
        <v>2086</v>
      </c>
      <c r="U770">
        <v>1388037600</v>
      </c>
      <c r="V770" s="12">
        <f t="shared" si="94"/>
        <v>41634.25</v>
      </c>
      <c r="W770" t="b">
        <v>0</v>
      </c>
      <c r="X770" t="b">
        <v>0</v>
      </c>
      <c r="Y770" t="s">
        <v>33</v>
      </c>
    </row>
    <row r="771" spans="1:2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96">E771/D771*100</f>
        <v>86.867834394904463</v>
      </c>
      <c r="G771" t="s">
        <v>14</v>
      </c>
      <c r="H771" s="8">
        <f t="shared" ref="H771:H834" si="97">E771/I771</f>
        <v>31.995894428152493</v>
      </c>
      <c r="I771">
        <v>3410</v>
      </c>
      <c r="J771" t="str">
        <f t="shared" ref="J771:J834" si="98">_xlfn.TEXTBEFORE(Y771, "/")</f>
        <v>games</v>
      </c>
      <c r="K771" t="str">
        <f t="shared" ref="K771:K834" si="99">_xlfn.TEXTAFTER(Y771, "/")</f>
        <v>video games</v>
      </c>
      <c r="L771" t="s">
        <v>21</v>
      </c>
      <c r="M771" t="s">
        <v>22</v>
      </c>
      <c r="N771">
        <v>1376542800</v>
      </c>
      <c r="O771" s="14">
        <f t="shared" ref="O771:O834" si="100">(((N771/60)/60)/24)+DATE(1970,1,1)</f>
        <v>41501.208333333336</v>
      </c>
      <c r="P771" s="14">
        <v>41501.208333333336</v>
      </c>
      <c r="Q771">
        <f t="shared" si="95"/>
        <v>2013</v>
      </c>
      <c r="R771">
        <v>2013</v>
      </c>
      <c r="S771" s="16" t="str">
        <f t="shared" ref="S771:S834" si="101">TEXT(P771, "mmm")</f>
        <v>Aug</v>
      </c>
      <c r="T771" t="s">
        <v>2080</v>
      </c>
      <c r="U771">
        <v>1378789200</v>
      </c>
      <c r="V771" s="12">
        <f t="shared" ref="V771:V834" si="102">(((U771/60)/60)/24)+DATE(1970,1,1)</f>
        <v>41527.208333333336</v>
      </c>
      <c r="W771" t="b">
        <v>0</v>
      </c>
      <c r="X771" t="b">
        <v>0</v>
      </c>
      <c r="Y771" t="s">
        <v>89</v>
      </c>
    </row>
    <row r="772" spans="1:2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96"/>
        <v>270.74418604651163</v>
      </c>
      <c r="G772" t="s">
        <v>20</v>
      </c>
      <c r="H772" s="8">
        <f t="shared" si="97"/>
        <v>53.898148148148145</v>
      </c>
      <c r="I772">
        <v>216</v>
      </c>
      <c r="J772" t="str">
        <f t="shared" si="98"/>
        <v>theater</v>
      </c>
      <c r="K772" t="str">
        <f t="shared" si="99"/>
        <v>plays</v>
      </c>
      <c r="L772" t="s">
        <v>107</v>
      </c>
      <c r="M772" t="s">
        <v>108</v>
      </c>
      <c r="N772">
        <v>1397451600</v>
      </c>
      <c r="O772" s="14">
        <f t="shared" si="100"/>
        <v>41743.208333333336</v>
      </c>
      <c r="P772" s="14">
        <v>41743.208333333336</v>
      </c>
      <c r="Q772">
        <f t="shared" ref="Q772:Q835" si="103">YEAR(P772)</f>
        <v>2014</v>
      </c>
      <c r="R772">
        <v>2014</v>
      </c>
      <c r="S772" s="16" t="str">
        <f t="shared" si="101"/>
        <v>Apr</v>
      </c>
      <c r="T772" t="s">
        <v>2088</v>
      </c>
      <c r="U772">
        <v>1398056400</v>
      </c>
      <c r="V772" s="12">
        <f t="shared" si="102"/>
        <v>41750.208333333336</v>
      </c>
      <c r="W772" t="b">
        <v>0</v>
      </c>
      <c r="X772" t="b">
        <v>1</v>
      </c>
      <c r="Y772" t="s">
        <v>33</v>
      </c>
    </row>
    <row r="773" spans="1:2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96"/>
        <v>49.446428571428569</v>
      </c>
      <c r="G773" t="s">
        <v>74</v>
      </c>
      <c r="H773" s="8">
        <f t="shared" si="97"/>
        <v>106.5</v>
      </c>
      <c r="I773">
        <v>26</v>
      </c>
      <c r="J773" t="str">
        <f t="shared" si="98"/>
        <v>theater</v>
      </c>
      <c r="K773" t="str">
        <f t="shared" si="99"/>
        <v>plays</v>
      </c>
      <c r="L773" t="s">
        <v>21</v>
      </c>
      <c r="M773" t="s">
        <v>22</v>
      </c>
      <c r="N773">
        <v>1548482400</v>
      </c>
      <c r="O773" s="14">
        <f t="shared" si="100"/>
        <v>43491.25</v>
      </c>
      <c r="P773" s="14">
        <v>43491.25</v>
      </c>
      <c r="Q773">
        <f t="shared" si="103"/>
        <v>2019</v>
      </c>
      <c r="R773">
        <v>2019</v>
      </c>
      <c r="S773" s="16" t="str">
        <f t="shared" si="101"/>
        <v>Jan</v>
      </c>
      <c r="T773" t="s">
        <v>2081</v>
      </c>
      <c r="U773">
        <v>1550815200</v>
      </c>
      <c r="V773" s="12">
        <f t="shared" si="102"/>
        <v>43518.25</v>
      </c>
      <c r="W773" t="b">
        <v>0</v>
      </c>
      <c r="X773" t="b">
        <v>0</v>
      </c>
      <c r="Y773" t="s">
        <v>33</v>
      </c>
    </row>
    <row r="774" spans="1:2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96"/>
        <v>113.3596256684492</v>
      </c>
      <c r="G774" t="s">
        <v>20</v>
      </c>
      <c r="H774" s="8">
        <f t="shared" si="97"/>
        <v>32.999805409612762</v>
      </c>
      <c r="I774">
        <v>5139</v>
      </c>
      <c r="J774" t="str">
        <f t="shared" si="98"/>
        <v>music</v>
      </c>
      <c r="K774" t="str">
        <f t="shared" si="99"/>
        <v>indie rock</v>
      </c>
      <c r="L774" t="s">
        <v>21</v>
      </c>
      <c r="M774" t="s">
        <v>22</v>
      </c>
      <c r="N774">
        <v>1549692000</v>
      </c>
      <c r="O774" s="14">
        <f t="shared" si="100"/>
        <v>43505.25</v>
      </c>
      <c r="P774" s="14">
        <v>43505.25</v>
      </c>
      <c r="Q774">
        <f t="shared" si="103"/>
        <v>2019</v>
      </c>
      <c r="R774">
        <v>2019</v>
      </c>
      <c r="S774" s="16" t="str">
        <f t="shared" si="101"/>
        <v>Feb</v>
      </c>
      <c r="T774" t="s">
        <v>2089</v>
      </c>
      <c r="U774">
        <v>1550037600</v>
      </c>
      <c r="V774" s="12">
        <f t="shared" si="102"/>
        <v>43509.25</v>
      </c>
      <c r="W774" t="b">
        <v>0</v>
      </c>
      <c r="X774" t="b">
        <v>0</v>
      </c>
      <c r="Y774" t="s">
        <v>60</v>
      </c>
    </row>
    <row r="775" spans="1:2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96"/>
        <v>190.55555555555554</v>
      </c>
      <c r="G775" t="s">
        <v>20</v>
      </c>
      <c r="H775" s="8">
        <f t="shared" si="97"/>
        <v>43.00254993625159</v>
      </c>
      <c r="I775">
        <v>2353</v>
      </c>
      <c r="J775" t="str">
        <f t="shared" si="98"/>
        <v>theater</v>
      </c>
      <c r="K775" t="str">
        <f t="shared" si="99"/>
        <v>plays</v>
      </c>
      <c r="L775" t="s">
        <v>21</v>
      </c>
      <c r="M775" t="s">
        <v>22</v>
      </c>
      <c r="N775">
        <v>1492059600</v>
      </c>
      <c r="O775" s="14">
        <f t="shared" si="100"/>
        <v>42838.208333333328</v>
      </c>
      <c r="P775" s="14">
        <v>42838.208333333328</v>
      </c>
      <c r="Q775">
        <f t="shared" si="103"/>
        <v>2017</v>
      </c>
      <c r="R775">
        <v>2017</v>
      </c>
      <c r="S775" s="16" t="str">
        <f t="shared" si="101"/>
        <v>Apr</v>
      </c>
      <c r="T775" t="s">
        <v>2088</v>
      </c>
      <c r="U775">
        <v>1492923600</v>
      </c>
      <c r="V775" s="12">
        <f t="shared" si="102"/>
        <v>42848.208333333328</v>
      </c>
      <c r="W775" t="b">
        <v>0</v>
      </c>
      <c r="X775" t="b">
        <v>0</v>
      </c>
      <c r="Y775" t="s">
        <v>33</v>
      </c>
    </row>
    <row r="776" spans="1:2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96"/>
        <v>135.5</v>
      </c>
      <c r="G776" t="s">
        <v>20</v>
      </c>
      <c r="H776" s="8">
        <f t="shared" si="97"/>
        <v>86.858974358974365</v>
      </c>
      <c r="I776">
        <v>78</v>
      </c>
      <c r="J776" t="str">
        <f t="shared" si="98"/>
        <v>technology</v>
      </c>
      <c r="K776" t="str">
        <f t="shared" si="99"/>
        <v>web</v>
      </c>
      <c r="L776" t="s">
        <v>107</v>
      </c>
      <c r="M776" t="s">
        <v>108</v>
      </c>
      <c r="N776">
        <v>1463979600</v>
      </c>
      <c r="O776" s="14">
        <f t="shared" si="100"/>
        <v>42513.208333333328</v>
      </c>
      <c r="P776" s="14">
        <v>42513.208333333328</v>
      </c>
      <c r="Q776">
        <f t="shared" si="103"/>
        <v>2016</v>
      </c>
      <c r="R776">
        <v>2016</v>
      </c>
      <c r="S776" s="16" t="str">
        <f t="shared" si="101"/>
        <v>May</v>
      </c>
      <c r="T776" t="s">
        <v>2090</v>
      </c>
      <c r="U776">
        <v>1467522000</v>
      </c>
      <c r="V776" s="12">
        <f t="shared" si="102"/>
        <v>42554.208333333328</v>
      </c>
      <c r="W776" t="b">
        <v>0</v>
      </c>
      <c r="X776" t="b">
        <v>0</v>
      </c>
      <c r="Y776" t="s">
        <v>28</v>
      </c>
    </row>
    <row r="777" spans="1:2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96"/>
        <v>10.297872340425531</v>
      </c>
      <c r="G777" t="s">
        <v>14</v>
      </c>
      <c r="H777" s="8">
        <f t="shared" si="97"/>
        <v>96.8</v>
      </c>
      <c r="I777">
        <v>10</v>
      </c>
      <c r="J777" t="str">
        <f t="shared" si="98"/>
        <v>music</v>
      </c>
      <c r="K777" t="str">
        <f t="shared" si="99"/>
        <v>rock</v>
      </c>
      <c r="L777" t="s">
        <v>21</v>
      </c>
      <c r="M777" t="s">
        <v>22</v>
      </c>
      <c r="N777">
        <v>1415253600</v>
      </c>
      <c r="O777" s="14">
        <f t="shared" si="100"/>
        <v>41949.25</v>
      </c>
      <c r="P777" s="14">
        <v>41949.25</v>
      </c>
      <c r="Q777">
        <f t="shared" si="103"/>
        <v>2014</v>
      </c>
      <c r="R777">
        <v>2014</v>
      </c>
      <c r="S777" s="16" t="str">
        <f t="shared" si="101"/>
        <v>Nov</v>
      </c>
      <c r="T777" t="s">
        <v>2079</v>
      </c>
      <c r="U777">
        <v>1416117600</v>
      </c>
      <c r="V777" s="12">
        <f t="shared" si="102"/>
        <v>41959.25</v>
      </c>
      <c r="W777" t="b">
        <v>0</v>
      </c>
      <c r="X777" t="b">
        <v>0</v>
      </c>
      <c r="Y777" t="s">
        <v>23</v>
      </c>
    </row>
    <row r="778" spans="1:2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96"/>
        <v>65.544223826714799</v>
      </c>
      <c r="G778" t="s">
        <v>14</v>
      </c>
      <c r="H778" s="8">
        <f t="shared" si="97"/>
        <v>32.995456610631528</v>
      </c>
      <c r="I778">
        <v>2201</v>
      </c>
      <c r="J778" t="str">
        <f t="shared" si="98"/>
        <v>theater</v>
      </c>
      <c r="K778" t="str">
        <f t="shared" si="99"/>
        <v>plays</v>
      </c>
      <c r="L778" t="s">
        <v>21</v>
      </c>
      <c r="M778" t="s">
        <v>22</v>
      </c>
      <c r="N778">
        <v>1562216400</v>
      </c>
      <c r="O778" s="14">
        <f t="shared" si="100"/>
        <v>43650.208333333328</v>
      </c>
      <c r="P778" s="14">
        <v>43650.208333333328</v>
      </c>
      <c r="Q778">
        <f t="shared" si="103"/>
        <v>2019</v>
      </c>
      <c r="R778">
        <v>2019</v>
      </c>
      <c r="S778" s="16" t="str">
        <f t="shared" si="101"/>
        <v>Jul</v>
      </c>
      <c r="T778" t="s">
        <v>2087</v>
      </c>
      <c r="U778">
        <v>1563771600</v>
      </c>
      <c r="V778" s="12">
        <f t="shared" si="102"/>
        <v>43668.208333333328</v>
      </c>
      <c r="W778" t="b">
        <v>0</v>
      </c>
      <c r="X778" t="b">
        <v>0</v>
      </c>
      <c r="Y778" t="s">
        <v>33</v>
      </c>
    </row>
    <row r="779" spans="1:2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96"/>
        <v>49.026652452025587</v>
      </c>
      <c r="G779" t="s">
        <v>14</v>
      </c>
      <c r="H779" s="8">
        <f t="shared" si="97"/>
        <v>68.028106508875737</v>
      </c>
      <c r="I779">
        <v>676</v>
      </c>
      <c r="J779" t="str">
        <f t="shared" si="98"/>
        <v>theater</v>
      </c>
      <c r="K779" t="str">
        <f t="shared" si="99"/>
        <v>plays</v>
      </c>
      <c r="L779" t="s">
        <v>21</v>
      </c>
      <c r="M779" t="s">
        <v>22</v>
      </c>
      <c r="N779">
        <v>1316754000</v>
      </c>
      <c r="O779" s="14">
        <f t="shared" si="100"/>
        <v>40809.208333333336</v>
      </c>
      <c r="P779" s="14">
        <v>40809.208333333336</v>
      </c>
      <c r="Q779">
        <f t="shared" si="103"/>
        <v>2011</v>
      </c>
      <c r="R779">
        <v>2011</v>
      </c>
      <c r="S779" s="16" t="str">
        <f t="shared" si="101"/>
        <v>Sep</v>
      </c>
      <c r="T779" t="s">
        <v>2082</v>
      </c>
      <c r="U779">
        <v>1319259600</v>
      </c>
      <c r="V779" s="12">
        <f t="shared" si="102"/>
        <v>40838.208333333336</v>
      </c>
      <c r="W779" t="b">
        <v>0</v>
      </c>
      <c r="X779" t="b">
        <v>0</v>
      </c>
      <c r="Y779" t="s">
        <v>33</v>
      </c>
    </row>
    <row r="780" spans="1:2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96"/>
        <v>787.92307692307691</v>
      </c>
      <c r="G780" t="s">
        <v>20</v>
      </c>
      <c r="H780" s="8">
        <f t="shared" si="97"/>
        <v>58.867816091954026</v>
      </c>
      <c r="I780">
        <v>174</v>
      </c>
      <c r="J780" t="str">
        <f t="shared" si="98"/>
        <v>film &amp; video</v>
      </c>
      <c r="K780" t="str">
        <f t="shared" si="99"/>
        <v>animation</v>
      </c>
      <c r="L780" t="s">
        <v>98</v>
      </c>
      <c r="M780" t="s">
        <v>99</v>
      </c>
      <c r="N780">
        <v>1313211600</v>
      </c>
      <c r="O780" s="14">
        <f t="shared" si="100"/>
        <v>40768.208333333336</v>
      </c>
      <c r="P780" s="14">
        <v>40768.208333333336</v>
      </c>
      <c r="Q780">
        <f t="shared" si="103"/>
        <v>2011</v>
      </c>
      <c r="R780">
        <v>2011</v>
      </c>
      <c r="S780" s="16" t="str">
        <f t="shared" si="101"/>
        <v>Aug</v>
      </c>
      <c r="T780" t="s">
        <v>2080</v>
      </c>
      <c r="U780">
        <v>1313643600</v>
      </c>
      <c r="V780" s="12">
        <f t="shared" si="102"/>
        <v>40773.208333333336</v>
      </c>
      <c r="W780" t="b">
        <v>0</v>
      </c>
      <c r="X780" t="b">
        <v>0</v>
      </c>
      <c r="Y780" t="s">
        <v>71</v>
      </c>
    </row>
    <row r="781" spans="1:2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96"/>
        <v>80.306347746090154</v>
      </c>
      <c r="G781" t="s">
        <v>14</v>
      </c>
      <c r="H781" s="8">
        <f t="shared" si="97"/>
        <v>105.04572803850782</v>
      </c>
      <c r="I781">
        <v>831</v>
      </c>
      <c r="J781" t="str">
        <f t="shared" si="98"/>
        <v>theater</v>
      </c>
      <c r="K781" t="str">
        <f t="shared" si="99"/>
        <v>plays</v>
      </c>
      <c r="L781" t="s">
        <v>21</v>
      </c>
      <c r="M781" t="s">
        <v>22</v>
      </c>
      <c r="N781">
        <v>1439528400</v>
      </c>
      <c r="O781" s="14">
        <f t="shared" si="100"/>
        <v>42230.208333333328</v>
      </c>
      <c r="P781" s="14">
        <v>42230.208333333328</v>
      </c>
      <c r="Q781">
        <f t="shared" si="103"/>
        <v>2015</v>
      </c>
      <c r="R781">
        <v>2015</v>
      </c>
      <c r="S781" s="16" t="str">
        <f t="shared" si="101"/>
        <v>Aug</v>
      </c>
      <c r="T781" t="s">
        <v>2080</v>
      </c>
      <c r="U781">
        <v>1440306000</v>
      </c>
      <c r="V781" s="12">
        <f t="shared" si="102"/>
        <v>42239.208333333328</v>
      </c>
      <c r="W781" t="b">
        <v>0</v>
      </c>
      <c r="X781" t="b">
        <v>1</v>
      </c>
      <c r="Y781" t="s">
        <v>33</v>
      </c>
    </row>
    <row r="782" spans="1:2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96"/>
        <v>106.29411764705883</v>
      </c>
      <c r="G782" t="s">
        <v>20</v>
      </c>
      <c r="H782" s="8">
        <f t="shared" si="97"/>
        <v>33.054878048780488</v>
      </c>
      <c r="I782">
        <v>164</v>
      </c>
      <c r="J782" t="str">
        <f t="shared" si="98"/>
        <v>film &amp; video</v>
      </c>
      <c r="K782" t="str">
        <f t="shared" si="99"/>
        <v>drama</v>
      </c>
      <c r="L782" t="s">
        <v>21</v>
      </c>
      <c r="M782" t="s">
        <v>22</v>
      </c>
      <c r="N782">
        <v>1469163600</v>
      </c>
      <c r="O782" s="14">
        <f t="shared" si="100"/>
        <v>42573.208333333328</v>
      </c>
      <c r="P782" s="14">
        <v>42573.208333333328</v>
      </c>
      <c r="Q782">
        <f t="shared" si="103"/>
        <v>2016</v>
      </c>
      <c r="R782">
        <v>2016</v>
      </c>
      <c r="S782" s="16" t="str">
        <f t="shared" si="101"/>
        <v>Jul</v>
      </c>
      <c r="T782" t="s">
        <v>2087</v>
      </c>
      <c r="U782">
        <v>1470805200</v>
      </c>
      <c r="V782" s="12">
        <f t="shared" si="102"/>
        <v>42592.208333333328</v>
      </c>
      <c r="W782" t="b">
        <v>0</v>
      </c>
      <c r="X782" t="b">
        <v>1</v>
      </c>
      <c r="Y782" t="s">
        <v>53</v>
      </c>
    </row>
    <row r="783" spans="1:2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96"/>
        <v>50.735632183908038</v>
      </c>
      <c r="G783" t="s">
        <v>74</v>
      </c>
      <c r="H783" s="8">
        <f t="shared" si="97"/>
        <v>78.821428571428569</v>
      </c>
      <c r="I783">
        <v>56</v>
      </c>
      <c r="J783" t="str">
        <f t="shared" si="98"/>
        <v>theater</v>
      </c>
      <c r="K783" t="str">
        <f t="shared" si="99"/>
        <v>plays</v>
      </c>
      <c r="L783" t="s">
        <v>98</v>
      </c>
      <c r="M783" t="s">
        <v>99</v>
      </c>
      <c r="N783">
        <v>1288501200</v>
      </c>
      <c r="O783" s="14">
        <f t="shared" si="100"/>
        <v>40482.208333333336</v>
      </c>
      <c r="P783" s="14">
        <v>40482.208333333336</v>
      </c>
      <c r="Q783">
        <f t="shared" si="103"/>
        <v>2010</v>
      </c>
      <c r="R783">
        <v>2010</v>
      </c>
      <c r="S783" s="16" t="str">
        <f t="shared" si="101"/>
        <v>Oct</v>
      </c>
      <c r="T783" t="s">
        <v>2083</v>
      </c>
      <c r="U783">
        <v>1292911200</v>
      </c>
      <c r="V783" s="12">
        <f t="shared" si="102"/>
        <v>40533.25</v>
      </c>
      <c r="W783" t="b">
        <v>0</v>
      </c>
      <c r="X783" t="b">
        <v>0</v>
      </c>
      <c r="Y783" t="s">
        <v>33</v>
      </c>
    </row>
    <row r="784" spans="1:2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96"/>
        <v>215.31372549019611</v>
      </c>
      <c r="G784" t="s">
        <v>20</v>
      </c>
      <c r="H784" s="8">
        <f t="shared" si="97"/>
        <v>68.204968944099377</v>
      </c>
      <c r="I784">
        <v>161</v>
      </c>
      <c r="J784" t="str">
        <f t="shared" si="98"/>
        <v>film &amp; video</v>
      </c>
      <c r="K784" t="str">
        <f t="shared" si="99"/>
        <v>animation</v>
      </c>
      <c r="L784" t="s">
        <v>21</v>
      </c>
      <c r="M784" t="s">
        <v>22</v>
      </c>
      <c r="N784">
        <v>1298959200</v>
      </c>
      <c r="O784" s="14">
        <f t="shared" si="100"/>
        <v>40603.25</v>
      </c>
      <c r="P784" s="14">
        <v>40603.25</v>
      </c>
      <c r="Q784">
        <f t="shared" si="103"/>
        <v>2011</v>
      </c>
      <c r="R784">
        <v>2011</v>
      </c>
      <c r="S784" s="16" t="str">
        <f t="shared" si="101"/>
        <v>Mar</v>
      </c>
      <c r="T784" t="s">
        <v>2085</v>
      </c>
      <c r="U784">
        <v>1301374800</v>
      </c>
      <c r="V784" s="12">
        <f t="shared" si="102"/>
        <v>40631.208333333336</v>
      </c>
      <c r="W784" t="b">
        <v>0</v>
      </c>
      <c r="X784" t="b">
        <v>1</v>
      </c>
      <c r="Y784" t="s">
        <v>71</v>
      </c>
    </row>
    <row r="785" spans="1:2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96"/>
        <v>141.22972972972974</v>
      </c>
      <c r="G785" t="s">
        <v>20</v>
      </c>
      <c r="H785" s="8">
        <f t="shared" si="97"/>
        <v>75.731884057971016</v>
      </c>
      <c r="I785">
        <v>138</v>
      </c>
      <c r="J785" t="str">
        <f t="shared" si="98"/>
        <v>music</v>
      </c>
      <c r="K785" t="str">
        <f t="shared" si="99"/>
        <v>rock</v>
      </c>
      <c r="L785" t="s">
        <v>21</v>
      </c>
      <c r="M785" t="s">
        <v>22</v>
      </c>
      <c r="N785">
        <v>1387260000</v>
      </c>
      <c r="O785" s="14">
        <f t="shared" si="100"/>
        <v>41625.25</v>
      </c>
      <c r="P785" s="14">
        <v>41625.25</v>
      </c>
      <c r="Q785">
        <f t="shared" si="103"/>
        <v>2013</v>
      </c>
      <c r="R785">
        <v>2013</v>
      </c>
      <c r="S785" s="16" t="str">
        <f t="shared" si="101"/>
        <v>Dec</v>
      </c>
      <c r="T785" t="s">
        <v>2086</v>
      </c>
      <c r="U785">
        <v>1387864800</v>
      </c>
      <c r="V785" s="12">
        <f t="shared" si="102"/>
        <v>41632.25</v>
      </c>
      <c r="W785" t="b">
        <v>0</v>
      </c>
      <c r="X785" t="b">
        <v>0</v>
      </c>
      <c r="Y785" t="s">
        <v>23</v>
      </c>
    </row>
    <row r="786" spans="1:2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96"/>
        <v>115.33745781777279</v>
      </c>
      <c r="G786" t="s">
        <v>20</v>
      </c>
      <c r="H786" s="8">
        <f t="shared" si="97"/>
        <v>30.996070133010882</v>
      </c>
      <c r="I786">
        <v>3308</v>
      </c>
      <c r="J786" t="str">
        <f t="shared" si="98"/>
        <v>technology</v>
      </c>
      <c r="K786" t="str">
        <f t="shared" si="99"/>
        <v>web</v>
      </c>
      <c r="L786" t="s">
        <v>21</v>
      </c>
      <c r="M786" t="s">
        <v>22</v>
      </c>
      <c r="N786">
        <v>1457244000</v>
      </c>
      <c r="O786" s="14">
        <f t="shared" si="100"/>
        <v>42435.25</v>
      </c>
      <c r="P786" s="14">
        <v>42435.25</v>
      </c>
      <c r="Q786">
        <f t="shared" si="103"/>
        <v>2016</v>
      </c>
      <c r="R786">
        <v>2016</v>
      </c>
      <c r="S786" s="16" t="str">
        <f t="shared" si="101"/>
        <v>Mar</v>
      </c>
      <c r="T786" t="s">
        <v>2085</v>
      </c>
      <c r="U786">
        <v>1458190800</v>
      </c>
      <c r="V786" s="12">
        <f t="shared" si="102"/>
        <v>42446.208333333328</v>
      </c>
      <c r="W786" t="b">
        <v>0</v>
      </c>
      <c r="X786" t="b">
        <v>0</v>
      </c>
      <c r="Y786" t="s">
        <v>28</v>
      </c>
    </row>
    <row r="787" spans="1:2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96"/>
        <v>193.11940298507463</v>
      </c>
      <c r="G787" t="s">
        <v>20</v>
      </c>
      <c r="H787" s="8">
        <f t="shared" si="97"/>
        <v>101.88188976377953</v>
      </c>
      <c r="I787">
        <v>127</v>
      </c>
      <c r="J787" t="str">
        <f t="shared" si="98"/>
        <v>film &amp; video</v>
      </c>
      <c r="K787" t="str">
        <f t="shared" si="99"/>
        <v>animation</v>
      </c>
      <c r="L787" t="s">
        <v>26</v>
      </c>
      <c r="M787" t="s">
        <v>27</v>
      </c>
      <c r="N787">
        <v>1556341200</v>
      </c>
      <c r="O787" s="14">
        <f t="shared" si="100"/>
        <v>43582.208333333328</v>
      </c>
      <c r="P787" s="14">
        <v>43582.208333333328</v>
      </c>
      <c r="Q787">
        <f t="shared" si="103"/>
        <v>2019</v>
      </c>
      <c r="R787">
        <v>2019</v>
      </c>
      <c r="S787" s="16" t="str">
        <f t="shared" si="101"/>
        <v>Apr</v>
      </c>
      <c r="T787" t="s">
        <v>2088</v>
      </c>
      <c r="U787">
        <v>1559278800</v>
      </c>
      <c r="V787" s="12">
        <f t="shared" si="102"/>
        <v>43616.208333333328</v>
      </c>
      <c r="W787" t="b">
        <v>0</v>
      </c>
      <c r="X787" t="b">
        <v>1</v>
      </c>
      <c r="Y787" t="s">
        <v>71</v>
      </c>
    </row>
    <row r="788" spans="1:2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96"/>
        <v>729.73333333333335</v>
      </c>
      <c r="G788" t="s">
        <v>20</v>
      </c>
      <c r="H788" s="8">
        <f t="shared" si="97"/>
        <v>52.879227053140099</v>
      </c>
      <c r="I788">
        <v>207</v>
      </c>
      <c r="J788" t="str">
        <f t="shared" si="98"/>
        <v>music</v>
      </c>
      <c r="K788" t="str">
        <f t="shared" si="99"/>
        <v>jazz</v>
      </c>
      <c r="L788" t="s">
        <v>107</v>
      </c>
      <c r="M788" t="s">
        <v>108</v>
      </c>
      <c r="N788">
        <v>1522126800</v>
      </c>
      <c r="O788" s="14">
        <f t="shared" si="100"/>
        <v>43186.208333333328</v>
      </c>
      <c r="P788" s="14">
        <v>43186.208333333328</v>
      </c>
      <c r="Q788">
        <f t="shared" si="103"/>
        <v>2018</v>
      </c>
      <c r="R788">
        <v>2018</v>
      </c>
      <c r="S788" s="16" t="str">
        <f t="shared" si="101"/>
        <v>Mar</v>
      </c>
      <c r="T788" t="s">
        <v>2085</v>
      </c>
      <c r="U788">
        <v>1522731600</v>
      </c>
      <c r="V788" s="12">
        <f t="shared" si="102"/>
        <v>43193.208333333328</v>
      </c>
      <c r="W788" t="b">
        <v>0</v>
      </c>
      <c r="X788" t="b">
        <v>1</v>
      </c>
      <c r="Y788" t="s">
        <v>159</v>
      </c>
    </row>
    <row r="789" spans="1:2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96"/>
        <v>99.66339869281046</v>
      </c>
      <c r="G789" t="s">
        <v>14</v>
      </c>
      <c r="H789" s="8">
        <f t="shared" si="97"/>
        <v>71.005820721769496</v>
      </c>
      <c r="I789">
        <v>859</v>
      </c>
      <c r="J789" t="str">
        <f t="shared" si="98"/>
        <v>music</v>
      </c>
      <c r="K789" t="str">
        <f t="shared" si="99"/>
        <v>rock</v>
      </c>
      <c r="L789" t="s">
        <v>15</v>
      </c>
      <c r="M789" t="s">
        <v>16</v>
      </c>
      <c r="N789">
        <v>1305954000</v>
      </c>
      <c r="O789" s="14">
        <f t="shared" si="100"/>
        <v>40684.208333333336</v>
      </c>
      <c r="P789" s="14">
        <v>40684.208333333336</v>
      </c>
      <c r="Q789">
        <f t="shared" si="103"/>
        <v>2011</v>
      </c>
      <c r="R789">
        <v>2011</v>
      </c>
      <c r="S789" s="16" t="str">
        <f t="shared" si="101"/>
        <v>May</v>
      </c>
      <c r="T789" t="s">
        <v>2090</v>
      </c>
      <c r="U789">
        <v>1306731600</v>
      </c>
      <c r="V789" s="12">
        <f t="shared" si="102"/>
        <v>40693.208333333336</v>
      </c>
      <c r="W789" t="b">
        <v>0</v>
      </c>
      <c r="X789" t="b">
        <v>0</v>
      </c>
      <c r="Y789" t="s">
        <v>23</v>
      </c>
    </row>
    <row r="790" spans="1:2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96"/>
        <v>88.166666666666671</v>
      </c>
      <c r="G790" t="s">
        <v>47</v>
      </c>
      <c r="H790" s="8">
        <f t="shared" si="97"/>
        <v>102.38709677419355</v>
      </c>
      <c r="I790">
        <v>31</v>
      </c>
      <c r="J790" t="str">
        <f t="shared" si="98"/>
        <v>film &amp; video</v>
      </c>
      <c r="K790" t="str">
        <f t="shared" si="99"/>
        <v>animation</v>
      </c>
      <c r="L790" t="s">
        <v>21</v>
      </c>
      <c r="M790" t="s">
        <v>22</v>
      </c>
      <c r="N790">
        <v>1350709200</v>
      </c>
      <c r="O790" s="14">
        <f t="shared" si="100"/>
        <v>41202.208333333336</v>
      </c>
      <c r="P790" s="14">
        <v>41202.208333333336</v>
      </c>
      <c r="Q790">
        <f t="shared" si="103"/>
        <v>2012</v>
      </c>
      <c r="R790">
        <v>2012</v>
      </c>
      <c r="S790" s="16" t="str">
        <f t="shared" si="101"/>
        <v>Oct</v>
      </c>
      <c r="T790" t="s">
        <v>2083</v>
      </c>
      <c r="U790">
        <v>1352527200</v>
      </c>
      <c r="V790" s="12">
        <f t="shared" si="102"/>
        <v>41223.25</v>
      </c>
      <c r="W790" t="b">
        <v>0</v>
      </c>
      <c r="X790" t="b">
        <v>0</v>
      </c>
      <c r="Y790" t="s">
        <v>71</v>
      </c>
    </row>
    <row r="791" spans="1:2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96"/>
        <v>37.233333333333334</v>
      </c>
      <c r="G791" t="s">
        <v>14</v>
      </c>
      <c r="H791" s="8">
        <f t="shared" si="97"/>
        <v>74.466666666666669</v>
      </c>
      <c r="I791">
        <v>45</v>
      </c>
      <c r="J791" t="str">
        <f t="shared" si="98"/>
        <v>theater</v>
      </c>
      <c r="K791" t="str">
        <f t="shared" si="99"/>
        <v>plays</v>
      </c>
      <c r="L791" t="s">
        <v>21</v>
      </c>
      <c r="M791" t="s">
        <v>22</v>
      </c>
      <c r="N791">
        <v>1401166800</v>
      </c>
      <c r="O791" s="14">
        <f t="shared" si="100"/>
        <v>41786.208333333336</v>
      </c>
      <c r="P791" s="14">
        <v>41786.208333333336</v>
      </c>
      <c r="Q791">
        <f t="shared" si="103"/>
        <v>2014</v>
      </c>
      <c r="R791">
        <v>2014</v>
      </c>
      <c r="S791" s="16" t="str">
        <f t="shared" si="101"/>
        <v>May</v>
      </c>
      <c r="T791" t="s">
        <v>2090</v>
      </c>
      <c r="U791">
        <v>1404363600</v>
      </c>
      <c r="V791" s="12">
        <f t="shared" si="102"/>
        <v>41823.208333333336</v>
      </c>
      <c r="W791" t="b">
        <v>0</v>
      </c>
      <c r="X791" t="b">
        <v>0</v>
      </c>
      <c r="Y791" t="s">
        <v>33</v>
      </c>
    </row>
    <row r="792" spans="1:2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96"/>
        <v>30.540075309306079</v>
      </c>
      <c r="G792" t="s">
        <v>74</v>
      </c>
      <c r="H792" s="8">
        <f t="shared" si="97"/>
        <v>51.009883198562441</v>
      </c>
      <c r="I792">
        <v>1113</v>
      </c>
      <c r="J792" t="str">
        <f t="shared" si="98"/>
        <v>theater</v>
      </c>
      <c r="K792" t="str">
        <f t="shared" si="99"/>
        <v>plays</v>
      </c>
      <c r="L792" t="s">
        <v>21</v>
      </c>
      <c r="M792" t="s">
        <v>22</v>
      </c>
      <c r="N792">
        <v>1266127200</v>
      </c>
      <c r="O792" s="14">
        <f t="shared" si="100"/>
        <v>40223.25</v>
      </c>
      <c r="P792" s="14">
        <v>40223.25</v>
      </c>
      <c r="Q792">
        <f t="shared" si="103"/>
        <v>2010</v>
      </c>
      <c r="R792">
        <v>2010</v>
      </c>
      <c r="S792" s="16" t="str">
        <f t="shared" si="101"/>
        <v>Feb</v>
      </c>
      <c r="T792" t="s">
        <v>2089</v>
      </c>
      <c r="U792">
        <v>1266645600</v>
      </c>
      <c r="V792" s="12">
        <f t="shared" si="102"/>
        <v>40229.25</v>
      </c>
      <c r="W792" t="b">
        <v>0</v>
      </c>
      <c r="X792" t="b">
        <v>0</v>
      </c>
      <c r="Y792" t="s">
        <v>33</v>
      </c>
    </row>
    <row r="793" spans="1:2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96"/>
        <v>25.714285714285712</v>
      </c>
      <c r="G793" t="s">
        <v>14</v>
      </c>
      <c r="H793" s="8">
        <f t="shared" si="97"/>
        <v>90</v>
      </c>
      <c r="I793">
        <v>6</v>
      </c>
      <c r="J793" t="str">
        <f t="shared" si="98"/>
        <v>food</v>
      </c>
      <c r="K793" t="str">
        <f t="shared" si="99"/>
        <v>food trucks</v>
      </c>
      <c r="L793" t="s">
        <v>21</v>
      </c>
      <c r="M793" t="s">
        <v>22</v>
      </c>
      <c r="N793">
        <v>1481436000</v>
      </c>
      <c r="O793" s="14">
        <f t="shared" si="100"/>
        <v>42715.25</v>
      </c>
      <c r="P793" s="14">
        <v>42715.25</v>
      </c>
      <c r="Q793">
        <f t="shared" si="103"/>
        <v>2016</v>
      </c>
      <c r="R793">
        <v>2016</v>
      </c>
      <c r="S793" s="16" t="str">
        <f t="shared" si="101"/>
        <v>Dec</v>
      </c>
      <c r="T793" t="s">
        <v>2086</v>
      </c>
      <c r="U793">
        <v>1482818400</v>
      </c>
      <c r="V793" s="12">
        <f t="shared" si="102"/>
        <v>42731.25</v>
      </c>
      <c r="W793" t="b">
        <v>0</v>
      </c>
      <c r="X793" t="b">
        <v>0</v>
      </c>
      <c r="Y793" t="s">
        <v>17</v>
      </c>
    </row>
    <row r="794" spans="1:2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96"/>
        <v>34</v>
      </c>
      <c r="G794" t="s">
        <v>14</v>
      </c>
      <c r="H794" s="8">
        <f t="shared" si="97"/>
        <v>97.142857142857139</v>
      </c>
      <c r="I794">
        <v>7</v>
      </c>
      <c r="J794" t="str">
        <f t="shared" si="98"/>
        <v>theater</v>
      </c>
      <c r="K794" t="str">
        <f t="shared" si="99"/>
        <v>plays</v>
      </c>
      <c r="L794" t="s">
        <v>21</v>
      </c>
      <c r="M794" t="s">
        <v>22</v>
      </c>
      <c r="N794">
        <v>1372222800</v>
      </c>
      <c r="O794" s="14">
        <f t="shared" si="100"/>
        <v>41451.208333333336</v>
      </c>
      <c r="P794" s="14">
        <v>41451.208333333336</v>
      </c>
      <c r="Q794">
        <f t="shared" si="103"/>
        <v>2013</v>
      </c>
      <c r="R794">
        <v>2013</v>
      </c>
      <c r="S794" s="16" t="str">
        <f t="shared" si="101"/>
        <v>Jun</v>
      </c>
      <c r="T794" t="s">
        <v>2084</v>
      </c>
      <c r="U794">
        <v>1374642000</v>
      </c>
      <c r="V794" s="12">
        <f t="shared" si="102"/>
        <v>41479.208333333336</v>
      </c>
      <c r="W794" t="b">
        <v>0</v>
      </c>
      <c r="X794" t="b">
        <v>1</v>
      </c>
      <c r="Y794" t="s">
        <v>33</v>
      </c>
    </row>
    <row r="795" spans="1:2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96"/>
        <v>1185.909090909091</v>
      </c>
      <c r="G795" t="s">
        <v>20</v>
      </c>
      <c r="H795" s="8">
        <f t="shared" si="97"/>
        <v>72.071823204419886</v>
      </c>
      <c r="I795">
        <v>181</v>
      </c>
      <c r="J795" t="str">
        <f t="shared" si="98"/>
        <v>publishing</v>
      </c>
      <c r="K795" t="str">
        <f t="shared" si="99"/>
        <v>nonfiction</v>
      </c>
      <c r="L795" t="s">
        <v>98</v>
      </c>
      <c r="M795" t="s">
        <v>99</v>
      </c>
      <c r="N795">
        <v>1372136400</v>
      </c>
      <c r="O795" s="14">
        <f t="shared" si="100"/>
        <v>41450.208333333336</v>
      </c>
      <c r="P795" s="14">
        <v>41450.208333333336</v>
      </c>
      <c r="Q795">
        <f t="shared" si="103"/>
        <v>2013</v>
      </c>
      <c r="R795">
        <v>2013</v>
      </c>
      <c r="S795" s="16" t="str">
        <f t="shared" si="101"/>
        <v>Jun</v>
      </c>
      <c r="T795" t="s">
        <v>2084</v>
      </c>
      <c r="U795">
        <v>1372482000</v>
      </c>
      <c r="V795" s="12">
        <f t="shared" si="102"/>
        <v>41454.208333333336</v>
      </c>
      <c r="W795" t="b">
        <v>0</v>
      </c>
      <c r="X795" t="b">
        <v>0</v>
      </c>
      <c r="Y795" t="s">
        <v>68</v>
      </c>
    </row>
    <row r="796" spans="1:2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96"/>
        <v>125.39393939393939</v>
      </c>
      <c r="G796" t="s">
        <v>20</v>
      </c>
      <c r="H796" s="8">
        <f t="shared" si="97"/>
        <v>75.236363636363635</v>
      </c>
      <c r="I796">
        <v>110</v>
      </c>
      <c r="J796" t="str">
        <f t="shared" si="98"/>
        <v>music</v>
      </c>
      <c r="K796" t="str">
        <f t="shared" si="99"/>
        <v>rock</v>
      </c>
      <c r="L796" t="s">
        <v>21</v>
      </c>
      <c r="M796" t="s">
        <v>22</v>
      </c>
      <c r="N796">
        <v>1513922400</v>
      </c>
      <c r="O796" s="14">
        <f t="shared" si="100"/>
        <v>43091.25</v>
      </c>
      <c r="P796" s="14">
        <v>43091.25</v>
      </c>
      <c r="Q796">
        <f t="shared" si="103"/>
        <v>2017</v>
      </c>
      <c r="R796">
        <v>2017</v>
      </c>
      <c r="S796" s="16" t="str">
        <f t="shared" si="101"/>
        <v>Dec</v>
      </c>
      <c r="T796" t="s">
        <v>2086</v>
      </c>
      <c r="U796">
        <v>1514959200</v>
      </c>
      <c r="V796" s="12">
        <f t="shared" si="102"/>
        <v>43103.25</v>
      </c>
      <c r="W796" t="b">
        <v>0</v>
      </c>
      <c r="X796" t="b">
        <v>0</v>
      </c>
      <c r="Y796" t="s">
        <v>23</v>
      </c>
    </row>
    <row r="797" spans="1:2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96"/>
        <v>14.394366197183098</v>
      </c>
      <c r="G797" t="s">
        <v>14</v>
      </c>
      <c r="H797" s="8">
        <f t="shared" si="97"/>
        <v>32.967741935483872</v>
      </c>
      <c r="I797">
        <v>31</v>
      </c>
      <c r="J797" t="str">
        <f t="shared" si="98"/>
        <v>film &amp; video</v>
      </c>
      <c r="K797" t="str">
        <f t="shared" si="99"/>
        <v>drama</v>
      </c>
      <c r="L797" t="s">
        <v>21</v>
      </c>
      <c r="M797" t="s">
        <v>22</v>
      </c>
      <c r="N797">
        <v>1477976400</v>
      </c>
      <c r="O797" s="14">
        <f t="shared" si="100"/>
        <v>42675.208333333328</v>
      </c>
      <c r="P797" s="14">
        <v>42675.208333333328</v>
      </c>
      <c r="Q797">
        <f t="shared" si="103"/>
        <v>2016</v>
      </c>
      <c r="R797">
        <v>2016</v>
      </c>
      <c r="S797" s="16" t="str">
        <f t="shared" si="101"/>
        <v>Nov</v>
      </c>
      <c r="T797" t="s">
        <v>2079</v>
      </c>
      <c r="U797">
        <v>1478235600</v>
      </c>
      <c r="V797" s="12">
        <f t="shared" si="102"/>
        <v>42678.208333333328</v>
      </c>
      <c r="W797" t="b">
        <v>0</v>
      </c>
      <c r="X797" t="b">
        <v>0</v>
      </c>
      <c r="Y797" t="s">
        <v>53</v>
      </c>
    </row>
    <row r="798" spans="1:2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96"/>
        <v>54.807692307692314</v>
      </c>
      <c r="G798" t="s">
        <v>14</v>
      </c>
      <c r="H798" s="8">
        <f t="shared" si="97"/>
        <v>54.807692307692307</v>
      </c>
      <c r="I798">
        <v>78</v>
      </c>
      <c r="J798" t="str">
        <f t="shared" si="98"/>
        <v>games</v>
      </c>
      <c r="K798" t="str">
        <f t="shared" si="99"/>
        <v>mobile games</v>
      </c>
      <c r="L798" t="s">
        <v>21</v>
      </c>
      <c r="M798" t="s">
        <v>22</v>
      </c>
      <c r="N798">
        <v>1407474000</v>
      </c>
      <c r="O798" s="14">
        <f t="shared" si="100"/>
        <v>41859.208333333336</v>
      </c>
      <c r="P798" s="14">
        <v>41859.208333333336</v>
      </c>
      <c r="Q798">
        <f t="shared" si="103"/>
        <v>2014</v>
      </c>
      <c r="R798">
        <v>2014</v>
      </c>
      <c r="S798" s="16" t="str">
        <f t="shared" si="101"/>
        <v>Aug</v>
      </c>
      <c r="T798" t="s">
        <v>2080</v>
      </c>
      <c r="U798">
        <v>1408078800</v>
      </c>
      <c r="V798" s="12">
        <f t="shared" si="102"/>
        <v>41866.208333333336</v>
      </c>
      <c r="W798" t="b">
        <v>0</v>
      </c>
      <c r="X798" t="b">
        <v>1</v>
      </c>
      <c r="Y798" t="s">
        <v>292</v>
      </c>
    </row>
    <row r="799" spans="1:2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96"/>
        <v>109.63157894736841</v>
      </c>
      <c r="G799" t="s">
        <v>20</v>
      </c>
      <c r="H799" s="8">
        <f t="shared" si="97"/>
        <v>45.037837837837834</v>
      </c>
      <c r="I799">
        <v>185</v>
      </c>
      <c r="J799" t="str">
        <f t="shared" si="98"/>
        <v>technology</v>
      </c>
      <c r="K799" t="str">
        <f t="shared" si="99"/>
        <v>web</v>
      </c>
      <c r="L799" t="s">
        <v>21</v>
      </c>
      <c r="M799" t="s">
        <v>22</v>
      </c>
      <c r="N799">
        <v>1546149600</v>
      </c>
      <c r="O799" s="14">
        <f t="shared" si="100"/>
        <v>43464.25</v>
      </c>
      <c r="P799" s="14">
        <v>43464.25</v>
      </c>
      <c r="Q799">
        <f t="shared" si="103"/>
        <v>2018</v>
      </c>
      <c r="R799">
        <v>2018</v>
      </c>
      <c r="S799" s="16" t="str">
        <f t="shared" si="101"/>
        <v>Dec</v>
      </c>
      <c r="T799" t="s">
        <v>2086</v>
      </c>
      <c r="U799">
        <v>1548136800</v>
      </c>
      <c r="V799" s="12">
        <f t="shared" si="102"/>
        <v>43487.25</v>
      </c>
      <c r="W799" t="b">
        <v>0</v>
      </c>
      <c r="X799" t="b">
        <v>0</v>
      </c>
      <c r="Y799" t="s">
        <v>28</v>
      </c>
    </row>
    <row r="800" spans="1:2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96"/>
        <v>188.47058823529412</v>
      </c>
      <c r="G800" t="s">
        <v>20</v>
      </c>
      <c r="H800" s="8">
        <f t="shared" si="97"/>
        <v>52.958677685950413</v>
      </c>
      <c r="I800">
        <v>121</v>
      </c>
      <c r="J800" t="str">
        <f t="shared" si="98"/>
        <v>theater</v>
      </c>
      <c r="K800" t="str">
        <f t="shared" si="99"/>
        <v>plays</v>
      </c>
      <c r="L800" t="s">
        <v>21</v>
      </c>
      <c r="M800" t="s">
        <v>22</v>
      </c>
      <c r="N800">
        <v>1338440400</v>
      </c>
      <c r="O800" s="14">
        <f t="shared" si="100"/>
        <v>41060.208333333336</v>
      </c>
      <c r="P800" s="14">
        <v>41060.208333333336</v>
      </c>
      <c r="Q800">
        <f t="shared" si="103"/>
        <v>2012</v>
      </c>
      <c r="R800">
        <v>2012</v>
      </c>
      <c r="S800" s="16" t="str">
        <f t="shared" si="101"/>
        <v>May</v>
      </c>
      <c r="T800" t="s">
        <v>2090</v>
      </c>
      <c r="U800">
        <v>1340859600</v>
      </c>
      <c r="V800" s="12">
        <f t="shared" si="102"/>
        <v>41088.208333333336</v>
      </c>
      <c r="W800" t="b">
        <v>0</v>
      </c>
      <c r="X800" t="b">
        <v>1</v>
      </c>
      <c r="Y800" t="s">
        <v>33</v>
      </c>
    </row>
    <row r="801" spans="1:2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96"/>
        <v>87.008284023668637</v>
      </c>
      <c r="G801" t="s">
        <v>14</v>
      </c>
      <c r="H801" s="8">
        <f t="shared" si="97"/>
        <v>60.017959183673469</v>
      </c>
      <c r="I801">
        <v>1225</v>
      </c>
      <c r="J801" t="str">
        <f t="shared" si="98"/>
        <v>theater</v>
      </c>
      <c r="K801" t="str">
        <f t="shared" si="99"/>
        <v>plays</v>
      </c>
      <c r="L801" t="s">
        <v>40</v>
      </c>
      <c r="M801" t="s">
        <v>41</v>
      </c>
      <c r="N801">
        <v>1454133600</v>
      </c>
      <c r="O801" s="14">
        <f t="shared" si="100"/>
        <v>42399.25</v>
      </c>
      <c r="P801" s="14">
        <v>42399.25</v>
      </c>
      <c r="Q801">
        <f t="shared" si="103"/>
        <v>2016</v>
      </c>
      <c r="R801">
        <v>2016</v>
      </c>
      <c r="S801" s="16" t="str">
        <f t="shared" si="101"/>
        <v>Jan</v>
      </c>
      <c r="T801" t="s">
        <v>2081</v>
      </c>
      <c r="U801">
        <v>1454479200</v>
      </c>
      <c r="V801" s="12">
        <f t="shared" si="102"/>
        <v>42403.25</v>
      </c>
      <c r="W801" t="b">
        <v>0</v>
      </c>
      <c r="X801" t="b">
        <v>0</v>
      </c>
      <c r="Y801" t="s">
        <v>33</v>
      </c>
    </row>
    <row r="802" spans="1:2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96"/>
        <v>1</v>
      </c>
      <c r="G802" t="s">
        <v>14</v>
      </c>
      <c r="H802" s="8">
        <f t="shared" si="97"/>
        <v>1</v>
      </c>
      <c r="I802">
        <v>1</v>
      </c>
      <c r="J802" t="str">
        <f t="shared" si="98"/>
        <v>music</v>
      </c>
      <c r="K802" t="str">
        <f t="shared" si="99"/>
        <v>rock</v>
      </c>
      <c r="L802" t="s">
        <v>98</v>
      </c>
      <c r="M802" t="s">
        <v>99</v>
      </c>
      <c r="N802">
        <v>1434085200</v>
      </c>
      <c r="O802" s="14">
        <f t="shared" si="100"/>
        <v>42167.208333333328</v>
      </c>
      <c r="P802" s="14">
        <v>42167.208333333328</v>
      </c>
      <c r="Q802">
        <f t="shared" si="103"/>
        <v>2015</v>
      </c>
      <c r="R802">
        <v>2015</v>
      </c>
      <c r="S802" s="16" t="str">
        <f t="shared" si="101"/>
        <v>Jun</v>
      </c>
      <c r="T802" t="s">
        <v>2084</v>
      </c>
      <c r="U802">
        <v>1434430800</v>
      </c>
      <c r="V802" s="12">
        <f t="shared" si="102"/>
        <v>42171.208333333328</v>
      </c>
      <c r="W802" t="b">
        <v>0</v>
      </c>
      <c r="X802" t="b">
        <v>0</v>
      </c>
      <c r="Y802" t="s">
        <v>23</v>
      </c>
    </row>
    <row r="803" spans="1:2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96"/>
        <v>202.9130434782609</v>
      </c>
      <c r="G803" t="s">
        <v>20</v>
      </c>
      <c r="H803" s="8">
        <f t="shared" si="97"/>
        <v>44.028301886792455</v>
      </c>
      <c r="I803">
        <v>106</v>
      </c>
      <c r="J803" t="str">
        <f t="shared" si="98"/>
        <v>photography</v>
      </c>
      <c r="K803" t="str">
        <f t="shared" si="99"/>
        <v>photography books</v>
      </c>
      <c r="L803" t="s">
        <v>21</v>
      </c>
      <c r="M803" t="s">
        <v>22</v>
      </c>
      <c r="N803">
        <v>1577772000</v>
      </c>
      <c r="O803" s="14">
        <f t="shared" si="100"/>
        <v>43830.25</v>
      </c>
      <c r="P803" s="14">
        <v>43830.25</v>
      </c>
      <c r="Q803">
        <f t="shared" si="103"/>
        <v>2019</v>
      </c>
      <c r="R803">
        <v>2019</v>
      </c>
      <c r="S803" s="16" t="str">
        <f t="shared" si="101"/>
        <v>Dec</v>
      </c>
      <c r="T803" t="s">
        <v>2086</v>
      </c>
      <c r="U803">
        <v>1579672800</v>
      </c>
      <c r="V803" s="12">
        <f t="shared" si="102"/>
        <v>43852.25</v>
      </c>
      <c r="W803" t="b">
        <v>0</v>
      </c>
      <c r="X803" t="b">
        <v>1</v>
      </c>
      <c r="Y803" t="s">
        <v>122</v>
      </c>
    </row>
    <row r="804" spans="1:2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96"/>
        <v>197.03225806451613</v>
      </c>
      <c r="G804" t="s">
        <v>20</v>
      </c>
      <c r="H804" s="8">
        <f t="shared" si="97"/>
        <v>86.028169014084511</v>
      </c>
      <c r="I804">
        <v>142</v>
      </c>
      <c r="J804" t="str">
        <f t="shared" si="98"/>
        <v>photography</v>
      </c>
      <c r="K804" t="str">
        <f t="shared" si="99"/>
        <v>photography books</v>
      </c>
      <c r="L804" t="s">
        <v>21</v>
      </c>
      <c r="M804" t="s">
        <v>22</v>
      </c>
      <c r="N804">
        <v>1562216400</v>
      </c>
      <c r="O804" s="14">
        <f t="shared" si="100"/>
        <v>43650.208333333328</v>
      </c>
      <c r="P804" s="14">
        <v>43650.208333333328</v>
      </c>
      <c r="Q804">
        <f t="shared" si="103"/>
        <v>2019</v>
      </c>
      <c r="R804">
        <v>2019</v>
      </c>
      <c r="S804" s="16" t="str">
        <f t="shared" si="101"/>
        <v>Jul</v>
      </c>
      <c r="T804" t="s">
        <v>2087</v>
      </c>
      <c r="U804">
        <v>1562389200</v>
      </c>
      <c r="V804" s="12">
        <f t="shared" si="102"/>
        <v>43652.208333333328</v>
      </c>
      <c r="W804" t="b">
        <v>0</v>
      </c>
      <c r="X804" t="b">
        <v>0</v>
      </c>
      <c r="Y804" t="s">
        <v>122</v>
      </c>
    </row>
    <row r="805" spans="1:2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96"/>
        <v>107</v>
      </c>
      <c r="G805" t="s">
        <v>20</v>
      </c>
      <c r="H805" s="8">
        <f t="shared" si="97"/>
        <v>28.012875536480685</v>
      </c>
      <c r="I805">
        <v>233</v>
      </c>
      <c r="J805" t="str">
        <f t="shared" si="98"/>
        <v>theater</v>
      </c>
      <c r="K805" t="str">
        <f t="shared" si="99"/>
        <v>plays</v>
      </c>
      <c r="L805" t="s">
        <v>21</v>
      </c>
      <c r="M805" t="s">
        <v>22</v>
      </c>
      <c r="N805">
        <v>1548568800</v>
      </c>
      <c r="O805" s="14">
        <f t="shared" si="100"/>
        <v>43492.25</v>
      </c>
      <c r="P805" s="14">
        <v>43492.25</v>
      </c>
      <c r="Q805">
        <f t="shared" si="103"/>
        <v>2019</v>
      </c>
      <c r="R805">
        <v>2019</v>
      </c>
      <c r="S805" s="16" t="str">
        <f t="shared" si="101"/>
        <v>Jan</v>
      </c>
      <c r="T805" t="s">
        <v>2081</v>
      </c>
      <c r="U805">
        <v>1551506400</v>
      </c>
      <c r="V805" s="12">
        <f t="shared" si="102"/>
        <v>43526.25</v>
      </c>
      <c r="W805" t="b">
        <v>0</v>
      </c>
      <c r="X805" t="b">
        <v>0</v>
      </c>
      <c r="Y805" t="s">
        <v>33</v>
      </c>
    </row>
    <row r="806" spans="1:2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96"/>
        <v>268.73076923076923</v>
      </c>
      <c r="G806" t="s">
        <v>20</v>
      </c>
      <c r="H806" s="8">
        <f t="shared" si="97"/>
        <v>32.050458715596328</v>
      </c>
      <c r="I806">
        <v>218</v>
      </c>
      <c r="J806" t="str">
        <f t="shared" si="98"/>
        <v>music</v>
      </c>
      <c r="K806" t="str">
        <f t="shared" si="99"/>
        <v>rock</v>
      </c>
      <c r="L806" t="s">
        <v>21</v>
      </c>
      <c r="M806" t="s">
        <v>22</v>
      </c>
      <c r="N806">
        <v>1514872800</v>
      </c>
      <c r="O806" s="14">
        <f t="shared" si="100"/>
        <v>43102.25</v>
      </c>
      <c r="P806" s="14">
        <v>43102.25</v>
      </c>
      <c r="Q806">
        <f t="shared" si="103"/>
        <v>2018</v>
      </c>
      <c r="R806">
        <v>2018</v>
      </c>
      <c r="S806" s="16" t="str">
        <f t="shared" si="101"/>
        <v>Jan</v>
      </c>
      <c r="T806" t="s">
        <v>2081</v>
      </c>
      <c r="U806">
        <v>1516600800</v>
      </c>
      <c r="V806" s="12">
        <f t="shared" si="102"/>
        <v>43122.25</v>
      </c>
      <c r="W806" t="b">
        <v>0</v>
      </c>
      <c r="X806" t="b">
        <v>0</v>
      </c>
      <c r="Y806" t="s">
        <v>23</v>
      </c>
    </row>
    <row r="807" spans="1:2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96"/>
        <v>50.845360824742272</v>
      </c>
      <c r="G807" t="s">
        <v>14</v>
      </c>
      <c r="H807" s="8">
        <f t="shared" si="97"/>
        <v>73.611940298507463</v>
      </c>
      <c r="I807">
        <v>67</v>
      </c>
      <c r="J807" t="str">
        <f t="shared" si="98"/>
        <v>film &amp; video</v>
      </c>
      <c r="K807" t="str">
        <f t="shared" si="99"/>
        <v>documentary</v>
      </c>
      <c r="L807" t="s">
        <v>26</v>
      </c>
      <c r="M807" t="s">
        <v>27</v>
      </c>
      <c r="N807">
        <v>1416031200</v>
      </c>
      <c r="O807" s="14">
        <f t="shared" si="100"/>
        <v>41958.25</v>
      </c>
      <c r="P807" s="14">
        <v>41958.25</v>
      </c>
      <c r="Q807">
        <f t="shared" si="103"/>
        <v>2014</v>
      </c>
      <c r="R807">
        <v>2014</v>
      </c>
      <c r="S807" s="16" t="str">
        <f t="shared" si="101"/>
        <v>Nov</v>
      </c>
      <c r="T807" t="s">
        <v>2079</v>
      </c>
      <c r="U807">
        <v>1420437600</v>
      </c>
      <c r="V807" s="12">
        <f t="shared" si="102"/>
        <v>42009.25</v>
      </c>
      <c r="W807" t="b">
        <v>0</v>
      </c>
      <c r="X807" t="b">
        <v>0</v>
      </c>
      <c r="Y807" t="s">
        <v>42</v>
      </c>
    </row>
    <row r="808" spans="1:2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96"/>
        <v>1180.2857142857142</v>
      </c>
      <c r="G808" t="s">
        <v>20</v>
      </c>
      <c r="H808" s="8">
        <f t="shared" si="97"/>
        <v>108.71052631578948</v>
      </c>
      <c r="I808">
        <v>76</v>
      </c>
      <c r="J808" t="str">
        <f t="shared" si="98"/>
        <v>film &amp; video</v>
      </c>
      <c r="K808" t="str">
        <f t="shared" si="99"/>
        <v>drama</v>
      </c>
      <c r="L808" t="s">
        <v>21</v>
      </c>
      <c r="M808" t="s">
        <v>22</v>
      </c>
      <c r="N808">
        <v>1330927200</v>
      </c>
      <c r="O808" s="14">
        <f t="shared" si="100"/>
        <v>40973.25</v>
      </c>
      <c r="P808" s="14">
        <v>40973.25</v>
      </c>
      <c r="Q808">
        <f t="shared" si="103"/>
        <v>2012</v>
      </c>
      <c r="R808">
        <v>2012</v>
      </c>
      <c r="S808" s="16" t="str">
        <f t="shared" si="101"/>
        <v>Mar</v>
      </c>
      <c r="T808" t="s">
        <v>2085</v>
      </c>
      <c r="U808">
        <v>1332997200</v>
      </c>
      <c r="V808" s="12">
        <f t="shared" si="102"/>
        <v>40997.208333333336</v>
      </c>
      <c r="W808" t="b">
        <v>0</v>
      </c>
      <c r="X808" t="b">
        <v>1</v>
      </c>
      <c r="Y808" t="s">
        <v>53</v>
      </c>
    </row>
    <row r="809" spans="1:2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96"/>
        <v>264</v>
      </c>
      <c r="G809" t="s">
        <v>20</v>
      </c>
      <c r="H809" s="8">
        <f t="shared" si="97"/>
        <v>42.97674418604651</v>
      </c>
      <c r="I809">
        <v>43</v>
      </c>
      <c r="J809" t="str">
        <f t="shared" si="98"/>
        <v>theater</v>
      </c>
      <c r="K809" t="str">
        <f t="shared" si="99"/>
        <v>plays</v>
      </c>
      <c r="L809" t="s">
        <v>21</v>
      </c>
      <c r="M809" t="s">
        <v>22</v>
      </c>
      <c r="N809">
        <v>1571115600</v>
      </c>
      <c r="O809" s="14">
        <f t="shared" si="100"/>
        <v>43753.208333333328</v>
      </c>
      <c r="P809" s="14">
        <v>43753.208333333328</v>
      </c>
      <c r="Q809">
        <f t="shared" si="103"/>
        <v>2019</v>
      </c>
      <c r="R809">
        <v>2019</v>
      </c>
      <c r="S809" s="16" t="str">
        <f t="shared" si="101"/>
        <v>Oct</v>
      </c>
      <c r="T809" t="s">
        <v>2083</v>
      </c>
      <c r="U809">
        <v>1574920800</v>
      </c>
      <c r="V809" s="12">
        <f t="shared" si="102"/>
        <v>43797.25</v>
      </c>
      <c r="W809" t="b">
        <v>0</v>
      </c>
      <c r="X809" t="b">
        <v>1</v>
      </c>
      <c r="Y809" t="s">
        <v>33</v>
      </c>
    </row>
    <row r="810" spans="1:2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96"/>
        <v>30.44230769230769</v>
      </c>
      <c r="G810" t="s">
        <v>14</v>
      </c>
      <c r="H810" s="8">
        <f t="shared" si="97"/>
        <v>83.315789473684205</v>
      </c>
      <c r="I810">
        <v>19</v>
      </c>
      <c r="J810" t="str">
        <f t="shared" si="98"/>
        <v>food</v>
      </c>
      <c r="K810" t="str">
        <f t="shared" si="99"/>
        <v>food trucks</v>
      </c>
      <c r="L810" t="s">
        <v>21</v>
      </c>
      <c r="M810" t="s">
        <v>22</v>
      </c>
      <c r="N810">
        <v>1463461200</v>
      </c>
      <c r="O810" s="14">
        <f t="shared" si="100"/>
        <v>42507.208333333328</v>
      </c>
      <c r="P810" s="14">
        <v>42507.208333333328</v>
      </c>
      <c r="Q810">
        <f t="shared" si="103"/>
        <v>2016</v>
      </c>
      <c r="R810">
        <v>2016</v>
      </c>
      <c r="S810" s="16" t="str">
        <f t="shared" si="101"/>
        <v>May</v>
      </c>
      <c r="T810" t="s">
        <v>2090</v>
      </c>
      <c r="U810">
        <v>1464930000</v>
      </c>
      <c r="V810" s="12">
        <f t="shared" si="102"/>
        <v>42524.208333333328</v>
      </c>
      <c r="W810" t="b">
        <v>0</v>
      </c>
      <c r="X810" t="b">
        <v>0</v>
      </c>
      <c r="Y810" t="s">
        <v>17</v>
      </c>
    </row>
    <row r="811" spans="1:2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96"/>
        <v>62.880681818181813</v>
      </c>
      <c r="G811" t="s">
        <v>14</v>
      </c>
      <c r="H811" s="8">
        <f t="shared" si="97"/>
        <v>42</v>
      </c>
      <c r="I811">
        <v>2108</v>
      </c>
      <c r="J811" t="str">
        <f t="shared" si="98"/>
        <v>film &amp; video</v>
      </c>
      <c r="K811" t="str">
        <f t="shared" si="99"/>
        <v>documentary</v>
      </c>
      <c r="L811" t="s">
        <v>98</v>
      </c>
      <c r="M811" t="s">
        <v>99</v>
      </c>
      <c r="N811">
        <v>1344920400</v>
      </c>
      <c r="O811" s="14">
        <f t="shared" si="100"/>
        <v>41135.208333333336</v>
      </c>
      <c r="P811" s="14">
        <v>41135.208333333336</v>
      </c>
      <c r="Q811">
        <f t="shared" si="103"/>
        <v>2012</v>
      </c>
      <c r="R811">
        <v>2012</v>
      </c>
      <c r="S811" s="16" t="str">
        <f t="shared" si="101"/>
        <v>Aug</v>
      </c>
      <c r="T811" t="s">
        <v>2080</v>
      </c>
      <c r="U811">
        <v>1345006800</v>
      </c>
      <c r="V811" s="12">
        <f t="shared" si="102"/>
        <v>41136.208333333336</v>
      </c>
      <c r="W811" t="b">
        <v>0</v>
      </c>
      <c r="X811" t="b">
        <v>0</v>
      </c>
      <c r="Y811" t="s">
        <v>42</v>
      </c>
    </row>
    <row r="812" spans="1:2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96"/>
        <v>193.125</v>
      </c>
      <c r="G812" t="s">
        <v>20</v>
      </c>
      <c r="H812" s="8">
        <f t="shared" si="97"/>
        <v>55.927601809954751</v>
      </c>
      <c r="I812">
        <v>221</v>
      </c>
      <c r="J812" t="str">
        <f t="shared" si="98"/>
        <v>theater</v>
      </c>
      <c r="K812" t="str">
        <f t="shared" si="99"/>
        <v>plays</v>
      </c>
      <c r="L812" t="s">
        <v>21</v>
      </c>
      <c r="M812" t="s">
        <v>22</v>
      </c>
      <c r="N812">
        <v>1511848800</v>
      </c>
      <c r="O812" s="14">
        <f t="shared" si="100"/>
        <v>43067.25</v>
      </c>
      <c r="P812" s="14">
        <v>43067.25</v>
      </c>
      <c r="Q812">
        <f t="shared" si="103"/>
        <v>2017</v>
      </c>
      <c r="R812">
        <v>2017</v>
      </c>
      <c r="S812" s="16" t="str">
        <f t="shared" si="101"/>
        <v>Nov</v>
      </c>
      <c r="T812" t="s">
        <v>2079</v>
      </c>
      <c r="U812">
        <v>1512712800</v>
      </c>
      <c r="V812" s="12">
        <f t="shared" si="102"/>
        <v>43077.25</v>
      </c>
      <c r="W812" t="b">
        <v>0</v>
      </c>
      <c r="X812" t="b">
        <v>1</v>
      </c>
      <c r="Y812" t="s">
        <v>33</v>
      </c>
    </row>
    <row r="813" spans="1:2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96"/>
        <v>77.102702702702715</v>
      </c>
      <c r="G813" t="s">
        <v>14</v>
      </c>
      <c r="H813" s="8">
        <f t="shared" si="97"/>
        <v>105.03681885125184</v>
      </c>
      <c r="I813">
        <v>679</v>
      </c>
      <c r="J813" t="str">
        <f t="shared" si="98"/>
        <v>games</v>
      </c>
      <c r="K813" t="str">
        <f t="shared" si="99"/>
        <v>video games</v>
      </c>
      <c r="L813" t="s">
        <v>21</v>
      </c>
      <c r="M813" t="s">
        <v>22</v>
      </c>
      <c r="N813">
        <v>1452319200</v>
      </c>
      <c r="O813" s="14">
        <f t="shared" si="100"/>
        <v>42378.25</v>
      </c>
      <c r="P813" s="14">
        <v>42378.25</v>
      </c>
      <c r="Q813">
        <f t="shared" si="103"/>
        <v>2016</v>
      </c>
      <c r="R813">
        <v>2016</v>
      </c>
      <c r="S813" s="16" t="str">
        <f t="shared" si="101"/>
        <v>Jan</v>
      </c>
      <c r="T813" t="s">
        <v>2081</v>
      </c>
      <c r="U813">
        <v>1452492000</v>
      </c>
      <c r="V813" s="12">
        <f t="shared" si="102"/>
        <v>42380.25</v>
      </c>
      <c r="W813" t="b">
        <v>0</v>
      </c>
      <c r="X813" t="b">
        <v>1</v>
      </c>
      <c r="Y813" t="s">
        <v>89</v>
      </c>
    </row>
    <row r="814" spans="1:2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96"/>
        <v>225.52763819095478</v>
      </c>
      <c r="G814" t="s">
        <v>20</v>
      </c>
      <c r="H814" s="8">
        <f t="shared" si="97"/>
        <v>48</v>
      </c>
      <c r="I814">
        <v>2805</v>
      </c>
      <c r="J814" t="str">
        <f t="shared" si="98"/>
        <v>publishing</v>
      </c>
      <c r="K814" t="str">
        <f t="shared" si="99"/>
        <v>nonfiction</v>
      </c>
      <c r="L814" t="s">
        <v>15</v>
      </c>
      <c r="M814" t="s">
        <v>16</v>
      </c>
      <c r="N814">
        <v>1523854800</v>
      </c>
      <c r="O814" s="14">
        <f t="shared" si="100"/>
        <v>43206.208333333328</v>
      </c>
      <c r="P814" s="14">
        <v>43206.208333333328</v>
      </c>
      <c r="Q814">
        <f t="shared" si="103"/>
        <v>2018</v>
      </c>
      <c r="R814">
        <v>2018</v>
      </c>
      <c r="S814" s="16" t="str">
        <f t="shared" si="101"/>
        <v>Apr</v>
      </c>
      <c r="T814" t="s">
        <v>2088</v>
      </c>
      <c r="U814">
        <v>1524286800</v>
      </c>
      <c r="V814" s="12">
        <f t="shared" si="102"/>
        <v>43211.208333333328</v>
      </c>
      <c r="W814" t="b">
        <v>0</v>
      </c>
      <c r="X814" t="b">
        <v>0</v>
      </c>
      <c r="Y814" t="s">
        <v>68</v>
      </c>
    </row>
    <row r="815" spans="1:2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96"/>
        <v>239.40625</v>
      </c>
      <c r="G815" t="s">
        <v>20</v>
      </c>
      <c r="H815" s="8">
        <f t="shared" si="97"/>
        <v>112.66176470588235</v>
      </c>
      <c r="I815">
        <v>68</v>
      </c>
      <c r="J815" t="str">
        <f t="shared" si="98"/>
        <v>games</v>
      </c>
      <c r="K815" t="str">
        <f t="shared" si="99"/>
        <v>video games</v>
      </c>
      <c r="L815" t="s">
        <v>21</v>
      </c>
      <c r="M815" t="s">
        <v>22</v>
      </c>
      <c r="N815">
        <v>1346043600</v>
      </c>
      <c r="O815" s="14">
        <f t="shared" si="100"/>
        <v>41148.208333333336</v>
      </c>
      <c r="P815" s="14">
        <v>41148.208333333336</v>
      </c>
      <c r="Q815">
        <f t="shared" si="103"/>
        <v>2012</v>
      </c>
      <c r="R815">
        <v>2012</v>
      </c>
      <c r="S815" s="16" t="str">
        <f t="shared" si="101"/>
        <v>Aug</v>
      </c>
      <c r="T815" t="s">
        <v>2080</v>
      </c>
      <c r="U815">
        <v>1346907600</v>
      </c>
      <c r="V815" s="12">
        <f t="shared" si="102"/>
        <v>41158.208333333336</v>
      </c>
      <c r="W815" t="b">
        <v>0</v>
      </c>
      <c r="X815" t="b">
        <v>0</v>
      </c>
      <c r="Y815" t="s">
        <v>89</v>
      </c>
    </row>
    <row r="816" spans="1:2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96"/>
        <v>92.1875</v>
      </c>
      <c r="G816" t="s">
        <v>14</v>
      </c>
      <c r="H816" s="8">
        <f t="shared" si="97"/>
        <v>81.944444444444443</v>
      </c>
      <c r="I816">
        <v>36</v>
      </c>
      <c r="J816" t="str">
        <f t="shared" si="98"/>
        <v>music</v>
      </c>
      <c r="K816" t="str">
        <f t="shared" si="99"/>
        <v>rock</v>
      </c>
      <c r="L816" t="s">
        <v>36</v>
      </c>
      <c r="M816" t="s">
        <v>37</v>
      </c>
      <c r="N816">
        <v>1464325200</v>
      </c>
      <c r="O816" s="14">
        <f t="shared" si="100"/>
        <v>42517.208333333328</v>
      </c>
      <c r="P816" s="14">
        <v>42517.208333333328</v>
      </c>
      <c r="Q816">
        <f t="shared" si="103"/>
        <v>2016</v>
      </c>
      <c r="R816">
        <v>2016</v>
      </c>
      <c r="S816" s="16" t="str">
        <f t="shared" si="101"/>
        <v>May</v>
      </c>
      <c r="T816" t="s">
        <v>2090</v>
      </c>
      <c r="U816">
        <v>1464498000</v>
      </c>
      <c r="V816" s="12">
        <f t="shared" si="102"/>
        <v>42519.208333333328</v>
      </c>
      <c r="W816" t="b">
        <v>0</v>
      </c>
      <c r="X816" t="b">
        <v>1</v>
      </c>
      <c r="Y816" t="s">
        <v>23</v>
      </c>
    </row>
    <row r="817" spans="1:2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96"/>
        <v>130.23333333333335</v>
      </c>
      <c r="G817" t="s">
        <v>20</v>
      </c>
      <c r="H817" s="8">
        <f t="shared" si="97"/>
        <v>64.049180327868854</v>
      </c>
      <c r="I817">
        <v>183</v>
      </c>
      <c r="J817" t="str">
        <f t="shared" si="98"/>
        <v>music</v>
      </c>
      <c r="K817" t="str">
        <f t="shared" si="99"/>
        <v>rock</v>
      </c>
      <c r="L817" t="s">
        <v>15</v>
      </c>
      <c r="M817" t="s">
        <v>16</v>
      </c>
      <c r="N817">
        <v>1511935200</v>
      </c>
      <c r="O817" s="14">
        <f t="shared" si="100"/>
        <v>43068.25</v>
      </c>
      <c r="P817" s="14">
        <v>43068.25</v>
      </c>
      <c r="Q817">
        <f t="shared" si="103"/>
        <v>2017</v>
      </c>
      <c r="R817">
        <v>2017</v>
      </c>
      <c r="S817" s="16" t="str">
        <f t="shared" si="101"/>
        <v>Nov</v>
      </c>
      <c r="T817" t="s">
        <v>2079</v>
      </c>
      <c r="U817">
        <v>1514181600</v>
      </c>
      <c r="V817" s="12">
        <f t="shared" si="102"/>
        <v>43094.25</v>
      </c>
      <c r="W817" t="b">
        <v>0</v>
      </c>
      <c r="X817" t="b">
        <v>0</v>
      </c>
      <c r="Y817" t="s">
        <v>23</v>
      </c>
    </row>
    <row r="818" spans="1:2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96"/>
        <v>615.21739130434787</v>
      </c>
      <c r="G818" t="s">
        <v>20</v>
      </c>
      <c r="H818" s="8">
        <f t="shared" si="97"/>
        <v>106.39097744360902</v>
      </c>
      <c r="I818">
        <v>133</v>
      </c>
      <c r="J818" t="str">
        <f t="shared" si="98"/>
        <v>theater</v>
      </c>
      <c r="K818" t="str">
        <f t="shared" si="99"/>
        <v>plays</v>
      </c>
      <c r="L818" t="s">
        <v>21</v>
      </c>
      <c r="M818" t="s">
        <v>22</v>
      </c>
      <c r="N818">
        <v>1392012000</v>
      </c>
      <c r="O818" s="14">
        <f t="shared" si="100"/>
        <v>41680.25</v>
      </c>
      <c r="P818" s="14">
        <v>41680.25</v>
      </c>
      <c r="Q818">
        <f t="shared" si="103"/>
        <v>2014</v>
      </c>
      <c r="R818">
        <v>2014</v>
      </c>
      <c r="S818" s="16" t="str">
        <f t="shared" si="101"/>
        <v>Feb</v>
      </c>
      <c r="T818" t="s">
        <v>2089</v>
      </c>
      <c r="U818">
        <v>1392184800</v>
      </c>
      <c r="V818" s="12">
        <f t="shared" si="102"/>
        <v>41682.25</v>
      </c>
      <c r="W818" t="b">
        <v>1</v>
      </c>
      <c r="X818" t="b">
        <v>1</v>
      </c>
      <c r="Y818" t="s">
        <v>33</v>
      </c>
    </row>
    <row r="819" spans="1:2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96"/>
        <v>368.79532163742692</v>
      </c>
      <c r="G819" t="s">
        <v>20</v>
      </c>
      <c r="H819" s="8">
        <f t="shared" si="97"/>
        <v>76.011249497790274</v>
      </c>
      <c r="I819">
        <v>2489</v>
      </c>
      <c r="J819" t="str">
        <f t="shared" si="98"/>
        <v>publishing</v>
      </c>
      <c r="K819" t="str">
        <f t="shared" si="99"/>
        <v>nonfiction</v>
      </c>
      <c r="L819" t="s">
        <v>107</v>
      </c>
      <c r="M819" t="s">
        <v>108</v>
      </c>
      <c r="N819">
        <v>1556946000</v>
      </c>
      <c r="O819" s="14">
        <f t="shared" si="100"/>
        <v>43589.208333333328</v>
      </c>
      <c r="P819" s="14">
        <v>43589.208333333328</v>
      </c>
      <c r="Q819">
        <f t="shared" si="103"/>
        <v>2019</v>
      </c>
      <c r="R819">
        <v>2019</v>
      </c>
      <c r="S819" s="16" t="str">
        <f t="shared" si="101"/>
        <v>May</v>
      </c>
      <c r="T819" t="s">
        <v>2090</v>
      </c>
      <c r="U819">
        <v>1559365200</v>
      </c>
      <c r="V819" s="12">
        <f t="shared" si="102"/>
        <v>43617.208333333328</v>
      </c>
      <c r="W819" t="b">
        <v>0</v>
      </c>
      <c r="X819" t="b">
        <v>1</v>
      </c>
      <c r="Y819" t="s">
        <v>68</v>
      </c>
    </row>
    <row r="820" spans="1:2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96"/>
        <v>1094.8571428571429</v>
      </c>
      <c r="G820" t="s">
        <v>20</v>
      </c>
      <c r="H820" s="8">
        <f t="shared" si="97"/>
        <v>111.07246376811594</v>
      </c>
      <c r="I820">
        <v>69</v>
      </c>
      <c r="J820" t="str">
        <f t="shared" si="98"/>
        <v>theater</v>
      </c>
      <c r="K820" t="str">
        <f t="shared" si="99"/>
        <v>plays</v>
      </c>
      <c r="L820" t="s">
        <v>21</v>
      </c>
      <c r="M820" t="s">
        <v>22</v>
      </c>
      <c r="N820">
        <v>1548050400</v>
      </c>
      <c r="O820" s="14">
        <f t="shared" si="100"/>
        <v>43486.25</v>
      </c>
      <c r="P820" s="14">
        <v>43486.25</v>
      </c>
      <c r="Q820">
        <f t="shared" si="103"/>
        <v>2019</v>
      </c>
      <c r="R820">
        <v>2019</v>
      </c>
      <c r="S820" s="16" t="str">
        <f t="shared" si="101"/>
        <v>Jan</v>
      </c>
      <c r="T820" t="s">
        <v>2081</v>
      </c>
      <c r="U820">
        <v>1549173600</v>
      </c>
      <c r="V820" s="12">
        <f t="shared" si="102"/>
        <v>43499.25</v>
      </c>
      <c r="W820" t="b">
        <v>0</v>
      </c>
      <c r="X820" t="b">
        <v>1</v>
      </c>
      <c r="Y820" t="s">
        <v>33</v>
      </c>
    </row>
    <row r="821" spans="1:2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96"/>
        <v>50.662921348314605</v>
      </c>
      <c r="G821" t="s">
        <v>14</v>
      </c>
      <c r="H821" s="8">
        <f t="shared" si="97"/>
        <v>95.936170212765958</v>
      </c>
      <c r="I821">
        <v>47</v>
      </c>
      <c r="J821" t="str">
        <f t="shared" si="98"/>
        <v>games</v>
      </c>
      <c r="K821" t="str">
        <f t="shared" si="99"/>
        <v>video games</v>
      </c>
      <c r="L821" t="s">
        <v>21</v>
      </c>
      <c r="M821" t="s">
        <v>22</v>
      </c>
      <c r="N821">
        <v>1353736800</v>
      </c>
      <c r="O821" s="14">
        <f t="shared" si="100"/>
        <v>41237.25</v>
      </c>
      <c r="P821" s="14">
        <v>41237.25</v>
      </c>
      <c r="Q821">
        <f t="shared" si="103"/>
        <v>2012</v>
      </c>
      <c r="R821">
        <v>2012</v>
      </c>
      <c r="S821" s="16" t="str">
        <f t="shared" si="101"/>
        <v>Nov</v>
      </c>
      <c r="T821" t="s">
        <v>2079</v>
      </c>
      <c r="U821">
        <v>1355032800</v>
      </c>
      <c r="V821" s="12">
        <f t="shared" si="102"/>
        <v>41252.25</v>
      </c>
      <c r="W821" t="b">
        <v>1</v>
      </c>
      <c r="X821" t="b">
        <v>0</v>
      </c>
      <c r="Y821" t="s">
        <v>89</v>
      </c>
    </row>
    <row r="822" spans="1:2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96"/>
        <v>800.6</v>
      </c>
      <c r="G822" t="s">
        <v>20</v>
      </c>
      <c r="H822" s="8">
        <f t="shared" si="97"/>
        <v>43.043010752688176</v>
      </c>
      <c r="I822">
        <v>279</v>
      </c>
      <c r="J822" t="str">
        <f t="shared" si="98"/>
        <v>music</v>
      </c>
      <c r="K822" t="str">
        <f t="shared" si="99"/>
        <v>rock</v>
      </c>
      <c r="L822" t="s">
        <v>40</v>
      </c>
      <c r="M822" t="s">
        <v>41</v>
      </c>
      <c r="N822">
        <v>1532840400</v>
      </c>
      <c r="O822" s="14">
        <f t="shared" si="100"/>
        <v>43310.208333333328</v>
      </c>
      <c r="P822" s="14">
        <v>43310.208333333328</v>
      </c>
      <c r="Q822">
        <f t="shared" si="103"/>
        <v>2018</v>
      </c>
      <c r="R822">
        <v>2018</v>
      </c>
      <c r="S822" s="16" t="str">
        <f t="shared" si="101"/>
        <v>Jul</v>
      </c>
      <c r="T822" t="s">
        <v>2087</v>
      </c>
      <c r="U822">
        <v>1533963600</v>
      </c>
      <c r="V822" s="12">
        <f t="shared" si="102"/>
        <v>43323.208333333328</v>
      </c>
      <c r="W822" t="b">
        <v>0</v>
      </c>
      <c r="X822" t="b">
        <v>1</v>
      </c>
      <c r="Y822" t="s">
        <v>23</v>
      </c>
    </row>
    <row r="823" spans="1:2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96"/>
        <v>291.28571428571428</v>
      </c>
      <c r="G823" t="s">
        <v>20</v>
      </c>
      <c r="H823" s="8">
        <f t="shared" si="97"/>
        <v>67.966666666666669</v>
      </c>
      <c r="I823">
        <v>210</v>
      </c>
      <c r="J823" t="str">
        <f t="shared" si="98"/>
        <v>film &amp; video</v>
      </c>
      <c r="K823" t="str">
        <f t="shared" si="99"/>
        <v>documentary</v>
      </c>
      <c r="L823" t="s">
        <v>21</v>
      </c>
      <c r="M823" t="s">
        <v>22</v>
      </c>
      <c r="N823">
        <v>1488261600</v>
      </c>
      <c r="O823" s="14">
        <f t="shared" si="100"/>
        <v>42794.25</v>
      </c>
      <c r="P823" s="14">
        <v>42794.25</v>
      </c>
      <c r="Q823">
        <f t="shared" si="103"/>
        <v>2017</v>
      </c>
      <c r="R823">
        <v>2017</v>
      </c>
      <c r="S823" s="16" t="str">
        <f t="shared" si="101"/>
        <v>Feb</v>
      </c>
      <c r="T823" t="s">
        <v>2089</v>
      </c>
      <c r="U823">
        <v>1489381200</v>
      </c>
      <c r="V823" s="12">
        <f t="shared" si="102"/>
        <v>42807.208333333328</v>
      </c>
      <c r="W823" t="b">
        <v>0</v>
      </c>
      <c r="X823" t="b">
        <v>0</v>
      </c>
      <c r="Y823" t="s">
        <v>42</v>
      </c>
    </row>
    <row r="824" spans="1:2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96"/>
        <v>349.9666666666667</v>
      </c>
      <c r="G824" t="s">
        <v>20</v>
      </c>
      <c r="H824" s="8">
        <f t="shared" si="97"/>
        <v>89.991428571428571</v>
      </c>
      <c r="I824">
        <v>2100</v>
      </c>
      <c r="J824" t="str">
        <f t="shared" si="98"/>
        <v>music</v>
      </c>
      <c r="K824" t="str">
        <f t="shared" si="99"/>
        <v>rock</v>
      </c>
      <c r="L824" t="s">
        <v>21</v>
      </c>
      <c r="M824" t="s">
        <v>22</v>
      </c>
      <c r="N824">
        <v>1393567200</v>
      </c>
      <c r="O824" s="14">
        <f t="shared" si="100"/>
        <v>41698.25</v>
      </c>
      <c r="P824" s="14">
        <v>41698.25</v>
      </c>
      <c r="Q824">
        <f t="shared" si="103"/>
        <v>2014</v>
      </c>
      <c r="R824">
        <v>2014</v>
      </c>
      <c r="S824" s="16" t="str">
        <f t="shared" si="101"/>
        <v>Feb</v>
      </c>
      <c r="T824" t="s">
        <v>2089</v>
      </c>
      <c r="U824">
        <v>1395032400</v>
      </c>
      <c r="V824" s="12">
        <f t="shared" si="102"/>
        <v>41715.208333333336</v>
      </c>
      <c r="W824" t="b">
        <v>0</v>
      </c>
      <c r="X824" t="b">
        <v>0</v>
      </c>
      <c r="Y824" t="s">
        <v>23</v>
      </c>
    </row>
    <row r="825" spans="1:2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96"/>
        <v>357.07317073170731</v>
      </c>
      <c r="G825" t="s">
        <v>20</v>
      </c>
      <c r="H825" s="8">
        <f t="shared" si="97"/>
        <v>58.095238095238095</v>
      </c>
      <c r="I825">
        <v>252</v>
      </c>
      <c r="J825" t="str">
        <f t="shared" si="98"/>
        <v>music</v>
      </c>
      <c r="K825" t="str">
        <f t="shared" si="99"/>
        <v>rock</v>
      </c>
      <c r="L825" t="s">
        <v>21</v>
      </c>
      <c r="M825" t="s">
        <v>22</v>
      </c>
      <c r="N825">
        <v>1410325200</v>
      </c>
      <c r="O825" s="14">
        <f t="shared" si="100"/>
        <v>41892.208333333336</v>
      </c>
      <c r="P825" s="14">
        <v>41892.208333333336</v>
      </c>
      <c r="Q825">
        <f t="shared" si="103"/>
        <v>2014</v>
      </c>
      <c r="R825">
        <v>2014</v>
      </c>
      <c r="S825" s="16" t="str">
        <f t="shared" si="101"/>
        <v>Sep</v>
      </c>
      <c r="T825" t="s">
        <v>2082</v>
      </c>
      <c r="U825">
        <v>1412485200</v>
      </c>
      <c r="V825" s="12">
        <f t="shared" si="102"/>
        <v>41917.208333333336</v>
      </c>
      <c r="W825" t="b">
        <v>1</v>
      </c>
      <c r="X825" t="b">
        <v>1</v>
      </c>
      <c r="Y825" t="s">
        <v>23</v>
      </c>
    </row>
    <row r="826" spans="1:2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96"/>
        <v>126.48941176470588</v>
      </c>
      <c r="G826" t="s">
        <v>20</v>
      </c>
      <c r="H826" s="8">
        <f t="shared" si="97"/>
        <v>83.996875000000003</v>
      </c>
      <c r="I826">
        <v>1280</v>
      </c>
      <c r="J826" t="str">
        <f t="shared" si="98"/>
        <v>publishing</v>
      </c>
      <c r="K826" t="str">
        <f t="shared" si="99"/>
        <v>nonfiction</v>
      </c>
      <c r="L826" t="s">
        <v>21</v>
      </c>
      <c r="M826" t="s">
        <v>22</v>
      </c>
      <c r="N826">
        <v>1276923600</v>
      </c>
      <c r="O826" s="14">
        <f t="shared" si="100"/>
        <v>40348.208333333336</v>
      </c>
      <c r="P826" s="14">
        <v>40348.208333333336</v>
      </c>
      <c r="Q826">
        <f t="shared" si="103"/>
        <v>2010</v>
      </c>
      <c r="R826">
        <v>2010</v>
      </c>
      <c r="S826" s="16" t="str">
        <f t="shared" si="101"/>
        <v>Jun</v>
      </c>
      <c r="T826" t="s">
        <v>2084</v>
      </c>
      <c r="U826">
        <v>1279688400</v>
      </c>
      <c r="V826" s="12">
        <f t="shared" si="102"/>
        <v>40380.208333333336</v>
      </c>
      <c r="W826" t="b">
        <v>0</v>
      </c>
      <c r="X826" t="b">
        <v>1</v>
      </c>
      <c r="Y826" t="s">
        <v>68</v>
      </c>
    </row>
    <row r="827" spans="1:2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96"/>
        <v>387.5</v>
      </c>
      <c r="G827" t="s">
        <v>20</v>
      </c>
      <c r="H827" s="8">
        <f t="shared" si="97"/>
        <v>88.853503184713375</v>
      </c>
      <c r="I827">
        <v>157</v>
      </c>
      <c r="J827" t="str">
        <f t="shared" si="98"/>
        <v>film &amp; video</v>
      </c>
      <c r="K827" t="str">
        <f t="shared" si="99"/>
        <v>shorts</v>
      </c>
      <c r="L827" t="s">
        <v>40</v>
      </c>
      <c r="M827" t="s">
        <v>41</v>
      </c>
      <c r="N827">
        <v>1500958800</v>
      </c>
      <c r="O827" s="14">
        <f t="shared" si="100"/>
        <v>42941.208333333328</v>
      </c>
      <c r="P827" s="14">
        <v>42941.208333333328</v>
      </c>
      <c r="Q827">
        <f t="shared" si="103"/>
        <v>2017</v>
      </c>
      <c r="R827">
        <v>2017</v>
      </c>
      <c r="S827" s="16" t="str">
        <f t="shared" si="101"/>
        <v>Jul</v>
      </c>
      <c r="T827" t="s">
        <v>2087</v>
      </c>
      <c r="U827">
        <v>1501995600</v>
      </c>
      <c r="V827" s="12">
        <f t="shared" si="102"/>
        <v>42953.208333333328</v>
      </c>
      <c r="W827" t="b">
        <v>0</v>
      </c>
      <c r="X827" t="b">
        <v>0</v>
      </c>
      <c r="Y827" t="s">
        <v>100</v>
      </c>
    </row>
    <row r="828" spans="1:2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96"/>
        <v>457.03571428571428</v>
      </c>
      <c r="G828" t="s">
        <v>20</v>
      </c>
      <c r="H828" s="8">
        <f t="shared" si="97"/>
        <v>65.963917525773198</v>
      </c>
      <c r="I828">
        <v>194</v>
      </c>
      <c r="J828" t="str">
        <f t="shared" si="98"/>
        <v>theater</v>
      </c>
      <c r="K828" t="str">
        <f t="shared" si="99"/>
        <v>plays</v>
      </c>
      <c r="L828" t="s">
        <v>21</v>
      </c>
      <c r="M828" t="s">
        <v>22</v>
      </c>
      <c r="N828">
        <v>1292220000</v>
      </c>
      <c r="O828" s="14">
        <f t="shared" si="100"/>
        <v>40525.25</v>
      </c>
      <c r="P828" s="14">
        <v>40525.25</v>
      </c>
      <c r="Q828">
        <f t="shared" si="103"/>
        <v>2010</v>
      </c>
      <c r="R828">
        <v>2010</v>
      </c>
      <c r="S828" s="16" t="str">
        <f t="shared" si="101"/>
        <v>Dec</v>
      </c>
      <c r="T828" t="s">
        <v>2086</v>
      </c>
      <c r="U828">
        <v>1294639200</v>
      </c>
      <c r="V828" s="12">
        <f t="shared" si="102"/>
        <v>40553.25</v>
      </c>
      <c r="W828" t="b">
        <v>0</v>
      </c>
      <c r="X828" t="b">
        <v>1</v>
      </c>
      <c r="Y828" t="s">
        <v>33</v>
      </c>
    </row>
    <row r="829" spans="1:2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96"/>
        <v>266.69565217391306</v>
      </c>
      <c r="G829" t="s">
        <v>20</v>
      </c>
      <c r="H829" s="8">
        <f t="shared" si="97"/>
        <v>74.804878048780495</v>
      </c>
      <c r="I829">
        <v>82</v>
      </c>
      <c r="J829" t="str">
        <f t="shared" si="98"/>
        <v>film &amp; video</v>
      </c>
      <c r="K829" t="str">
        <f t="shared" si="99"/>
        <v>drama</v>
      </c>
      <c r="L829" t="s">
        <v>26</v>
      </c>
      <c r="M829" t="s">
        <v>27</v>
      </c>
      <c r="N829">
        <v>1304398800</v>
      </c>
      <c r="O829" s="14">
        <f t="shared" si="100"/>
        <v>40666.208333333336</v>
      </c>
      <c r="P829" s="14">
        <v>40666.208333333336</v>
      </c>
      <c r="Q829">
        <f t="shared" si="103"/>
        <v>2011</v>
      </c>
      <c r="R829">
        <v>2011</v>
      </c>
      <c r="S829" s="16" t="str">
        <f t="shared" si="101"/>
        <v>May</v>
      </c>
      <c r="T829" t="s">
        <v>2090</v>
      </c>
      <c r="U829">
        <v>1305435600</v>
      </c>
      <c r="V829" s="12">
        <f t="shared" si="102"/>
        <v>40678.208333333336</v>
      </c>
      <c r="W829" t="b">
        <v>0</v>
      </c>
      <c r="X829" t="b">
        <v>1</v>
      </c>
      <c r="Y829" t="s">
        <v>53</v>
      </c>
    </row>
    <row r="830" spans="1:2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96"/>
        <v>69</v>
      </c>
      <c r="G830" t="s">
        <v>14</v>
      </c>
      <c r="H830" s="8">
        <f t="shared" si="97"/>
        <v>69.98571428571428</v>
      </c>
      <c r="I830">
        <v>70</v>
      </c>
      <c r="J830" t="str">
        <f t="shared" si="98"/>
        <v>theater</v>
      </c>
      <c r="K830" t="str">
        <f t="shared" si="99"/>
        <v>plays</v>
      </c>
      <c r="L830" t="s">
        <v>21</v>
      </c>
      <c r="M830" t="s">
        <v>22</v>
      </c>
      <c r="N830">
        <v>1535432400</v>
      </c>
      <c r="O830" s="14">
        <f t="shared" si="100"/>
        <v>43340.208333333328</v>
      </c>
      <c r="P830" s="14">
        <v>43340.208333333328</v>
      </c>
      <c r="Q830">
        <f t="shared" si="103"/>
        <v>2018</v>
      </c>
      <c r="R830">
        <v>2018</v>
      </c>
      <c r="S830" s="16" t="str">
        <f t="shared" si="101"/>
        <v>Aug</v>
      </c>
      <c r="T830" t="s">
        <v>2080</v>
      </c>
      <c r="U830">
        <v>1537592400</v>
      </c>
      <c r="V830" s="12">
        <f t="shared" si="102"/>
        <v>43365.208333333328</v>
      </c>
      <c r="W830" t="b">
        <v>0</v>
      </c>
      <c r="X830" t="b">
        <v>0</v>
      </c>
      <c r="Y830" t="s">
        <v>33</v>
      </c>
    </row>
    <row r="831" spans="1:2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96"/>
        <v>51.34375</v>
      </c>
      <c r="G831" t="s">
        <v>14</v>
      </c>
      <c r="H831" s="8">
        <f t="shared" si="97"/>
        <v>32.006493506493506</v>
      </c>
      <c r="I831">
        <v>154</v>
      </c>
      <c r="J831" t="str">
        <f t="shared" si="98"/>
        <v>theater</v>
      </c>
      <c r="K831" t="str">
        <f t="shared" si="99"/>
        <v>plays</v>
      </c>
      <c r="L831" t="s">
        <v>21</v>
      </c>
      <c r="M831" t="s">
        <v>22</v>
      </c>
      <c r="N831">
        <v>1433826000</v>
      </c>
      <c r="O831" s="14">
        <f t="shared" si="100"/>
        <v>42164.208333333328</v>
      </c>
      <c r="P831" s="14">
        <v>42164.208333333328</v>
      </c>
      <c r="Q831">
        <f t="shared" si="103"/>
        <v>2015</v>
      </c>
      <c r="R831">
        <v>2015</v>
      </c>
      <c r="S831" s="16" t="str">
        <f t="shared" si="101"/>
        <v>Jun</v>
      </c>
      <c r="T831" t="s">
        <v>2084</v>
      </c>
      <c r="U831">
        <v>1435122000</v>
      </c>
      <c r="V831" s="12">
        <f t="shared" si="102"/>
        <v>42179.208333333328</v>
      </c>
      <c r="W831" t="b">
        <v>0</v>
      </c>
      <c r="X831" t="b">
        <v>0</v>
      </c>
      <c r="Y831" t="s">
        <v>33</v>
      </c>
    </row>
    <row r="832" spans="1:2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96"/>
        <v>1.1710526315789473</v>
      </c>
      <c r="G832" t="s">
        <v>14</v>
      </c>
      <c r="H832" s="8">
        <f t="shared" si="97"/>
        <v>64.727272727272734</v>
      </c>
      <c r="I832">
        <v>22</v>
      </c>
      <c r="J832" t="str">
        <f t="shared" si="98"/>
        <v>theater</v>
      </c>
      <c r="K832" t="str">
        <f t="shared" si="99"/>
        <v>plays</v>
      </c>
      <c r="L832" t="s">
        <v>21</v>
      </c>
      <c r="M832" t="s">
        <v>22</v>
      </c>
      <c r="N832">
        <v>1514959200</v>
      </c>
      <c r="O832" s="14">
        <f t="shared" si="100"/>
        <v>43103.25</v>
      </c>
      <c r="P832" s="14">
        <v>43103.25</v>
      </c>
      <c r="Q832">
        <f t="shared" si="103"/>
        <v>2018</v>
      </c>
      <c r="R832">
        <v>2018</v>
      </c>
      <c r="S832" s="16" t="str">
        <f t="shared" si="101"/>
        <v>Jan</v>
      </c>
      <c r="T832" t="s">
        <v>2081</v>
      </c>
      <c r="U832">
        <v>1520056800</v>
      </c>
      <c r="V832" s="12">
        <f t="shared" si="102"/>
        <v>43162.25</v>
      </c>
      <c r="W832" t="b">
        <v>0</v>
      </c>
      <c r="X832" t="b">
        <v>0</v>
      </c>
      <c r="Y832" t="s">
        <v>33</v>
      </c>
    </row>
    <row r="833" spans="1:2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96"/>
        <v>108.97734294541709</v>
      </c>
      <c r="G833" t="s">
        <v>20</v>
      </c>
      <c r="H833" s="8">
        <f t="shared" si="97"/>
        <v>24.998110087408456</v>
      </c>
      <c r="I833">
        <v>4233</v>
      </c>
      <c r="J833" t="str">
        <f t="shared" si="98"/>
        <v>photography</v>
      </c>
      <c r="K833" t="str">
        <f t="shared" si="99"/>
        <v>photography books</v>
      </c>
      <c r="L833" t="s">
        <v>21</v>
      </c>
      <c r="M833" t="s">
        <v>22</v>
      </c>
      <c r="N833">
        <v>1332738000</v>
      </c>
      <c r="O833" s="14">
        <f t="shared" si="100"/>
        <v>40994.208333333336</v>
      </c>
      <c r="P833" s="14">
        <v>40994.208333333336</v>
      </c>
      <c r="Q833">
        <f t="shared" si="103"/>
        <v>2012</v>
      </c>
      <c r="R833">
        <v>2012</v>
      </c>
      <c r="S833" s="16" t="str">
        <f t="shared" si="101"/>
        <v>Mar</v>
      </c>
      <c r="T833" t="s">
        <v>2085</v>
      </c>
      <c r="U833">
        <v>1335675600</v>
      </c>
      <c r="V833" s="12">
        <f t="shared" si="102"/>
        <v>41028.208333333336</v>
      </c>
      <c r="W833" t="b">
        <v>0</v>
      </c>
      <c r="X833" t="b">
        <v>0</v>
      </c>
      <c r="Y833" t="s">
        <v>122</v>
      </c>
    </row>
    <row r="834" spans="1:2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96"/>
        <v>315.17592592592592</v>
      </c>
      <c r="G834" t="s">
        <v>20</v>
      </c>
      <c r="H834" s="8">
        <f t="shared" si="97"/>
        <v>104.97764070932922</v>
      </c>
      <c r="I834">
        <v>1297</v>
      </c>
      <c r="J834" t="str">
        <f t="shared" si="98"/>
        <v>publishing</v>
      </c>
      <c r="K834" t="str">
        <f t="shared" si="99"/>
        <v>translations</v>
      </c>
      <c r="L834" t="s">
        <v>36</v>
      </c>
      <c r="M834" t="s">
        <v>37</v>
      </c>
      <c r="N834">
        <v>1445490000</v>
      </c>
      <c r="O834" s="14">
        <f t="shared" si="100"/>
        <v>42299.208333333328</v>
      </c>
      <c r="P834" s="14">
        <v>42299.208333333328</v>
      </c>
      <c r="Q834">
        <f t="shared" si="103"/>
        <v>2015</v>
      </c>
      <c r="R834">
        <v>2015</v>
      </c>
      <c r="S834" s="16" t="str">
        <f t="shared" si="101"/>
        <v>Oct</v>
      </c>
      <c r="T834" t="s">
        <v>2083</v>
      </c>
      <c r="U834">
        <v>1448431200</v>
      </c>
      <c r="V834" s="12">
        <f t="shared" si="102"/>
        <v>42333.25</v>
      </c>
      <c r="W834" t="b">
        <v>1</v>
      </c>
      <c r="X834" t="b">
        <v>0</v>
      </c>
      <c r="Y834" t="s">
        <v>206</v>
      </c>
    </row>
    <row r="835" spans="1:2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104">E835/D835*100</f>
        <v>157.69117647058823</v>
      </c>
      <c r="G835" t="s">
        <v>20</v>
      </c>
      <c r="H835" s="8">
        <f t="shared" ref="H835:H898" si="105">E835/I835</f>
        <v>64.987878787878785</v>
      </c>
      <c r="I835">
        <v>165</v>
      </c>
      <c r="J835" t="str">
        <f t="shared" ref="J835:J898" si="106">_xlfn.TEXTBEFORE(Y835, "/")</f>
        <v>publishing</v>
      </c>
      <c r="K835" t="str">
        <f t="shared" ref="K835:K898" si="107">_xlfn.TEXTAFTER(Y835, "/")</f>
        <v>translations</v>
      </c>
      <c r="L835" t="s">
        <v>36</v>
      </c>
      <c r="M835" t="s">
        <v>37</v>
      </c>
      <c r="N835">
        <v>1297663200</v>
      </c>
      <c r="O835" s="14">
        <f t="shared" ref="O835:O898" si="108">(((N835/60)/60)/24)+DATE(1970,1,1)</f>
        <v>40588.25</v>
      </c>
      <c r="P835" s="14">
        <v>40588.25</v>
      </c>
      <c r="Q835">
        <f t="shared" si="103"/>
        <v>2011</v>
      </c>
      <c r="R835">
        <v>2011</v>
      </c>
      <c r="S835" s="16" t="str">
        <f t="shared" ref="S835:S898" si="109">TEXT(P835, "mmm")</f>
        <v>Feb</v>
      </c>
      <c r="T835" t="s">
        <v>2089</v>
      </c>
      <c r="U835">
        <v>1298613600</v>
      </c>
      <c r="V835" s="12">
        <f t="shared" ref="V835:V898" si="110">(((U835/60)/60)/24)+DATE(1970,1,1)</f>
        <v>40599.25</v>
      </c>
      <c r="W835" t="b">
        <v>0</v>
      </c>
      <c r="X835" t="b">
        <v>0</v>
      </c>
      <c r="Y835" t="s">
        <v>206</v>
      </c>
    </row>
    <row r="836" spans="1:2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104"/>
        <v>153.8082191780822</v>
      </c>
      <c r="G836" t="s">
        <v>20</v>
      </c>
      <c r="H836" s="8">
        <f t="shared" si="105"/>
        <v>94.352941176470594</v>
      </c>
      <c r="I836">
        <v>119</v>
      </c>
      <c r="J836" t="str">
        <f t="shared" si="106"/>
        <v>theater</v>
      </c>
      <c r="K836" t="str">
        <f t="shared" si="107"/>
        <v>plays</v>
      </c>
      <c r="L836" t="s">
        <v>21</v>
      </c>
      <c r="M836" t="s">
        <v>22</v>
      </c>
      <c r="N836">
        <v>1371963600</v>
      </c>
      <c r="O836" s="14">
        <f t="shared" si="108"/>
        <v>41448.208333333336</v>
      </c>
      <c r="P836" s="14">
        <v>41448.208333333336</v>
      </c>
      <c r="Q836">
        <f t="shared" ref="Q836:Q899" si="111">YEAR(P836)</f>
        <v>2013</v>
      </c>
      <c r="R836">
        <v>2013</v>
      </c>
      <c r="S836" s="16" t="str">
        <f t="shared" si="109"/>
        <v>Jun</v>
      </c>
      <c r="T836" t="s">
        <v>2084</v>
      </c>
      <c r="U836">
        <v>1372482000</v>
      </c>
      <c r="V836" s="12">
        <f t="shared" si="110"/>
        <v>41454.208333333336</v>
      </c>
      <c r="W836" t="b">
        <v>0</v>
      </c>
      <c r="X836" t="b">
        <v>0</v>
      </c>
      <c r="Y836" t="s">
        <v>33</v>
      </c>
    </row>
    <row r="837" spans="1:2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104"/>
        <v>89.738979118329468</v>
      </c>
      <c r="G837" t="s">
        <v>14</v>
      </c>
      <c r="H837" s="8">
        <f t="shared" si="105"/>
        <v>44.001706484641637</v>
      </c>
      <c r="I837">
        <v>1758</v>
      </c>
      <c r="J837" t="str">
        <f t="shared" si="106"/>
        <v>technology</v>
      </c>
      <c r="K837" t="str">
        <f t="shared" si="107"/>
        <v>web</v>
      </c>
      <c r="L837" t="s">
        <v>21</v>
      </c>
      <c r="M837" t="s">
        <v>22</v>
      </c>
      <c r="N837">
        <v>1425103200</v>
      </c>
      <c r="O837" s="14">
        <f t="shared" si="108"/>
        <v>42063.25</v>
      </c>
      <c r="P837" s="14">
        <v>42063.25</v>
      </c>
      <c r="Q837">
        <f t="shared" si="111"/>
        <v>2015</v>
      </c>
      <c r="R837">
        <v>2015</v>
      </c>
      <c r="S837" s="16" t="str">
        <f t="shared" si="109"/>
        <v>Feb</v>
      </c>
      <c r="T837" t="s">
        <v>2089</v>
      </c>
      <c r="U837">
        <v>1425621600</v>
      </c>
      <c r="V837" s="12">
        <f t="shared" si="110"/>
        <v>42069.25</v>
      </c>
      <c r="W837" t="b">
        <v>0</v>
      </c>
      <c r="X837" t="b">
        <v>0</v>
      </c>
      <c r="Y837" t="s">
        <v>28</v>
      </c>
    </row>
    <row r="838" spans="1:2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104"/>
        <v>75.135802469135797</v>
      </c>
      <c r="G838" t="s">
        <v>14</v>
      </c>
      <c r="H838" s="8">
        <f t="shared" si="105"/>
        <v>64.744680851063833</v>
      </c>
      <c r="I838">
        <v>94</v>
      </c>
      <c r="J838" t="str">
        <f t="shared" si="106"/>
        <v>music</v>
      </c>
      <c r="K838" t="str">
        <f t="shared" si="107"/>
        <v>indie rock</v>
      </c>
      <c r="L838" t="s">
        <v>21</v>
      </c>
      <c r="M838" t="s">
        <v>22</v>
      </c>
      <c r="N838">
        <v>1265349600</v>
      </c>
      <c r="O838" s="14">
        <f t="shared" si="108"/>
        <v>40214.25</v>
      </c>
      <c r="P838" s="14">
        <v>40214.25</v>
      </c>
      <c r="Q838">
        <f t="shared" si="111"/>
        <v>2010</v>
      </c>
      <c r="R838">
        <v>2010</v>
      </c>
      <c r="S838" s="16" t="str">
        <f t="shared" si="109"/>
        <v>Feb</v>
      </c>
      <c r="T838" t="s">
        <v>2089</v>
      </c>
      <c r="U838">
        <v>1266300000</v>
      </c>
      <c r="V838" s="12">
        <f t="shared" si="110"/>
        <v>40225.25</v>
      </c>
      <c r="W838" t="b">
        <v>0</v>
      </c>
      <c r="X838" t="b">
        <v>0</v>
      </c>
      <c r="Y838" t="s">
        <v>60</v>
      </c>
    </row>
    <row r="839" spans="1:2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104"/>
        <v>852.88135593220341</v>
      </c>
      <c r="G839" t="s">
        <v>20</v>
      </c>
      <c r="H839" s="8">
        <f t="shared" si="105"/>
        <v>84.00667779632721</v>
      </c>
      <c r="I839">
        <v>1797</v>
      </c>
      <c r="J839" t="str">
        <f t="shared" si="106"/>
        <v>music</v>
      </c>
      <c r="K839" t="str">
        <f t="shared" si="107"/>
        <v>jazz</v>
      </c>
      <c r="L839" t="s">
        <v>21</v>
      </c>
      <c r="M839" t="s">
        <v>22</v>
      </c>
      <c r="N839">
        <v>1301202000</v>
      </c>
      <c r="O839" s="14">
        <f t="shared" si="108"/>
        <v>40629.208333333336</v>
      </c>
      <c r="P839" s="14">
        <v>40629.208333333336</v>
      </c>
      <c r="Q839">
        <f t="shared" si="111"/>
        <v>2011</v>
      </c>
      <c r="R839">
        <v>2011</v>
      </c>
      <c r="S839" s="16" t="str">
        <f t="shared" si="109"/>
        <v>Mar</v>
      </c>
      <c r="T839" t="s">
        <v>2085</v>
      </c>
      <c r="U839">
        <v>1305867600</v>
      </c>
      <c r="V839" s="12">
        <f t="shared" si="110"/>
        <v>40683.208333333336</v>
      </c>
      <c r="W839" t="b">
        <v>0</v>
      </c>
      <c r="X839" t="b">
        <v>0</v>
      </c>
      <c r="Y839" t="s">
        <v>159</v>
      </c>
    </row>
    <row r="840" spans="1:2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104"/>
        <v>138.90625</v>
      </c>
      <c r="G840" t="s">
        <v>20</v>
      </c>
      <c r="H840" s="8">
        <f t="shared" si="105"/>
        <v>34.061302681992338</v>
      </c>
      <c r="I840">
        <v>261</v>
      </c>
      <c r="J840" t="str">
        <f t="shared" si="106"/>
        <v>theater</v>
      </c>
      <c r="K840" t="str">
        <f t="shared" si="107"/>
        <v>plays</v>
      </c>
      <c r="L840" t="s">
        <v>21</v>
      </c>
      <c r="M840" t="s">
        <v>22</v>
      </c>
      <c r="N840">
        <v>1538024400</v>
      </c>
      <c r="O840" s="14">
        <f t="shared" si="108"/>
        <v>43370.208333333328</v>
      </c>
      <c r="P840" s="14">
        <v>43370.208333333328</v>
      </c>
      <c r="Q840">
        <f t="shared" si="111"/>
        <v>2018</v>
      </c>
      <c r="R840">
        <v>2018</v>
      </c>
      <c r="S840" s="16" t="str">
        <f t="shared" si="109"/>
        <v>Sep</v>
      </c>
      <c r="T840" t="s">
        <v>2082</v>
      </c>
      <c r="U840">
        <v>1538802000</v>
      </c>
      <c r="V840" s="12">
        <f t="shared" si="110"/>
        <v>43379.208333333328</v>
      </c>
      <c r="W840" t="b">
        <v>0</v>
      </c>
      <c r="X840" t="b">
        <v>0</v>
      </c>
      <c r="Y840" t="s">
        <v>33</v>
      </c>
    </row>
    <row r="841" spans="1:2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104"/>
        <v>190.18181818181819</v>
      </c>
      <c r="G841" t="s">
        <v>20</v>
      </c>
      <c r="H841" s="8">
        <f t="shared" si="105"/>
        <v>93.273885350318466</v>
      </c>
      <c r="I841">
        <v>157</v>
      </c>
      <c r="J841" t="str">
        <f t="shared" si="106"/>
        <v>film &amp; video</v>
      </c>
      <c r="K841" t="str">
        <f t="shared" si="107"/>
        <v>documentary</v>
      </c>
      <c r="L841" t="s">
        <v>21</v>
      </c>
      <c r="M841" t="s">
        <v>22</v>
      </c>
      <c r="N841">
        <v>1395032400</v>
      </c>
      <c r="O841" s="14">
        <f t="shared" si="108"/>
        <v>41715.208333333336</v>
      </c>
      <c r="P841" s="14">
        <v>41715.208333333336</v>
      </c>
      <c r="Q841">
        <f t="shared" si="111"/>
        <v>2014</v>
      </c>
      <c r="R841">
        <v>2014</v>
      </c>
      <c r="S841" s="16" t="str">
        <f t="shared" si="109"/>
        <v>Mar</v>
      </c>
      <c r="T841" t="s">
        <v>2085</v>
      </c>
      <c r="U841">
        <v>1398920400</v>
      </c>
      <c r="V841" s="12">
        <f t="shared" si="110"/>
        <v>41760.208333333336</v>
      </c>
      <c r="W841" t="b">
        <v>0</v>
      </c>
      <c r="X841" t="b">
        <v>1</v>
      </c>
      <c r="Y841" t="s">
        <v>42</v>
      </c>
    </row>
    <row r="842" spans="1:2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104"/>
        <v>100.24333619948409</v>
      </c>
      <c r="G842" t="s">
        <v>20</v>
      </c>
      <c r="H842" s="8">
        <f t="shared" si="105"/>
        <v>32.998301726577978</v>
      </c>
      <c r="I842">
        <v>3533</v>
      </c>
      <c r="J842" t="str">
        <f t="shared" si="106"/>
        <v>theater</v>
      </c>
      <c r="K842" t="str">
        <f t="shared" si="107"/>
        <v>plays</v>
      </c>
      <c r="L842" t="s">
        <v>21</v>
      </c>
      <c r="M842" t="s">
        <v>22</v>
      </c>
      <c r="N842">
        <v>1405486800</v>
      </c>
      <c r="O842" s="14">
        <f t="shared" si="108"/>
        <v>41836.208333333336</v>
      </c>
      <c r="P842" s="14">
        <v>41836.208333333336</v>
      </c>
      <c r="Q842">
        <f t="shared" si="111"/>
        <v>2014</v>
      </c>
      <c r="R842">
        <v>2014</v>
      </c>
      <c r="S842" s="16" t="str">
        <f t="shared" si="109"/>
        <v>Jul</v>
      </c>
      <c r="T842" t="s">
        <v>2087</v>
      </c>
      <c r="U842">
        <v>1405659600</v>
      </c>
      <c r="V842" s="12">
        <f t="shared" si="110"/>
        <v>41838.208333333336</v>
      </c>
      <c r="W842" t="b">
        <v>0</v>
      </c>
      <c r="X842" t="b">
        <v>1</v>
      </c>
      <c r="Y842" t="s">
        <v>33</v>
      </c>
    </row>
    <row r="843" spans="1:2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104"/>
        <v>142.75824175824175</v>
      </c>
      <c r="G843" t="s">
        <v>20</v>
      </c>
      <c r="H843" s="8">
        <f t="shared" si="105"/>
        <v>83.812903225806451</v>
      </c>
      <c r="I843">
        <v>155</v>
      </c>
      <c r="J843" t="str">
        <f t="shared" si="106"/>
        <v>technology</v>
      </c>
      <c r="K843" t="str">
        <f t="shared" si="107"/>
        <v>web</v>
      </c>
      <c r="L843" t="s">
        <v>21</v>
      </c>
      <c r="M843" t="s">
        <v>22</v>
      </c>
      <c r="N843">
        <v>1455861600</v>
      </c>
      <c r="O843" s="14">
        <f t="shared" si="108"/>
        <v>42419.25</v>
      </c>
      <c r="P843" s="14">
        <v>42419.25</v>
      </c>
      <c r="Q843">
        <f t="shared" si="111"/>
        <v>2016</v>
      </c>
      <c r="R843">
        <v>2016</v>
      </c>
      <c r="S843" s="16" t="str">
        <f t="shared" si="109"/>
        <v>Feb</v>
      </c>
      <c r="T843" t="s">
        <v>2089</v>
      </c>
      <c r="U843">
        <v>1457244000</v>
      </c>
      <c r="V843" s="12">
        <f t="shared" si="110"/>
        <v>42435.25</v>
      </c>
      <c r="W843" t="b">
        <v>0</v>
      </c>
      <c r="X843" t="b">
        <v>0</v>
      </c>
      <c r="Y843" t="s">
        <v>28</v>
      </c>
    </row>
    <row r="844" spans="1:2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104"/>
        <v>563.13333333333333</v>
      </c>
      <c r="G844" t="s">
        <v>20</v>
      </c>
      <c r="H844" s="8">
        <f t="shared" si="105"/>
        <v>63.992424242424242</v>
      </c>
      <c r="I844">
        <v>132</v>
      </c>
      <c r="J844" t="str">
        <f t="shared" si="106"/>
        <v>technology</v>
      </c>
      <c r="K844" t="str">
        <f t="shared" si="107"/>
        <v>wearables</v>
      </c>
      <c r="L844" t="s">
        <v>107</v>
      </c>
      <c r="M844" t="s">
        <v>108</v>
      </c>
      <c r="N844">
        <v>1529038800</v>
      </c>
      <c r="O844" s="14">
        <f t="shared" si="108"/>
        <v>43266.208333333328</v>
      </c>
      <c r="P844" s="14">
        <v>43266.208333333328</v>
      </c>
      <c r="Q844">
        <f t="shared" si="111"/>
        <v>2018</v>
      </c>
      <c r="R844">
        <v>2018</v>
      </c>
      <c r="S844" s="16" t="str">
        <f t="shared" si="109"/>
        <v>Jun</v>
      </c>
      <c r="T844" t="s">
        <v>2084</v>
      </c>
      <c r="U844">
        <v>1529298000</v>
      </c>
      <c r="V844" s="12">
        <f t="shared" si="110"/>
        <v>43269.208333333328</v>
      </c>
      <c r="W844" t="b">
        <v>0</v>
      </c>
      <c r="X844" t="b">
        <v>0</v>
      </c>
      <c r="Y844" t="s">
        <v>65</v>
      </c>
    </row>
    <row r="845" spans="1:2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104"/>
        <v>30.715909090909086</v>
      </c>
      <c r="G845" t="s">
        <v>14</v>
      </c>
      <c r="H845" s="8">
        <f t="shared" si="105"/>
        <v>81.909090909090907</v>
      </c>
      <c r="I845">
        <v>33</v>
      </c>
      <c r="J845" t="str">
        <f t="shared" si="106"/>
        <v>photography</v>
      </c>
      <c r="K845" t="str">
        <f t="shared" si="107"/>
        <v>photography books</v>
      </c>
      <c r="L845" t="s">
        <v>21</v>
      </c>
      <c r="M845" t="s">
        <v>22</v>
      </c>
      <c r="N845">
        <v>1535259600</v>
      </c>
      <c r="O845" s="14">
        <f t="shared" si="108"/>
        <v>43338.208333333328</v>
      </c>
      <c r="P845" s="14">
        <v>43338.208333333328</v>
      </c>
      <c r="Q845">
        <f t="shared" si="111"/>
        <v>2018</v>
      </c>
      <c r="R845">
        <v>2018</v>
      </c>
      <c r="S845" s="16" t="str">
        <f t="shared" si="109"/>
        <v>Aug</v>
      </c>
      <c r="T845" t="s">
        <v>2080</v>
      </c>
      <c r="U845">
        <v>1535778000</v>
      </c>
      <c r="V845" s="12">
        <f t="shared" si="110"/>
        <v>43344.208333333328</v>
      </c>
      <c r="W845" t="b">
        <v>0</v>
      </c>
      <c r="X845" t="b">
        <v>0</v>
      </c>
      <c r="Y845" t="s">
        <v>122</v>
      </c>
    </row>
    <row r="846" spans="1:2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104"/>
        <v>99.39772727272728</v>
      </c>
      <c r="G846" t="s">
        <v>74</v>
      </c>
      <c r="H846" s="8">
        <f t="shared" si="105"/>
        <v>93.053191489361708</v>
      </c>
      <c r="I846">
        <v>94</v>
      </c>
      <c r="J846" t="str">
        <f t="shared" si="106"/>
        <v>film &amp; video</v>
      </c>
      <c r="K846" t="str">
        <f t="shared" si="107"/>
        <v>documentary</v>
      </c>
      <c r="L846" t="s">
        <v>21</v>
      </c>
      <c r="M846" t="s">
        <v>22</v>
      </c>
      <c r="N846">
        <v>1327212000</v>
      </c>
      <c r="O846" s="14">
        <f t="shared" si="108"/>
        <v>40930.25</v>
      </c>
      <c r="P846" s="14">
        <v>40930.25</v>
      </c>
      <c r="Q846">
        <f t="shared" si="111"/>
        <v>2012</v>
      </c>
      <c r="R846">
        <v>2012</v>
      </c>
      <c r="S846" s="16" t="str">
        <f t="shared" si="109"/>
        <v>Jan</v>
      </c>
      <c r="T846" t="s">
        <v>2081</v>
      </c>
      <c r="U846">
        <v>1327471200</v>
      </c>
      <c r="V846" s="12">
        <f t="shared" si="110"/>
        <v>40933.25</v>
      </c>
      <c r="W846" t="b">
        <v>0</v>
      </c>
      <c r="X846" t="b">
        <v>0</v>
      </c>
      <c r="Y846" t="s">
        <v>42</v>
      </c>
    </row>
    <row r="847" spans="1:2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104"/>
        <v>197.54935622317598</v>
      </c>
      <c r="G847" t="s">
        <v>20</v>
      </c>
      <c r="H847" s="8">
        <f t="shared" si="105"/>
        <v>101.98449039881831</v>
      </c>
      <c r="I847">
        <v>1354</v>
      </c>
      <c r="J847" t="str">
        <f t="shared" si="106"/>
        <v>technology</v>
      </c>
      <c r="K847" t="str">
        <f t="shared" si="107"/>
        <v>web</v>
      </c>
      <c r="L847" t="s">
        <v>40</v>
      </c>
      <c r="M847" t="s">
        <v>41</v>
      </c>
      <c r="N847">
        <v>1526360400</v>
      </c>
      <c r="O847" s="14">
        <f t="shared" si="108"/>
        <v>43235.208333333328</v>
      </c>
      <c r="P847" s="14">
        <v>43235.208333333328</v>
      </c>
      <c r="Q847">
        <f t="shared" si="111"/>
        <v>2018</v>
      </c>
      <c r="R847">
        <v>2018</v>
      </c>
      <c r="S847" s="16" t="str">
        <f t="shared" si="109"/>
        <v>May</v>
      </c>
      <c r="T847" t="s">
        <v>2090</v>
      </c>
      <c r="U847">
        <v>1529557200</v>
      </c>
      <c r="V847" s="12">
        <f t="shared" si="110"/>
        <v>43272.208333333328</v>
      </c>
      <c r="W847" t="b">
        <v>0</v>
      </c>
      <c r="X847" t="b">
        <v>0</v>
      </c>
      <c r="Y847" t="s">
        <v>28</v>
      </c>
    </row>
    <row r="848" spans="1:2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104"/>
        <v>508.5</v>
      </c>
      <c r="G848" t="s">
        <v>20</v>
      </c>
      <c r="H848" s="8">
        <f t="shared" si="105"/>
        <v>105.9375</v>
      </c>
      <c r="I848">
        <v>48</v>
      </c>
      <c r="J848" t="str">
        <f t="shared" si="106"/>
        <v>technology</v>
      </c>
      <c r="K848" t="str">
        <f t="shared" si="107"/>
        <v>web</v>
      </c>
      <c r="L848" t="s">
        <v>21</v>
      </c>
      <c r="M848" t="s">
        <v>22</v>
      </c>
      <c r="N848">
        <v>1532149200</v>
      </c>
      <c r="O848" s="14">
        <f t="shared" si="108"/>
        <v>43302.208333333328</v>
      </c>
      <c r="P848" s="14">
        <v>43302.208333333328</v>
      </c>
      <c r="Q848">
        <f t="shared" si="111"/>
        <v>2018</v>
      </c>
      <c r="R848">
        <v>2018</v>
      </c>
      <c r="S848" s="16" t="str">
        <f t="shared" si="109"/>
        <v>Jul</v>
      </c>
      <c r="T848" t="s">
        <v>2087</v>
      </c>
      <c r="U848">
        <v>1535259600</v>
      </c>
      <c r="V848" s="12">
        <f t="shared" si="110"/>
        <v>43338.208333333328</v>
      </c>
      <c r="W848" t="b">
        <v>1</v>
      </c>
      <c r="X848" t="b">
        <v>1</v>
      </c>
      <c r="Y848" t="s">
        <v>28</v>
      </c>
    </row>
    <row r="849" spans="1:2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104"/>
        <v>237.74468085106383</v>
      </c>
      <c r="G849" t="s">
        <v>20</v>
      </c>
      <c r="H849" s="8">
        <f t="shared" si="105"/>
        <v>101.58181818181818</v>
      </c>
      <c r="I849">
        <v>110</v>
      </c>
      <c r="J849" t="str">
        <f t="shared" si="106"/>
        <v>food</v>
      </c>
      <c r="K849" t="str">
        <f t="shared" si="107"/>
        <v>food trucks</v>
      </c>
      <c r="L849" t="s">
        <v>21</v>
      </c>
      <c r="M849" t="s">
        <v>22</v>
      </c>
      <c r="N849">
        <v>1515304800</v>
      </c>
      <c r="O849" s="14">
        <f t="shared" si="108"/>
        <v>43107.25</v>
      </c>
      <c r="P849" s="14">
        <v>43107.25</v>
      </c>
      <c r="Q849">
        <f t="shared" si="111"/>
        <v>2018</v>
      </c>
      <c r="R849">
        <v>2018</v>
      </c>
      <c r="S849" s="16" t="str">
        <f t="shared" si="109"/>
        <v>Jan</v>
      </c>
      <c r="T849" t="s">
        <v>2081</v>
      </c>
      <c r="U849">
        <v>1515564000</v>
      </c>
      <c r="V849" s="12">
        <f t="shared" si="110"/>
        <v>43110.25</v>
      </c>
      <c r="W849" t="b">
        <v>0</v>
      </c>
      <c r="X849" t="b">
        <v>0</v>
      </c>
      <c r="Y849" t="s">
        <v>17</v>
      </c>
    </row>
    <row r="850" spans="1:2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104"/>
        <v>338.46875</v>
      </c>
      <c r="G850" t="s">
        <v>20</v>
      </c>
      <c r="H850" s="8">
        <f t="shared" si="105"/>
        <v>62.970930232558139</v>
      </c>
      <c r="I850">
        <v>172</v>
      </c>
      <c r="J850" t="str">
        <f t="shared" si="106"/>
        <v>film &amp; video</v>
      </c>
      <c r="K850" t="str">
        <f t="shared" si="107"/>
        <v>drama</v>
      </c>
      <c r="L850" t="s">
        <v>21</v>
      </c>
      <c r="M850" t="s">
        <v>22</v>
      </c>
      <c r="N850">
        <v>1276318800</v>
      </c>
      <c r="O850" s="14">
        <f t="shared" si="108"/>
        <v>40341.208333333336</v>
      </c>
      <c r="P850" s="14">
        <v>40341.208333333336</v>
      </c>
      <c r="Q850">
        <f t="shared" si="111"/>
        <v>2010</v>
      </c>
      <c r="R850">
        <v>2010</v>
      </c>
      <c r="S850" s="16" t="str">
        <f t="shared" si="109"/>
        <v>Jun</v>
      </c>
      <c r="T850" t="s">
        <v>2084</v>
      </c>
      <c r="U850">
        <v>1277096400</v>
      </c>
      <c r="V850" s="12">
        <f t="shared" si="110"/>
        <v>40350.208333333336</v>
      </c>
      <c r="W850" t="b">
        <v>0</v>
      </c>
      <c r="X850" t="b">
        <v>0</v>
      </c>
      <c r="Y850" t="s">
        <v>53</v>
      </c>
    </row>
    <row r="851" spans="1:2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104"/>
        <v>133.08955223880596</v>
      </c>
      <c r="G851" t="s">
        <v>20</v>
      </c>
      <c r="H851" s="8">
        <f t="shared" si="105"/>
        <v>29.045602605863191</v>
      </c>
      <c r="I851">
        <v>307</v>
      </c>
      <c r="J851" t="str">
        <f t="shared" si="106"/>
        <v>music</v>
      </c>
      <c r="K851" t="str">
        <f t="shared" si="107"/>
        <v>indie rock</v>
      </c>
      <c r="L851" t="s">
        <v>21</v>
      </c>
      <c r="M851" t="s">
        <v>22</v>
      </c>
      <c r="N851">
        <v>1328767200</v>
      </c>
      <c r="O851" s="14">
        <f t="shared" si="108"/>
        <v>40948.25</v>
      </c>
      <c r="P851" s="14">
        <v>40948.25</v>
      </c>
      <c r="Q851">
        <f t="shared" si="111"/>
        <v>2012</v>
      </c>
      <c r="R851">
        <v>2012</v>
      </c>
      <c r="S851" s="16" t="str">
        <f t="shared" si="109"/>
        <v>Feb</v>
      </c>
      <c r="T851" t="s">
        <v>2089</v>
      </c>
      <c r="U851">
        <v>1329026400</v>
      </c>
      <c r="V851" s="12">
        <f t="shared" si="110"/>
        <v>40951.25</v>
      </c>
      <c r="W851" t="b">
        <v>0</v>
      </c>
      <c r="X851" t="b">
        <v>1</v>
      </c>
      <c r="Y851" t="s">
        <v>60</v>
      </c>
    </row>
    <row r="852" spans="1:2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104"/>
        <v>1</v>
      </c>
      <c r="G852" t="s">
        <v>14</v>
      </c>
      <c r="H852" s="8">
        <f t="shared" si="105"/>
        <v>1</v>
      </c>
      <c r="I852">
        <v>1</v>
      </c>
      <c r="J852" t="str">
        <f t="shared" si="106"/>
        <v>music</v>
      </c>
      <c r="K852" t="str">
        <f t="shared" si="107"/>
        <v>rock</v>
      </c>
      <c r="L852" t="s">
        <v>21</v>
      </c>
      <c r="M852" t="s">
        <v>22</v>
      </c>
      <c r="N852">
        <v>1321682400</v>
      </c>
      <c r="O852" s="14">
        <f t="shared" si="108"/>
        <v>40866.25</v>
      </c>
      <c r="P852" s="14">
        <v>40866.25</v>
      </c>
      <c r="Q852">
        <f t="shared" si="111"/>
        <v>2011</v>
      </c>
      <c r="R852">
        <v>2011</v>
      </c>
      <c r="S852" s="16" t="str">
        <f t="shared" si="109"/>
        <v>Nov</v>
      </c>
      <c r="T852" t="s">
        <v>2079</v>
      </c>
      <c r="U852">
        <v>1322978400</v>
      </c>
      <c r="V852" s="12">
        <f t="shared" si="110"/>
        <v>40881.25</v>
      </c>
      <c r="W852" t="b">
        <v>1</v>
      </c>
      <c r="X852" t="b">
        <v>0</v>
      </c>
      <c r="Y852" t="s">
        <v>23</v>
      </c>
    </row>
    <row r="853" spans="1:2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104"/>
        <v>207.79999999999998</v>
      </c>
      <c r="G853" t="s">
        <v>20</v>
      </c>
      <c r="H853" s="8">
        <f t="shared" si="105"/>
        <v>77.924999999999997</v>
      </c>
      <c r="I853">
        <v>160</v>
      </c>
      <c r="J853" t="str">
        <f t="shared" si="106"/>
        <v>music</v>
      </c>
      <c r="K853" t="str">
        <f t="shared" si="107"/>
        <v>electric music</v>
      </c>
      <c r="L853" t="s">
        <v>21</v>
      </c>
      <c r="M853" t="s">
        <v>22</v>
      </c>
      <c r="N853">
        <v>1335934800</v>
      </c>
      <c r="O853" s="14">
        <f t="shared" si="108"/>
        <v>41031.208333333336</v>
      </c>
      <c r="P853" s="14">
        <v>41031.208333333336</v>
      </c>
      <c r="Q853">
        <f t="shared" si="111"/>
        <v>2012</v>
      </c>
      <c r="R853">
        <v>2012</v>
      </c>
      <c r="S853" s="16" t="str">
        <f t="shared" si="109"/>
        <v>May</v>
      </c>
      <c r="T853" t="s">
        <v>2090</v>
      </c>
      <c r="U853">
        <v>1338786000</v>
      </c>
      <c r="V853" s="12">
        <f t="shared" si="110"/>
        <v>41064.208333333336</v>
      </c>
      <c r="W853" t="b">
        <v>0</v>
      </c>
      <c r="X853" t="b">
        <v>0</v>
      </c>
      <c r="Y853" t="s">
        <v>50</v>
      </c>
    </row>
    <row r="854" spans="1:2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104"/>
        <v>51.122448979591837</v>
      </c>
      <c r="G854" t="s">
        <v>14</v>
      </c>
      <c r="H854" s="8">
        <f t="shared" si="105"/>
        <v>80.806451612903231</v>
      </c>
      <c r="I854">
        <v>31</v>
      </c>
      <c r="J854" t="str">
        <f t="shared" si="106"/>
        <v>games</v>
      </c>
      <c r="K854" t="str">
        <f t="shared" si="107"/>
        <v>video games</v>
      </c>
      <c r="L854" t="s">
        <v>21</v>
      </c>
      <c r="M854" t="s">
        <v>22</v>
      </c>
      <c r="N854">
        <v>1310792400</v>
      </c>
      <c r="O854" s="14">
        <f t="shared" si="108"/>
        <v>40740.208333333336</v>
      </c>
      <c r="P854" s="14">
        <v>40740.208333333336</v>
      </c>
      <c r="Q854">
        <f t="shared" si="111"/>
        <v>2011</v>
      </c>
      <c r="R854">
        <v>2011</v>
      </c>
      <c r="S854" s="16" t="str">
        <f t="shared" si="109"/>
        <v>Jul</v>
      </c>
      <c r="T854" t="s">
        <v>2087</v>
      </c>
      <c r="U854">
        <v>1311656400</v>
      </c>
      <c r="V854" s="12">
        <f t="shared" si="110"/>
        <v>40750.208333333336</v>
      </c>
      <c r="W854" t="b">
        <v>0</v>
      </c>
      <c r="X854" t="b">
        <v>1</v>
      </c>
      <c r="Y854" t="s">
        <v>89</v>
      </c>
    </row>
    <row r="855" spans="1:2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104"/>
        <v>652.05847953216369</v>
      </c>
      <c r="G855" t="s">
        <v>20</v>
      </c>
      <c r="H855" s="8">
        <f t="shared" si="105"/>
        <v>76.006816632583508</v>
      </c>
      <c r="I855">
        <v>1467</v>
      </c>
      <c r="J855" t="str">
        <f t="shared" si="106"/>
        <v>music</v>
      </c>
      <c r="K855" t="str">
        <f t="shared" si="107"/>
        <v>indie rock</v>
      </c>
      <c r="L855" t="s">
        <v>15</v>
      </c>
      <c r="M855" t="s">
        <v>16</v>
      </c>
      <c r="N855">
        <v>1308546000</v>
      </c>
      <c r="O855" s="14">
        <f t="shared" si="108"/>
        <v>40714.208333333336</v>
      </c>
      <c r="P855" s="14">
        <v>40714.208333333336</v>
      </c>
      <c r="Q855">
        <f t="shared" si="111"/>
        <v>2011</v>
      </c>
      <c r="R855">
        <v>2011</v>
      </c>
      <c r="S855" s="16" t="str">
        <f t="shared" si="109"/>
        <v>Jun</v>
      </c>
      <c r="T855" t="s">
        <v>2084</v>
      </c>
      <c r="U855">
        <v>1308978000</v>
      </c>
      <c r="V855" s="12">
        <f t="shared" si="110"/>
        <v>40719.208333333336</v>
      </c>
      <c r="W855" t="b">
        <v>0</v>
      </c>
      <c r="X855" t="b">
        <v>1</v>
      </c>
      <c r="Y855" t="s">
        <v>60</v>
      </c>
    </row>
    <row r="856" spans="1:2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104"/>
        <v>113.63099415204678</v>
      </c>
      <c r="G856" t="s">
        <v>20</v>
      </c>
      <c r="H856" s="8">
        <f t="shared" si="105"/>
        <v>72.993613824192337</v>
      </c>
      <c r="I856">
        <v>2662</v>
      </c>
      <c r="J856" t="str">
        <f t="shared" si="106"/>
        <v>publishing</v>
      </c>
      <c r="K856" t="str">
        <f t="shared" si="107"/>
        <v>fiction</v>
      </c>
      <c r="L856" t="s">
        <v>15</v>
      </c>
      <c r="M856" t="s">
        <v>16</v>
      </c>
      <c r="N856">
        <v>1574056800</v>
      </c>
      <c r="O856" s="14">
        <f t="shared" si="108"/>
        <v>43787.25</v>
      </c>
      <c r="P856" s="14">
        <v>43787.25</v>
      </c>
      <c r="Q856">
        <f t="shared" si="111"/>
        <v>2019</v>
      </c>
      <c r="R856">
        <v>2019</v>
      </c>
      <c r="S856" s="16" t="str">
        <f t="shared" si="109"/>
        <v>Nov</v>
      </c>
      <c r="T856" t="s">
        <v>2079</v>
      </c>
      <c r="U856">
        <v>1576389600</v>
      </c>
      <c r="V856" s="12">
        <f t="shared" si="110"/>
        <v>43814.25</v>
      </c>
      <c r="W856" t="b">
        <v>0</v>
      </c>
      <c r="X856" t="b">
        <v>0</v>
      </c>
      <c r="Y856" t="s">
        <v>119</v>
      </c>
    </row>
    <row r="857" spans="1:2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104"/>
        <v>102.37606837606839</v>
      </c>
      <c r="G857" t="s">
        <v>20</v>
      </c>
      <c r="H857" s="8">
        <f t="shared" si="105"/>
        <v>53</v>
      </c>
      <c r="I857">
        <v>452</v>
      </c>
      <c r="J857" t="str">
        <f t="shared" si="106"/>
        <v>theater</v>
      </c>
      <c r="K857" t="str">
        <f t="shared" si="107"/>
        <v>plays</v>
      </c>
      <c r="L857" t="s">
        <v>26</v>
      </c>
      <c r="M857" t="s">
        <v>27</v>
      </c>
      <c r="N857">
        <v>1308373200</v>
      </c>
      <c r="O857" s="14">
        <f t="shared" si="108"/>
        <v>40712.208333333336</v>
      </c>
      <c r="P857" s="14">
        <v>40712.208333333336</v>
      </c>
      <c r="Q857">
        <f t="shared" si="111"/>
        <v>2011</v>
      </c>
      <c r="R857">
        <v>2011</v>
      </c>
      <c r="S857" s="16" t="str">
        <f t="shared" si="109"/>
        <v>Jun</v>
      </c>
      <c r="T857" t="s">
        <v>2084</v>
      </c>
      <c r="U857">
        <v>1311051600</v>
      </c>
      <c r="V857" s="12">
        <f t="shared" si="110"/>
        <v>40743.208333333336</v>
      </c>
      <c r="W857" t="b">
        <v>0</v>
      </c>
      <c r="X857" t="b">
        <v>0</v>
      </c>
      <c r="Y857" t="s">
        <v>33</v>
      </c>
    </row>
    <row r="858" spans="1:2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104"/>
        <v>356.58333333333331</v>
      </c>
      <c r="G858" t="s">
        <v>20</v>
      </c>
      <c r="H858" s="8">
        <f t="shared" si="105"/>
        <v>54.164556962025316</v>
      </c>
      <c r="I858">
        <v>158</v>
      </c>
      <c r="J858" t="str">
        <f t="shared" si="106"/>
        <v>food</v>
      </c>
      <c r="K858" t="str">
        <f t="shared" si="107"/>
        <v>food trucks</v>
      </c>
      <c r="L858" t="s">
        <v>21</v>
      </c>
      <c r="M858" t="s">
        <v>22</v>
      </c>
      <c r="N858">
        <v>1335243600</v>
      </c>
      <c r="O858" s="14">
        <f t="shared" si="108"/>
        <v>41023.208333333336</v>
      </c>
      <c r="P858" s="14">
        <v>41023.208333333336</v>
      </c>
      <c r="Q858">
        <f t="shared" si="111"/>
        <v>2012</v>
      </c>
      <c r="R858">
        <v>2012</v>
      </c>
      <c r="S858" s="16" t="str">
        <f t="shared" si="109"/>
        <v>Apr</v>
      </c>
      <c r="T858" t="s">
        <v>2088</v>
      </c>
      <c r="U858">
        <v>1336712400</v>
      </c>
      <c r="V858" s="12">
        <f t="shared" si="110"/>
        <v>41040.208333333336</v>
      </c>
      <c r="W858" t="b">
        <v>0</v>
      </c>
      <c r="X858" t="b">
        <v>0</v>
      </c>
      <c r="Y858" t="s">
        <v>17</v>
      </c>
    </row>
    <row r="859" spans="1:2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104"/>
        <v>139.86792452830187</v>
      </c>
      <c r="G859" t="s">
        <v>20</v>
      </c>
      <c r="H859" s="8">
        <f t="shared" si="105"/>
        <v>32.946666666666665</v>
      </c>
      <c r="I859">
        <v>225</v>
      </c>
      <c r="J859" t="str">
        <f t="shared" si="106"/>
        <v>film &amp; video</v>
      </c>
      <c r="K859" t="str">
        <f t="shared" si="107"/>
        <v>shorts</v>
      </c>
      <c r="L859" t="s">
        <v>98</v>
      </c>
      <c r="M859" t="s">
        <v>99</v>
      </c>
      <c r="N859">
        <v>1328421600</v>
      </c>
      <c r="O859" s="14">
        <f t="shared" si="108"/>
        <v>40944.25</v>
      </c>
      <c r="P859" s="14">
        <v>40944.25</v>
      </c>
      <c r="Q859">
        <f t="shared" si="111"/>
        <v>2012</v>
      </c>
      <c r="R859">
        <v>2012</v>
      </c>
      <c r="S859" s="16" t="str">
        <f t="shared" si="109"/>
        <v>Feb</v>
      </c>
      <c r="T859" t="s">
        <v>2089</v>
      </c>
      <c r="U859">
        <v>1330408800</v>
      </c>
      <c r="V859" s="12">
        <f t="shared" si="110"/>
        <v>40967.25</v>
      </c>
      <c r="W859" t="b">
        <v>1</v>
      </c>
      <c r="X859" t="b">
        <v>0</v>
      </c>
      <c r="Y859" t="s">
        <v>100</v>
      </c>
    </row>
    <row r="860" spans="1:2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104"/>
        <v>69.45</v>
      </c>
      <c r="G860" t="s">
        <v>14</v>
      </c>
      <c r="H860" s="8">
        <f t="shared" si="105"/>
        <v>79.371428571428567</v>
      </c>
      <c r="I860">
        <v>35</v>
      </c>
      <c r="J860" t="str">
        <f t="shared" si="106"/>
        <v>food</v>
      </c>
      <c r="K860" t="str">
        <f t="shared" si="107"/>
        <v>food trucks</v>
      </c>
      <c r="L860" t="s">
        <v>21</v>
      </c>
      <c r="M860" t="s">
        <v>22</v>
      </c>
      <c r="N860">
        <v>1524286800</v>
      </c>
      <c r="O860" s="14">
        <f t="shared" si="108"/>
        <v>43211.208333333328</v>
      </c>
      <c r="P860" s="14">
        <v>43211.208333333328</v>
      </c>
      <c r="Q860">
        <f t="shared" si="111"/>
        <v>2018</v>
      </c>
      <c r="R860">
        <v>2018</v>
      </c>
      <c r="S860" s="16" t="str">
        <f t="shared" si="109"/>
        <v>Apr</v>
      </c>
      <c r="T860" t="s">
        <v>2088</v>
      </c>
      <c r="U860">
        <v>1524891600</v>
      </c>
      <c r="V860" s="12">
        <f t="shared" si="110"/>
        <v>43218.208333333328</v>
      </c>
      <c r="W860" t="b">
        <v>1</v>
      </c>
      <c r="X860" t="b">
        <v>0</v>
      </c>
      <c r="Y860" t="s">
        <v>17</v>
      </c>
    </row>
    <row r="861" spans="1:2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104"/>
        <v>35.534246575342465</v>
      </c>
      <c r="G861" t="s">
        <v>14</v>
      </c>
      <c r="H861" s="8">
        <f t="shared" si="105"/>
        <v>41.174603174603178</v>
      </c>
      <c r="I861">
        <v>63</v>
      </c>
      <c r="J861" t="str">
        <f t="shared" si="106"/>
        <v>theater</v>
      </c>
      <c r="K861" t="str">
        <f t="shared" si="107"/>
        <v>plays</v>
      </c>
      <c r="L861" t="s">
        <v>21</v>
      </c>
      <c r="M861" t="s">
        <v>22</v>
      </c>
      <c r="N861">
        <v>1362117600</v>
      </c>
      <c r="O861" s="14">
        <f t="shared" si="108"/>
        <v>41334.25</v>
      </c>
      <c r="P861" s="14">
        <v>41334.25</v>
      </c>
      <c r="Q861">
        <f t="shared" si="111"/>
        <v>2013</v>
      </c>
      <c r="R861">
        <v>2013</v>
      </c>
      <c r="S861" s="16" t="str">
        <f t="shared" si="109"/>
        <v>Mar</v>
      </c>
      <c r="T861" t="s">
        <v>2085</v>
      </c>
      <c r="U861">
        <v>1363669200</v>
      </c>
      <c r="V861" s="12">
        <f t="shared" si="110"/>
        <v>41352.208333333336</v>
      </c>
      <c r="W861" t="b">
        <v>0</v>
      </c>
      <c r="X861" t="b">
        <v>1</v>
      </c>
      <c r="Y861" t="s">
        <v>33</v>
      </c>
    </row>
    <row r="862" spans="1:2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104"/>
        <v>251.65</v>
      </c>
      <c r="G862" t="s">
        <v>20</v>
      </c>
      <c r="H862" s="8">
        <f t="shared" si="105"/>
        <v>77.430769230769229</v>
      </c>
      <c r="I862">
        <v>65</v>
      </c>
      <c r="J862" t="str">
        <f t="shared" si="106"/>
        <v>technology</v>
      </c>
      <c r="K862" t="str">
        <f t="shared" si="107"/>
        <v>wearables</v>
      </c>
      <c r="L862" t="s">
        <v>21</v>
      </c>
      <c r="M862" t="s">
        <v>22</v>
      </c>
      <c r="N862">
        <v>1550556000</v>
      </c>
      <c r="O862" s="14">
        <f t="shared" si="108"/>
        <v>43515.25</v>
      </c>
      <c r="P862" s="14">
        <v>43515.25</v>
      </c>
      <c r="Q862">
        <f t="shared" si="111"/>
        <v>2019</v>
      </c>
      <c r="R862">
        <v>2019</v>
      </c>
      <c r="S862" s="16" t="str">
        <f t="shared" si="109"/>
        <v>Feb</v>
      </c>
      <c r="T862" t="s">
        <v>2089</v>
      </c>
      <c r="U862">
        <v>1551420000</v>
      </c>
      <c r="V862" s="12">
        <f t="shared" si="110"/>
        <v>43525.25</v>
      </c>
      <c r="W862" t="b">
        <v>0</v>
      </c>
      <c r="X862" t="b">
        <v>1</v>
      </c>
      <c r="Y862" t="s">
        <v>65</v>
      </c>
    </row>
    <row r="863" spans="1:2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104"/>
        <v>105.87500000000001</v>
      </c>
      <c r="G863" t="s">
        <v>20</v>
      </c>
      <c r="H863" s="8">
        <f t="shared" si="105"/>
        <v>57.159509202453989</v>
      </c>
      <c r="I863">
        <v>163</v>
      </c>
      <c r="J863" t="str">
        <f t="shared" si="106"/>
        <v>theater</v>
      </c>
      <c r="K863" t="str">
        <f t="shared" si="107"/>
        <v>plays</v>
      </c>
      <c r="L863" t="s">
        <v>21</v>
      </c>
      <c r="M863" t="s">
        <v>22</v>
      </c>
      <c r="N863">
        <v>1269147600</v>
      </c>
      <c r="O863" s="14">
        <f t="shared" si="108"/>
        <v>40258.208333333336</v>
      </c>
      <c r="P863" s="14">
        <v>40258.208333333336</v>
      </c>
      <c r="Q863">
        <f t="shared" si="111"/>
        <v>2010</v>
      </c>
      <c r="R863">
        <v>2010</v>
      </c>
      <c r="S863" s="16" t="str">
        <f t="shared" si="109"/>
        <v>Mar</v>
      </c>
      <c r="T863" t="s">
        <v>2085</v>
      </c>
      <c r="U863">
        <v>1269838800</v>
      </c>
      <c r="V863" s="12">
        <f t="shared" si="110"/>
        <v>40266.208333333336</v>
      </c>
      <c r="W863" t="b">
        <v>0</v>
      </c>
      <c r="X863" t="b">
        <v>0</v>
      </c>
      <c r="Y863" t="s">
        <v>33</v>
      </c>
    </row>
    <row r="864" spans="1:2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104"/>
        <v>187.42857142857144</v>
      </c>
      <c r="G864" t="s">
        <v>20</v>
      </c>
      <c r="H864" s="8">
        <f t="shared" si="105"/>
        <v>77.17647058823529</v>
      </c>
      <c r="I864">
        <v>85</v>
      </c>
      <c r="J864" t="str">
        <f t="shared" si="106"/>
        <v>theater</v>
      </c>
      <c r="K864" t="str">
        <f t="shared" si="107"/>
        <v>plays</v>
      </c>
      <c r="L864" t="s">
        <v>21</v>
      </c>
      <c r="M864" t="s">
        <v>22</v>
      </c>
      <c r="N864">
        <v>1312174800</v>
      </c>
      <c r="O864" s="14">
        <f t="shared" si="108"/>
        <v>40756.208333333336</v>
      </c>
      <c r="P864" s="14">
        <v>40756.208333333336</v>
      </c>
      <c r="Q864">
        <f t="shared" si="111"/>
        <v>2011</v>
      </c>
      <c r="R864">
        <v>2011</v>
      </c>
      <c r="S864" s="16" t="str">
        <f t="shared" si="109"/>
        <v>Aug</v>
      </c>
      <c r="T864" t="s">
        <v>2080</v>
      </c>
      <c r="U864">
        <v>1312520400</v>
      </c>
      <c r="V864" s="12">
        <f t="shared" si="110"/>
        <v>40760.208333333336</v>
      </c>
      <c r="W864" t="b">
        <v>0</v>
      </c>
      <c r="X864" t="b">
        <v>0</v>
      </c>
      <c r="Y864" t="s">
        <v>33</v>
      </c>
    </row>
    <row r="865" spans="1:2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104"/>
        <v>386.78571428571428</v>
      </c>
      <c r="G865" t="s">
        <v>20</v>
      </c>
      <c r="H865" s="8">
        <f t="shared" si="105"/>
        <v>24.953917050691246</v>
      </c>
      <c r="I865">
        <v>217</v>
      </c>
      <c r="J865" t="str">
        <f t="shared" si="106"/>
        <v>film &amp; video</v>
      </c>
      <c r="K865" t="str">
        <f t="shared" si="107"/>
        <v>television</v>
      </c>
      <c r="L865" t="s">
        <v>21</v>
      </c>
      <c r="M865" t="s">
        <v>22</v>
      </c>
      <c r="N865">
        <v>1434517200</v>
      </c>
      <c r="O865" s="14">
        <f t="shared" si="108"/>
        <v>42172.208333333328</v>
      </c>
      <c r="P865" s="14">
        <v>42172.208333333328</v>
      </c>
      <c r="Q865">
        <f t="shared" si="111"/>
        <v>2015</v>
      </c>
      <c r="R865">
        <v>2015</v>
      </c>
      <c r="S865" s="16" t="str">
        <f t="shared" si="109"/>
        <v>Jun</v>
      </c>
      <c r="T865" t="s">
        <v>2084</v>
      </c>
      <c r="U865">
        <v>1436504400</v>
      </c>
      <c r="V865" s="12">
        <f t="shared" si="110"/>
        <v>42195.208333333328</v>
      </c>
      <c r="W865" t="b">
        <v>0</v>
      </c>
      <c r="X865" t="b">
        <v>1</v>
      </c>
      <c r="Y865" t="s">
        <v>269</v>
      </c>
    </row>
    <row r="866" spans="1:2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104"/>
        <v>347.07142857142856</v>
      </c>
      <c r="G866" t="s">
        <v>20</v>
      </c>
      <c r="H866" s="8">
        <f t="shared" si="105"/>
        <v>97.18</v>
      </c>
      <c r="I866">
        <v>150</v>
      </c>
      <c r="J866" t="str">
        <f t="shared" si="106"/>
        <v>film &amp; video</v>
      </c>
      <c r="K866" t="str">
        <f t="shared" si="107"/>
        <v>shorts</v>
      </c>
      <c r="L866" t="s">
        <v>21</v>
      </c>
      <c r="M866" t="s">
        <v>22</v>
      </c>
      <c r="N866">
        <v>1471582800</v>
      </c>
      <c r="O866" s="14">
        <f t="shared" si="108"/>
        <v>42601.208333333328</v>
      </c>
      <c r="P866" s="14">
        <v>42601.208333333328</v>
      </c>
      <c r="Q866">
        <f t="shared" si="111"/>
        <v>2016</v>
      </c>
      <c r="R866">
        <v>2016</v>
      </c>
      <c r="S866" s="16" t="str">
        <f t="shared" si="109"/>
        <v>Aug</v>
      </c>
      <c r="T866" t="s">
        <v>2080</v>
      </c>
      <c r="U866">
        <v>1472014800</v>
      </c>
      <c r="V866" s="12">
        <f t="shared" si="110"/>
        <v>42606.208333333328</v>
      </c>
      <c r="W866" t="b">
        <v>0</v>
      </c>
      <c r="X866" t="b">
        <v>0</v>
      </c>
      <c r="Y866" t="s">
        <v>100</v>
      </c>
    </row>
    <row r="867" spans="1:2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104"/>
        <v>185.82098765432099</v>
      </c>
      <c r="G867" t="s">
        <v>20</v>
      </c>
      <c r="H867" s="8">
        <f t="shared" si="105"/>
        <v>46.000916870415651</v>
      </c>
      <c r="I867">
        <v>3272</v>
      </c>
      <c r="J867" t="str">
        <f t="shared" si="106"/>
        <v>theater</v>
      </c>
      <c r="K867" t="str">
        <f t="shared" si="107"/>
        <v>plays</v>
      </c>
      <c r="L867" t="s">
        <v>21</v>
      </c>
      <c r="M867" t="s">
        <v>22</v>
      </c>
      <c r="N867">
        <v>1410757200</v>
      </c>
      <c r="O867" s="14">
        <f t="shared" si="108"/>
        <v>41897.208333333336</v>
      </c>
      <c r="P867" s="14">
        <v>41897.208333333336</v>
      </c>
      <c r="Q867">
        <f t="shared" si="111"/>
        <v>2014</v>
      </c>
      <c r="R867">
        <v>2014</v>
      </c>
      <c r="S867" s="16" t="str">
        <f t="shared" si="109"/>
        <v>Sep</v>
      </c>
      <c r="T867" t="s">
        <v>2082</v>
      </c>
      <c r="U867">
        <v>1411534800</v>
      </c>
      <c r="V867" s="12">
        <f t="shared" si="110"/>
        <v>41906.208333333336</v>
      </c>
      <c r="W867" t="b">
        <v>0</v>
      </c>
      <c r="X867" t="b">
        <v>0</v>
      </c>
      <c r="Y867" t="s">
        <v>33</v>
      </c>
    </row>
    <row r="868" spans="1:2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104"/>
        <v>43.241247264770237</v>
      </c>
      <c r="G868" t="s">
        <v>74</v>
      </c>
      <c r="H868" s="8">
        <f t="shared" si="105"/>
        <v>88.023385300668153</v>
      </c>
      <c r="I868">
        <v>898</v>
      </c>
      <c r="J868" t="str">
        <f t="shared" si="106"/>
        <v>photography</v>
      </c>
      <c r="K868" t="str">
        <f t="shared" si="107"/>
        <v>photography books</v>
      </c>
      <c r="L868" t="s">
        <v>21</v>
      </c>
      <c r="M868" t="s">
        <v>22</v>
      </c>
      <c r="N868">
        <v>1304830800</v>
      </c>
      <c r="O868" s="14">
        <f t="shared" si="108"/>
        <v>40671.208333333336</v>
      </c>
      <c r="P868" s="14">
        <v>40671.208333333336</v>
      </c>
      <c r="Q868">
        <f t="shared" si="111"/>
        <v>2011</v>
      </c>
      <c r="R868">
        <v>2011</v>
      </c>
      <c r="S868" s="16" t="str">
        <f t="shared" si="109"/>
        <v>May</v>
      </c>
      <c r="T868" t="s">
        <v>2090</v>
      </c>
      <c r="U868">
        <v>1304917200</v>
      </c>
      <c r="V868" s="12">
        <f t="shared" si="110"/>
        <v>40672.208333333336</v>
      </c>
      <c r="W868" t="b">
        <v>0</v>
      </c>
      <c r="X868" t="b">
        <v>0</v>
      </c>
      <c r="Y868" t="s">
        <v>122</v>
      </c>
    </row>
    <row r="869" spans="1:2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104"/>
        <v>162.4375</v>
      </c>
      <c r="G869" t="s">
        <v>20</v>
      </c>
      <c r="H869" s="8">
        <f t="shared" si="105"/>
        <v>25.99</v>
      </c>
      <c r="I869">
        <v>300</v>
      </c>
      <c r="J869" t="str">
        <f t="shared" si="106"/>
        <v>food</v>
      </c>
      <c r="K869" t="str">
        <f t="shared" si="107"/>
        <v>food trucks</v>
      </c>
      <c r="L869" t="s">
        <v>21</v>
      </c>
      <c r="M869" t="s">
        <v>22</v>
      </c>
      <c r="N869">
        <v>1539061200</v>
      </c>
      <c r="O869" s="14">
        <f t="shared" si="108"/>
        <v>43382.208333333328</v>
      </c>
      <c r="P869" s="14">
        <v>43382.208333333328</v>
      </c>
      <c r="Q869">
        <f t="shared" si="111"/>
        <v>2018</v>
      </c>
      <c r="R869">
        <v>2018</v>
      </c>
      <c r="S869" s="16" t="str">
        <f t="shared" si="109"/>
        <v>Oct</v>
      </c>
      <c r="T869" t="s">
        <v>2083</v>
      </c>
      <c r="U869">
        <v>1539579600</v>
      </c>
      <c r="V869" s="12">
        <f t="shared" si="110"/>
        <v>43388.208333333328</v>
      </c>
      <c r="W869" t="b">
        <v>0</v>
      </c>
      <c r="X869" t="b">
        <v>0</v>
      </c>
      <c r="Y869" t="s">
        <v>17</v>
      </c>
    </row>
    <row r="870" spans="1:2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104"/>
        <v>184.84285714285716</v>
      </c>
      <c r="G870" t="s">
        <v>20</v>
      </c>
      <c r="H870" s="8">
        <f t="shared" si="105"/>
        <v>102.69047619047619</v>
      </c>
      <c r="I870">
        <v>126</v>
      </c>
      <c r="J870" t="str">
        <f t="shared" si="106"/>
        <v>theater</v>
      </c>
      <c r="K870" t="str">
        <f t="shared" si="107"/>
        <v>plays</v>
      </c>
      <c r="L870" t="s">
        <v>21</v>
      </c>
      <c r="M870" t="s">
        <v>22</v>
      </c>
      <c r="N870">
        <v>1381554000</v>
      </c>
      <c r="O870" s="14">
        <f t="shared" si="108"/>
        <v>41559.208333333336</v>
      </c>
      <c r="P870" s="14">
        <v>41559.208333333336</v>
      </c>
      <c r="Q870">
        <f t="shared" si="111"/>
        <v>2013</v>
      </c>
      <c r="R870">
        <v>2013</v>
      </c>
      <c r="S870" s="16" t="str">
        <f t="shared" si="109"/>
        <v>Oct</v>
      </c>
      <c r="T870" t="s">
        <v>2083</v>
      </c>
      <c r="U870">
        <v>1382504400</v>
      </c>
      <c r="V870" s="12">
        <f t="shared" si="110"/>
        <v>41570.208333333336</v>
      </c>
      <c r="W870" t="b">
        <v>0</v>
      </c>
      <c r="X870" t="b">
        <v>0</v>
      </c>
      <c r="Y870" t="s">
        <v>33</v>
      </c>
    </row>
    <row r="871" spans="1:2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104"/>
        <v>23.703520691785052</v>
      </c>
      <c r="G871" t="s">
        <v>14</v>
      </c>
      <c r="H871" s="8">
        <f t="shared" si="105"/>
        <v>72.958174904942965</v>
      </c>
      <c r="I871">
        <v>526</v>
      </c>
      <c r="J871" t="str">
        <f t="shared" si="106"/>
        <v>film &amp; video</v>
      </c>
      <c r="K871" t="str">
        <f t="shared" si="107"/>
        <v>drama</v>
      </c>
      <c r="L871" t="s">
        <v>21</v>
      </c>
      <c r="M871" t="s">
        <v>22</v>
      </c>
      <c r="N871">
        <v>1277096400</v>
      </c>
      <c r="O871" s="14">
        <f t="shared" si="108"/>
        <v>40350.208333333336</v>
      </c>
      <c r="P871" s="14">
        <v>40350.208333333336</v>
      </c>
      <c r="Q871">
        <f t="shared" si="111"/>
        <v>2010</v>
      </c>
      <c r="R871">
        <v>2010</v>
      </c>
      <c r="S871" s="16" t="str">
        <f t="shared" si="109"/>
        <v>Jun</v>
      </c>
      <c r="T871" t="s">
        <v>2084</v>
      </c>
      <c r="U871">
        <v>1278306000</v>
      </c>
      <c r="V871" s="12">
        <f t="shared" si="110"/>
        <v>40364.208333333336</v>
      </c>
      <c r="W871" t="b">
        <v>0</v>
      </c>
      <c r="X871" t="b">
        <v>0</v>
      </c>
      <c r="Y871" t="s">
        <v>53</v>
      </c>
    </row>
    <row r="872" spans="1:2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104"/>
        <v>89.870129870129873</v>
      </c>
      <c r="G872" t="s">
        <v>14</v>
      </c>
      <c r="H872" s="8">
        <f t="shared" si="105"/>
        <v>57.190082644628099</v>
      </c>
      <c r="I872">
        <v>121</v>
      </c>
      <c r="J872" t="str">
        <f t="shared" si="106"/>
        <v>theater</v>
      </c>
      <c r="K872" t="str">
        <f t="shared" si="107"/>
        <v>plays</v>
      </c>
      <c r="L872" t="s">
        <v>21</v>
      </c>
      <c r="M872" t="s">
        <v>22</v>
      </c>
      <c r="N872">
        <v>1440392400</v>
      </c>
      <c r="O872" s="14">
        <f t="shared" si="108"/>
        <v>42240.208333333328</v>
      </c>
      <c r="P872" s="14">
        <v>42240.208333333328</v>
      </c>
      <c r="Q872">
        <f t="shared" si="111"/>
        <v>2015</v>
      </c>
      <c r="R872">
        <v>2015</v>
      </c>
      <c r="S872" s="16" t="str">
        <f t="shared" si="109"/>
        <v>Aug</v>
      </c>
      <c r="T872" t="s">
        <v>2080</v>
      </c>
      <c r="U872">
        <v>1442552400</v>
      </c>
      <c r="V872" s="12">
        <f t="shared" si="110"/>
        <v>42265.208333333328</v>
      </c>
      <c r="W872" t="b">
        <v>0</v>
      </c>
      <c r="X872" t="b">
        <v>0</v>
      </c>
      <c r="Y872" t="s">
        <v>33</v>
      </c>
    </row>
    <row r="873" spans="1:2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104"/>
        <v>272.6041958041958</v>
      </c>
      <c r="G873" t="s">
        <v>20</v>
      </c>
      <c r="H873" s="8">
        <f t="shared" si="105"/>
        <v>84.013793103448279</v>
      </c>
      <c r="I873">
        <v>2320</v>
      </c>
      <c r="J873" t="str">
        <f t="shared" si="106"/>
        <v>theater</v>
      </c>
      <c r="K873" t="str">
        <f t="shared" si="107"/>
        <v>plays</v>
      </c>
      <c r="L873" t="s">
        <v>21</v>
      </c>
      <c r="M873" t="s">
        <v>22</v>
      </c>
      <c r="N873">
        <v>1509512400</v>
      </c>
      <c r="O873" s="14">
        <f t="shared" si="108"/>
        <v>43040.208333333328</v>
      </c>
      <c r="P873" s="14">
        <v>43040.208333333328</v>
      </c>
      <c r="Q873">
        <f t="shared" si="111"/>
        <v>2017</v>
      </c>
      <c r="R873">
        <v>2017</v>
      </c>
      <c r="S873" s="16" t="str">
        <f t="shared" si="109"/>
        <v>Nov</v>
      </c>
      <c r="T873" t="s">
        <v>2079</v>
      </c>
      <c r="U873">
        <v>1511071200</v>
      </c>
      <c r="V873" s="12">
        <f t="shared" si="110"/>
        <v>43058.25</v>
      </c>
      <c r="W873" t="b">
        <v>0</v>
      </c>
      <c r="X873" t="b">
        <v>1</v>
      </c>
      <c r="Y873" t="s">
        <v>33</v>
      </c>
    </row>
    <row r="874" spans="1:2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104"/>
        <v>170.04255319148936</v>
      </c>
      <c r="G874" t="s">
        <v>20</v>
      </c>
      <c r="H874" s="8">
        <f t="shared" si="105"/>
        <v>98.666666666666671</v>
      </c>
      <c r="I874">
        <v>81</v>
      </c>
      <c r="J874" t="str">
        <f t="shared" si="106"/>
        <v>film &amp; video</v>
      </c>
      <c r="K874" t="str">
        <f t="shared" si="107"/>
        <v>science fiction</v>
      </c>
      <c r="L874" t="s">
        <v>26</v>
      </c>
      <c r="M874" t="s">
        <v>27</v>
      </c>
      <c r="N874">
        <v>1535950800</v>
      </c>
      <c r="O874" s="14">
        <f t="shared" si="108"/>
        <v>43346.208333333328</v>
      </c>
      <c r="P874" s="14">
        <v>43346.208333333328</v>
      </c>
      <c r="Q874">
        <f t="shared" si="111"/>
        <v>2018</v>
      </c>
      <c r="R874">
        <v>2018</v>
      </c>
      <c r="S874" s="16" t="str">
        <f t="shared" si="109"/>
        <v>Sep</v>
      </c>
      <c r="T874" t="s">
        <v>2082</v>
      </c>
      <c r="U874">
        <v>1536382800</v>
      </c>
      <c r="V874" s="12">
        <f t="shared" si="110"/>
        <v>43351.208333333328</v>
      </c>
      <c r="W874" t="b">
        <v>0</v>
      </c>
      <c r="X874" t="b">
        <v>0</v>
      </c>
      <c r="Y874" t="s">
        <v>474</v>
      </c>
    </row>
    <row r="875" spans="1:2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104"/>
        <v>188.28503562945369</v>
      </c>
      <c r="G875" t="s">
        <v>20</v>
      </c>
      <c r="H875" s="8">
        <f t="shared" si="105"/>
        <v>42.007419183889773</v>
      </c>
      <c r="I875">
        <v>1887</v>
      </c>
      <c r="J875" t="str">
        <f t="shared" si="106"/>
        <v>photography</v>
      </c>
      <c r="K875" t="str">
        <f t="shared" si="107"/>
        <v>photography books</v>
      </c>
      <c r="L875" t="s">
        <v>21</v>
      </c>
      <c r="M875" t="s">
        <v>22</v>
      </c>
      <c r="N875">
        <v>1389160800</v>
      </c>
      <c r="O875" s="14">
        <f t="shared" si="108"/>
        <v>41647.25</v>
      </c>
      <c r="P875" s="14">
        <v>41647.25</v>
      </c>
      <c r="Q875">
        <f t="shared" si="111"/>
        <v>2014</v>
      </c>
      <c r="R875">
        <v>2014</v>
      </c>
      <c r="S875" s="16" t="str">
        <f t="shared" si="109"/>
        <v>Jan</v>
      </c>
      <c r="T875" t="s">
        <v>2081</v>
      </c>
      <c r="U875">
        <v>1389592800</v>
      </c>
      <c r="V875" s="12">
        <f t="shared" si="110"/>
        <v>41652.25</v>
      </c>
      <c r="W875" t="b">
        <v>0</v>
      </c>
      <c r="X875" t="b">
        <v>0</v>
      </c>
      <c r="Y875" t="s">
        <v>122</v>
      </c>
    </row>
    <row r="876" spans="1:2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104"/>
        <v>346.93532338308455</v>
      </c>
      <c r="G876" t="s">
        <v>20</v>
      </c>
      <c r="H876" s="8">
        <f t="shared" si="105"/>
        <v>32.002753556677376</v>
      </c>
      <c r="I876">
        <v>4358</v>
      </c>
      <c r="J876" t="str">
        <f t="shared" si="106"/>
        <v>photography</v>
      </c>
      <c r="K876" t="str">
        <f t="shared" si="107"/>
        <v>photography books</v>
      </c>
      <c r="L876" t="s">
        <v>21</v>
      </c>
      <c r="M876" t="s">
        <v>22</v>
      </c>
      <c r="N876">
        <v>1271998800</v>
      </c>
      <c r="O876" s="14">
        <f t="shared" si="108"/>
        <v>40291.208333333336</v>
      </c>
      <c r="P876" s="14">
        <v>40291.208333333336</v>
      </c>
      <c r="Q876">
        <f t="shared" si="111"/>
        <v>2010</v>
      </c>
      <c r="R876">
        <v>2010</v>
      </c>
      <c r="S876" s="16" t="str">
        <f t="shared" si="109"/>
        <v>Apr</v>
      </c>
      <c r="T876" t="s">
        <v>2088</v>
      </c>
      <c r="U876">
        <v>1275282000</v>
      </c>
      <c r="V876" s="12">
        <f t="shared" si="110"/>
        <v>40329.208333333336</v>
      </c>
      <c r="W876" t="b">
        <v>0</v>
      </c>
      <c r="X876" t="b">
        <v>1</v>
      </c>
      <c r="Y876" t="s">
        <v>122</v>
      </c>
    </row>
    <row r="877" spans="1:2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104"/>
        <v>69.177215189873422</v>
      </c>
      <c r="G877" t="s">
        <v>14</v>
      </c>
      <c r="H877" s="8">
        <f t="shared" si="105"/>
        <v>81.567164179104481</v>
      </c>
      <c r="I877">
        <v>67</v>
      </c>
      <c r="J877" t="str">
        <f t="shared" si="106"/>
        <v>music</v>
      </c>
      <c r="K877" t="str">
        <f t="shared" si="107"/>
        <v>rock</v>
      </c>
      <c r="L877" t="s">
        <v>21</v>
      </c>
      <c r="M877" t="s">
        <v>22</v>
      </c>
      <c r="N877">
        <v>1294898400</v>
      </c>
      <c r="O877" s="14">
        <f t="shared" si="108"/>
        <v>40556.25</v>
      </c>
      <c r="P877" s="14">
        <v>40556.25</v>
      </c>
      <c r="Q877">
        <f t="shared" si="111"/>
        <v>2011</v>
      </c>
      <c r="R877">
        <v>2011</v>
      </c>
      <c r="S877" s="16" t="str">
        <f t="shared" si="109"/>
        <v>Jan</v>
      </c>
      <c r="T877" t="s">
        <v>2081</v>
      </c>
      <c r="U877">
        <v>1294984800</v>
      </c>
      <c r="V877" s="12">
        <f t="shared" si="110"/>
        <v>40557.25</v>
      </c>
      <c r="W877" t="b">
        <v>0</v>
      </c>
      <c r="X877" t="b">
        <v>0</v>
      </c>
      <c r="Y877" t="s">
        <v>23</v>
      </c>
    </row>
    <row r="878" spans="1:2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104"/>
        <v>25.433734939759034</v>
      </c>
      <c r="G878" t="s">
        <v>14</v>
      </c>
      <c r="H878" s="8">
        <f t="shared" si="105"/>
        <v>37.035087719298247</v>
      </c>
      <c r="I878">
        <v>57</v>
      </c>
      <c r="J878" t="str">
        <f t="shared" si="106"/>
        <v>photography</v>
      </c>
      <c r="K878" t="str">
        <f t="shared" si="107"/>
        <v>photography books</v>
      </c>
      <c r="L878" t="s">
        <v>15</v>
      </c>
      <c r="M878" t="s">
        <v>16</v>
      </c>
      <c r="N878">
        <v>1559970000</v>
      </c>
      <c r="O878" s="14">
        <f t="shared" si="108"/>
        <v>43624.208333333328</v>
      </c>
      <c r="P878" s="14">
        <v>43624.208333333328</v>
      </c>
      <c r="Q878">
        <f t="shared" si="111"/>
        <v>2019</v>
      </c>
      <c r="R878">
        <v>2019</v>
      </c>
      <c r="S878" s="16" t="str">
        <f t="shared" si="109"/>
        <v>Jun</v>
      </c>
      <c r="T878" t="s">
        <v>2084</v>
      </c>
      <c r="U878">
        <v>1562043600</v>
      </c>
      <c r="V878" s="12">
        <f t="shared" si="110"/>
        <v>43648.208333333328</v>
      </c>
      <c r="W878" t="b">
        <v>0</v>
      </c>
      <c r="X878" t="b">
        <v>0</v>
      </c>
      <c r="Y878" t="s">
        <v>122</v>
      </c>
    </row>
    <row r="879" spans="1:2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104"/>
        <v>77.400977995110026</v>
      </c>
      <c r="G879" t="s">
        <v>14</v>
      </c>
      <c r="H879" s="8">
        <f t="shared" si="105"/>
        <v>103.033360455655</v>
      </c>
      <c r="I879">
        <v>1229</v>
      </c>
      <c r="J879" t="str">
        <f t="shared" si="106"/>
        <v>food</v>
      </c>
      <c r="K879" t="str">
        <f t="shared" si="107"/>
        <v>food trucks</v>
      </c>
      <c r="L879" t="s">
        <v>21</v>
      </c>
      <c r="M879" t="s">
        <v>22</v>
      </c>
      <c r="N879">
        <v>1469509200</v>
      </c>
      <c r="O879" s="14">
        <f t="shared" si="108"/>
        <v>42577.208333333328</v>
      </c>
      <c r="P879" s="14">
        <v>42577.208333333328</v>
      </c>
      <c r="Q879">
        <f t="shared" si="111"/>
        <v>2016</v>
      </c>
      <c r="R879">
        <v>2016</v>
      </c>
      <c r="S879" s="16" t="str">
        <f t="shared" si="109"/>
        <v>Jul</v>
      </c>
      <c r="T879" t="s">
        <v>2087</v>
      </c>
      <c r="U879">
        <v>1469595600</v>
      </c>
      <c r="V879" s="12">
        <f t="shared" si="110"/>
        <v>42578.208333333328</v>
      </c>
      <c r="W879" t="b">
        <v>0</v>
      </c>
      <c r="X879" t="b">
        <v>0</v>
      </c>
      <c r="Y879" t="s">
        <v>17</v>
      </c>
    </row>
    <row r="880" spans="1:2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104"/>
        <v>37.481481481481481</v>
      </c>
      <c r="G880" t="s">
        <v>14</v>
      </c>
      <c r="H880" s="8">
        <f t="shared" si="105"/>
        <v>84.333333333333329</v>
      </c>
      <c r="I880">
        <v>12</v>
      </c>
      <c r="J880" t="str">
        <f t="shared" si="106"/>
        <v>music</v>
      </c>
      <c r="K880" t="str">
        <f t="shared" si="107"/>
        <v>metal</v>
      </c>
      <c r="L880" t="s">
        <v>107</v>
      </c>
      <c r="M880" t="s">
        <v>108</v>
      </c>
      <c r="N880">
        <v>1579068000</v>
      </c>
      <c r="O880" s="14">
        <f t="shared" si="108"/>
        <v>43845.25</v>
      </c>
      <c r="P880" s="14">
        <v>43845.25</v>
      </c>
      <c r="Q880">
        <f t="shared" si="111"/>
        <v>2020</v>
      </c>
      <c r="R880">
        <v>2020</v>
      </c>
      <c r="S880" s="16" t="str">
        <f t="shared" si="109"/>
        <v>Jan</v>
      </c>
      <c r="T880" t="s">
        <v>2081</v>
      </c>
      <c r="U880">
        <v>1581141600</v>
      </c>
      <c r="V880" s="12">
        <f t="shared" si="110"/>
        <v>43869.25</v>
      </c>
      <c r="W880" t="b">
        <v>0</v>
      </c>
      <c r="X880" t="b">
        <v>0</v>
      </c>
      <c r="Y880" t="s">
        <v>148</v>
      </c>
    </row>
    <row r="881" spans="1:2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104"/>
        <v>543.79999999999995</v>
      </c>
      <c r="G881" t="s">
        <v>20</v>
      </c>
      <c r="H881" s="8">
        <f t="shared" si="105"/>
        <v>102.60377358490567</v>
      </c>
      <c r="I881">
        <v>53</v>
      </c>
      <c r="J881" t="str">
        <f t="shared" si="106"/>
        <v>publishing</v>
      </c>
      <c r="K881" t="str">
        <f t="shared" si="107"/>
        <v>nonfiction</v>
      </c>
      <c r="L881" t="s">
        <v>21</v>
      </c>
      <c r="M881" t="s">
        <v>22</v>
      </c>
      <c r="N881">
        <v>1487743200</v>
      </c>
      <c r="O881" s="14">
        <f t="shared" si="108"/>
        <v>42788.25</v>
      </c>
      <c r="P881" s="14">
        <v>42788.25</v>
      </c>
      <c r="Q881">
        <f t="shared" si="111"/>
        <v>2017</v>
      </c>
      <c r="R881">
        <v>2017</v>
      </c>
      <c r="S881" s="16" t="str">
        <f t="shared" si="109"/>
        <v>Feb</v>
      </c>
      <c r="T881" t="s">
        <v>2089</v>
      </c>
      <c r="U881">
        <v>1488520800</v>
      </c>
      <c r="V881" s="12">
        <f t="shared" si="110"/>
        <v>42797.25</v>
      </c>
      <c r="W881" t="b">
        <v>0</v>
      </c>
      <c r="X881" t="b">
        <v>0</v>
      </c>
      <c r="Y881" t="s">
        <v>68</v>
      </c>
    </row>
    <row r="882" spans="1:2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104"/>
        <v>228.52189349112427</v>
      </c>
      <c r="G882" t="s">
        <v>20</v>
      </c>
      <c r="H882" s="8">
        <f t="shared" si="105"/>
        <v>79.992129246064621</v>
      </c>
      <c r="I882">
        <v>2414</v>
      </c>
      <c r="J882" t="str">
        <f t="shared" si="106"/>
        <v>music</v>
      </c>
      <c r="K882" t="str">
        <f t="shared" si="107"/>
        <v>electric music</v>
      </c>
      <c r="L882" t="s">
        <v>21</v>
      </c>
      <c r="M882" t="s">
        <v>22</v>
      </c>
      <c r="N882">
        <v>1563685200</v>
      </c>
      <c r="O882" s="14">
        <f t="shared" si="108"/>
        <v>43667.208333333328</v>
      </c>
      <c r="P882" s="14">
        <v>43667.208333333328</v>
      </c>
      <c r="Q882">
        <f t="shared" si="111"/>
        <v>2019</v>
      </c>
      <c r="R882">
        <v>2019</v>
      </c>
      <c r="S882" s="16" t="str">
        <f t="shared" si="109"/>
        <v>Jul</v>
      </c>
      <c r="T882" t="s">
        <v>2087</v>
      </c>
      <c r="U882">
        <v>1563858000</v>
      </c>
      <c r="V882" s="12">
        <f t="shared" si="110"/>
        <v>43669.208333333328</v>
      </c>
      <c r="W882" t="b">
        <v>0</v>
      </c>
      <c r="X882" t="b">
        <v>0</v>
      </c>
      <c r="Y882" t="s">
        <v>50</v>
      </c>
    </row>
    <row r="883" spans="1:2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104"/>
        <v>38.948339483394832</v>
      </c>
      <c r="G883" t="s">
        <v>14</v>
      </c>
      <c r="H883" s="8">
        <f t="shared" si="105"/>
        <v>70.055309734513273</v>
      </c>
      <c r="I883">
        <v>452</v>
      </c>
      <c r="J883" t="str">
        <f t="shared" si="106"/>
        <v>theater</v>
      </c>
      <c r="K883" t="str">
        <f t="shared" si="107"/>
        <v>plays</v>
      </c>
      <c r="L883" t="s">
        <v>21</v>
      </c>
      <c r="M883" t="s">
        <v>22</v>
      </c>
      <c r="N883">
        <v>1436418000</v>
      </c>
      <c r="O883" s="14">
        <f t="shared" si="108"/>
        <v>42194.208333333328</v>
      </c>
      <c r="P883" s="14">
        <v>42194.208333333328</v>
      </c>
      <c r="Q883">
        <f t="shared" si="111"/>
        <v>2015</v>
      </c>
      <c r="R883">
        <v>2015</v>
      </c>
      <c r="S883" s="16" t="str">
        <f t="shared" si="109"/>
        <v>Jul</v>
      </c>
      <c r="T883" t="s">
        <v>2087</v>
      </c>
      <c r="U883">
        <v>1438923600</v>
      </c>
      <c r="V883" s="12">
        <f t="shared" si="110"/>
        <v>42223.208333333328</v>
      </c>
      <c r="W883" t="b">
        <v>0</v>
      </c>
      <c r="X883" t="b">
        <v>1</v>
      </c>
      <c r="Y883" t="s">
        <v>33</v>
      </c>
    </row>
    <row r="884" spans="1:2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104"/>
        <v>370</v>
      </c>
      <c r="G884" t="s">
        <v>20</v>
      </c>
      <c r="H884" s="8">
        <f t="shared" si="105"/>
        <v>37</v>
      </c>
      <c r="I884">
        <v>80</v>
      </c>
      <c r="J884" t="str">
        <f t="shared" si="106"/>
        <v>theater</v>
      </c>
      <c r="K884" t="str">
        <f t="shared" si="107"/>
        <v>plays</v>
      </c>
      <c r="L884" t="s">
        <v>21</v>
      </c>
      <c r="M884" t="s">
        <v>22</v>
      </c>
      <c r="N884">
        <v>1421820000</v>
      </c>
      <c r="O884" s="14">
        <f t="shared" si="108"/>
        <v>42025.25</v>
      </c>
      <c r="P884" s="14">
        <v>42025.25</v>
      </c>
      <c r="Q884">
        <f t="shared" si="111"/>
        <v>2015</v>
      </c>
      <c r="R884">
        <v>2015</v>
      </c>
      <c r="S884" s="16" t="str">
        <f t="shared" si="109"/>
        <v>Jan</v>
      </c>
      <c r="T884" t="s">
        <v>2081</v>
      </c>
      <c r="U884">
        <v>1422165600</v>
      </c>
      <c r="V884" s="12">
        <f t="shared" si="110"/>
        <v>42029.25</v>
      </c>
      <c r="W884" t="b">
        <v>0</v>
      </c>
      <c r="X884" t="b">
        <v>0</v>
      </c>
      <c r="Y884" t="s">
        <v>33</v>
      </c>
    </row>
    <row r="885" spans="1:2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104"/>
        <v>237.91176470588232</v>
      </c>
      <c r="G885" t="s">
        <v>20</v>
      </c>
      <c r="H885" s="8">
        <f t="shared" si="105"/>
        <v>41.911917098445599</v>
      </c>
      <c r="I885">
        <v>193</v>
      </c>
      <c r="J885" t="str">
        <f t="shared" si="106"/>
        <v>film &amp; video</v>
      </c>
      <c r="K885" t="str">
        <f t="shared" si="107"/>
        <v>shorts</v>
      </c>
      <c r="L885" t="s">
        <v>21</v>
      </c>
      <c r="M885" t="s">
        <v>22</v>
      </c>
      <c r="N885">
        <v>1274763600</v>
      </c>
      <c r="O885" s="14">
        <f t="shared" si="108"/>
        <v>40323.208333333336</v>
      </c>
      <c r="P885" s="14">
        <v>40323.208333333336</v>
      </c>
      <c r="Q885">
        <f t="shared" si="111"/>
        <v>2010</v>
      </c>
      <c r="R885">
        <v>2010</v>
      </c>
      <c r="S885" s="16" t="str">
        <f t="shared" si="109"/>
        <v>May</v>
      </c>
      <c r="T885" t="s">
        <v>2090</v>
      </c>
      <c r="U885">
        <v>1277874000</v>
      </c>
      <c r="V885" s="12">
        <f t="shared" si="110"/>
        <v>40359.208333333336</v>
      </c>
      <c r="W885" t="b">
        <v>0</v>
      </c>
      <c r="X885" t="b">
        <v>0</v>
      </c>
      <c r="Y885" t="s">
        <v>100</v>
      </c>
    </row>
    <row r="886" spans="1:2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104"/>
        <v>64.036299765807954</v>
      </c>
      <c r="G886" t="s">
        <v>14</v>
      </c>
      <c r="H886" s="8">
        <f t="shared" si="105"/>
        <v>57.992576882290564</v>
      </c>
      <c r="I886">
        <v>1886</v>
      </c>
      <c r="J886" t="str">
        <f t="shared" si="106"/>
        <v>theater</v>
      </c>
      <c r="K886" t="str">
        <f t="shared" si="107"/>
        <v>plays</v>
      </c>
      <c r="L886" t="s">
        <v>21</v>
      </c>
      <c r="M886" t="s">
        <v>22</v>
      </c>
      <c r="N886">
        <v>1399179600</v>
      </c>
      <c r="O886" s="14">
        <f t="shared" si="108"/>
        <v>41763.208333333336</v>
      </c>
      <c r="P886" s="14">
        <v>41763.208333333336</v>
      </c>
      <c r="Q886">
        <f t="shared" si="111"/>
        <v>2014</v>
      </c>
      <c r="R886">
        <v>2014</v>
      </c>
      <c r="S886" s="16" t="str">
        <f t="shared" si="109"/>
        <v>May</v>
      </c>
      <c r="T886" t="s">
        <v>2090</v>
      </c>
      <c r="U886">
        <v>1399352400</v>
      </c>
      <c r="V886" s="12">
        <f t="shared" si="110"/>
        <v>41765.208333333336</v>
      </c>
      <c r="W886" t="b">
        <v>0</v>
      </c>
      <c r="X886" t="b">
        <v>1</v>
      </c>
      <c r="Y886" t="s">
        <v>33</v>
      </c>
    </row>
    <row r="887" spans="1:2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104"/>
        <v>118.27777777777777</v>
      </c>
      <c r="G887" t="s">
        <v>20</v>
      </c>
      <c r="H887" s="8">
        <f t="shared" si="105"/>
        <v>40.942307692307693</v>
      </c>
      <c r="I887">
        <v>52</v>
      </c>
      <c r="J887" t="str">
        <f t="shared" si="106"/>
        <v>theater</v>
      </c>
      <c r="K887" t="str">
        <f t="shared" si="107"/>
        <v>plays</v>
      </c>
      <c r="L887" t="s">
        <v>21</v>
      </c>
      <c r="M887" t="s">
        <v>22</v>
      </c>
      <c r="N887">
        <v>1275800400</v>
      </c>
      <c r="O887" s="14">
        <f t="shared" si="108"/>
        <v>40335.208333333336</v>
      </c>
      <c r="P887" s="14">
        <v>40335.208333333336</v>
      </c>
      <c r="Q887">
        <f t="shared" si="111"/>
        <v>2010</v>
      </c>
      <c r="R887">
        <v>2010</v>
      </c>
      <c r="S887" s="16" t="str">
        <f t="shared" si="109"/>
        <v>Jun</v>
      </c>
      <c r="T887" t="s">
        <v>2084</v>
      </c>
      <c r="U887">
        <v>1279083600</v>
      </c>
      <c r="V887" s="12">
        <f t="shared" si="110"/>
        <v>40373.208333333336</v>
      </c>
      <c r="W887" t="b">
        <v>0</v>
      </c>
      <c r="X887" t="b">
        <v>0</v>
      </c>
      <c r="Y887" t="s">
        <v>33</v>
      </c>
    </row>
    <row r="888" spans="1:2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104"/>
        <v>84.824037184594957</v>
      </c>
      <c r="G888" t="s">
        <v>14</v>
      </c>
      <c r="H888" s="8">
        <f t="shared" si="105"/>
        <v>69.9972602739726</v>
      </c>
      <c r="I888">
        <v>1825</v>
      </c>
      <c r="J888" t="str">
        <f t="shared" si="106"/>
        <v>music</v>
      </c>
      <c r="K888" t="str">
        <f t="shared" si="107"/>
        <v>indie rock</v>
      </c>
      <c r="L888" t="s">
        <v>21</v>
      </c>
      <c r="M888" t="s">
        <v>22</v>
      </c>
      <c r="N888">
        <v>1282798800</v>
      </c>
      <c r="O888" s="14">
        <f t="shared" si="108"/>
        <v>40416.208333333336</v>
      </c>
      <c r="P888" s="14">
        <v>40416.208333333336</v>
      </c>
      <c r="Q888">
        <f t="shared" si="111"/>
        <v>2010</v>
      </c>
      <c r="R888">
        <v>2010</v>
      </c>
      <c r="S888" s="16" t="str">
        <f t="shared" si="109"/>
        <v>Aug</v>
      </c>
      <c r="T888" t="s">
        <v>2080</v>
      </c>
      <c r="U888">
        <v>1284354000</v>
      </c>
      <c r="V888" s="12">
        <f t="shared" si="110"/>
        <v>40434.208333333336</v>
      </c>
      <c r="W888" t="b">
        <v>0</v>
      </c>
      <c r="X888" t="b">
        <v>0</v>
      </c>
      <c r="Y888" t="s">
        <v>60</v>
      </c>
    </row>
    <row r="889" spans="1:2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104"/>
        <v>29.346153846153843</v>
      </c>
      <c r="G889" t="s">
        <v>14</v>
      </c>
      <c r="H889" s="8">
        <f t="shared" si="105"/>
        <v>73.838709677419359</v>
      </c>
      <c r="I889">
        <v>31</v>
      </c>
      <c r="J889" t="str">
        <f t="shared" si="106"/>
        <v>theater</v>
      </c>
      <c r="K889" t="str">
        <f t="shared" si="107"/>
        <v>plays</v>
      </c>
      <c r="L889" t="s">
        <v>21</v>
      </c>
      <c r="M889" t="s">
        <v>22</v>
      </c>
      <c r="N889">
        <v>1437109200</v>
      </c>
      <c r="O889" s="14">
        <f t="shared" si="108"/>
        <v>42202.208333333328</v>
      </c>
      <c r="P889" s="14">
        <v>42202.208333333328</v>
      </c>
      <c r="Q889">
        <f t="shared" si="111"/>
        <v>2015</v>
      </c>
      <c r="R889">
        <v>2015</v>
      </c>
      <c r="S889" s="16" t="str">
        <f t="shared" si="109"/>
        <v>Jul</v>
      </c>
      <c r="T889" t="s">
        <v>2087</v>
      </c>
      <c r="U889">
        <v>1441170000</v>
      </c>
      <c r="V889" s="12">
        <f t="shared" si="110"/>
        <v>42249.208333333328</v>
      </c>
      <c r="W889" t="b">
        <v>0</v>
      </c>
      <c r="X889" t="b">
        <v>1</v>
      </c>
      <c r="Y889" t="s">
        <v>33</v>
      </c>
    </row>
    <row r="890" spans="1:2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104"/>
        <v>209.89655172413794</v>
      </c>
      <c r="G890" t="s">
        <v>20</v>
      </c>
      <c r="H890" s="8">
        <f t="shared" si="105"/>
        <v>41.979310344827589</v>
      </c>
      <c r="I890">
        <v>290</v>
      </c>
      <c r="J890" t="str">
        <f t="shared" si="106"/>
        <v>theater</v>
      </c>
      <c r="K890" t="str">
        <f t="shared" si="107"/>
        <v>plays</v>
      </c>
      <c r="L890" t="s">
        <v>21</v>
      </c>
      <c r="M890" t="s">
        <v>22</v>
      </c>
      <c r="N890">
        <v>1491886800</v>
      </c>
      <c r="O890" s="14">
        <f t="shared" si="108"/>
        <v>42836.208333333328</v>
      </c>
      <c r="P890" s="14">
        <v>42836.208333333328</v>
      </c>
      <c r="Q890">
        <f t="shared" si="111"/>
        <v>2017</v>
      </c>
      <c r="R890">
        <v>2017</v>
      </c>
      <c r="S890" s="16" t="str">
        <f t="shared" si="109"/>
        <v>Apr</v>
      </c>
      <c r="T890" t="s">
        <v>2088</v>
      </c>
      <c r="U890">
        <v>1493528400</v>
      </c>
      <c r="V890" s="12">
        <f t="shared" si="110"/>
        <v>42855.208333333328</v>
      </c>
      <c r="W890" t="b">
        <v>0</v>
      </c>
      <c r="X890" t="b">
        <v>0</v>
      </c>
      <c r="Y890" t="s">
        <v>33</v>
      </c>
    </row>
    <row r="891" spans="1:2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104"/>
        <v>169.78571428571431</v>
      </c>
      <c r="G891" t="s">
        <v>20</v>
      </c>
      <c r="H891" s="8">
        <f t="shared" si="105"/>
        <v>77.93442622950819</v>
      </c>
      <c r="I891">
        <v>122</v>
      </c>
      <c r="J891" t="str">
        <f t="shared" si="106"/>
        <v>music</v>
      </c>
      <c r="K891" t="str">
        <f t="shared" si="107"/>
        <v>electric music</v>
      </c>
      <c r="L891" t="s">
        <v>21</v>
      </c>
      <c r="M891" t="s">
        <v>22</v>
      </c>
      <c r="N891">
        <v>1394600400</v>
      </c>
      <c r="O891" s="14">
        <f t="shared" si="108"/>
        <v>41710.208333333336</v>
      </c>
      <c r="P891" s="14">
        <v>41710.208333333336</v>
      </c>
      <c r="Q891">
        <f t="shared" si="111"/>
        <v>2014</v>
      </c>
      <c r="R891">
        <v>2014</v>
      </c>
      <c r="S891" s="16" t="str">
        <f t="shared" si="109"/>
        <v>Mar</v>
      </c>
      <c r="T891" t="s">
        <v>2085</v>
      </c>
      <c r="U891">
        <v>1395205200</v>
      </c>
      <c r="V891" s="12">
        <f t="shared" si="110"/>
        <v>41717.208333333336</v>
      </c>
      <c r="W891" t="b">
        <v>0</v>
      </c>
      <c r="X891" t="b">
        <v>1</v>
      </c>
      <c r="Y891" t="s">
        <v>50</v>
      </c>
    </row>
    <row r="892" spans="1:2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104"/>
        <v>115.95907738095239</v>
      </c>
      <c r="G892" t="s">
        <v>20</v>
      </c>
      <c r="H892" s="8">
        <f t="shared" si="105"/>
        <v>106.01972789115646</v>
      </c>
      <c r="I892">
        <v>1470</v>
      </c>
      <c r="J892" t="str">
        <f t="shared" si="106"/>
        <v>music</v>
      </c>
      <c r="K892" t="str">
        <f t="shared" si="107"/>
        <v>indie rock</v>
      </c>
      <c r="L892" t="s">
        <v>21</v>
      </c>
      <c r="M892" t="s">
        <v>22</v>
      </c>
      <c r="N892">
        <v>1561352400</v>
      </c>
      <c r="O892" s="14">
        <f t="shared" si="108"/>
        <v>43640.208333333328</v>
      </c>
      <c r="P892" s="14">
        <v>43640.208333333328</v>
      </c>
      <c r="Q892">
        <f t="shared" si="111"/>
        <v>2019</v>
      </c>
      <c r="R892">
        <v>2019</v>
      </c>
      <c r="S892" s="16" t="str">
        <f t="shared" si="109"/>
        <v>Jun</v>
      </c>
      <c r="T892" t="s">
        <v>2084</v>
      </c>
      <c r="U892">
        <v>1561438800</v>
      </c>
      <c r="V892" s="12">
        <f t="shared" si="110"/>
        <v>43641.208333333328</v>
      </c>
      <c r="W892" t="b">
        <v>0</v>
      </c>
      <c r="X892" t="b">
        <v>0</v>
      </c>
      <c r="Y892" t="s">
        <v>60</v>
      </c>
    </row>
    <row r="893" spans="1:2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104"/>
        <v>258.59999999999997</v>
      </c>
      <c r="G893" t="s">
        <v>20</v>
      </c>
      <c r="H893" s="8">
        <f t="shared" si="105"/>
        <v>47.018181818181816</v>
      </c>
      <c r="I893">
        <v>165</v>
      </c>
      <c r="J893" t="str">
        <f t="shared" si="106"/>
        <v>film &amp; video</v>
      </c>
      <c r="K893" t="str">
        <f t="shared" si="107"/>
        <v>documentary</v>
      </c>
      <c r="L893" t="s">
        <v>15</v>
      </c>
      <c r="M893" t="s">
        <v>16</v>
      </c>
      <c r="N893">
        <v>1322892000</v>
      </c>
      <c r="O893" s="14">
        <f t="shared" si="108"/>
        <v>40880.25</v>
      </c>
      <c r="P893" s="14">
        <v>40880.25</v>
      </c>
      <c r="Q893">
        <f t="shared" si="111"/>
        <v>2011</v>
      </c>
      <c r="R893">
        <v>2011</v>
      </c>
      <c r="S893" s="16" t="str">
        <f t="shared" si="109"/>
        <v>Dec</v>
      </c>
      <c r="T893" t="s">
        <v>2086</v>
      </c>
      <c r="U893">
        <v>1326693600</v>
      </c>
      <c r="V893" s="12">
        <f t="shared" si="110"/>
        <v>40924.25</v>
      </c>
      <c r="W893" t="b">
        <v>0</v>
      </c>
      <c r="X893" t="b">
        <v>0</v>
      </c>
      <c r="Y893" t="s">
        <v>42</v>
      </c>
    </row>
    <row r="894" spans="1:2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104"/>
        <v>230.58333333333331</v>
      </c>
      <c r="G894" t="s">
        <v>20</v>
      </c>
      <c r="H894" s="8">
        <f t="shared" si="105"/>
        <v>76.016483516483518</v>
      </c>
      <c r="I894">
        <v>182</v>
      </c>
      <c r="J894" t="str">
        <f t="shared" si="106"/>
        <v>publishing</v>
      </c>
      <c r="K894" t="str">
        <f t="shared" si="107"/>
        <v>translations</v>
      </c>
      <c r="L894" t="s">
        <v>21</v>
      </c>
      <c r="M894" t="s">
        <v>22</v>
      </c>
      <c r="N894">
        <v>1274418000</v>
      </c>
      <c r="O894" s="14">
        <f t="shared" si="108"/>
        <v>40319.208333333336</v>
      </c>
      <c r="P894" s="14">
        <v>40319.208333333336</v>
      </c>
      <c r="Q894">
        <f t="shared" si="111"/>
        <v>2010</v>
      </c>
      <c r="R894">
        <v>2010</v>
      </c>
      <c r="S894" s="16" t="str">
        <f t="shared" si="109"/>
        <v>May</v>
      </c>
      <c r="T894" t="s">
        <v>2090</v>
      </c>
      <c r="U894">
        <v>1277960400</v>
      </c>
      <c r="V894" s="12">
        <f t="shared" si="110"/>
        <v>40360.208333333336</v>
      </c>
      <c r="W894" t="b">
        <v>0</v>
      </c>
      <c r="X894" t="b">
        <v>0</v>
      </c>
      <c r="Y894" t="s">
        <v>206</v>
      </c>
    </row>
    <row r="895" spans="1:2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104"/>
        <v>128.21428571428572</v>
      </c>
      <c r="G895" t="s">
        <v>20</v>
      </c>
      <c r="H895" s="8">
        <f t="shared" si="105"/>
        <v>54.120603015075375</v>
      </c>
      <c r="I895">
        <v>199</v>
      </c>
      <c r="J895" t="str">
        <f t="shared" si="106"/>
        <v>film &amp; video</v>
      </c>
      <c r="K895" t="str">
        <f t="shared" si="107"/>
        <v>documentary</v>
      </c>
      <c r="L895" t="s">
        <v>107</v>
      </c>
      <c r="M895" t="s">
        <v>108</v>
      </c>
      <c r="N895">
        <v>1434344400</v>
      </c>
      <c r="O895" s="14">
        <f t="shared" si="108"/>
        <v>42170.208333333328</v>
      </c>
      <c r="P895" s="14">
        <v>42170.208333333328</v>
      </c>
      <c r="Q895">
        <f t="shared" si="111"/>
        <v>2015</v>
      </c>
      <c r="R895">
        <v>2015</v>
      </c>
      <c r="S895" s="16" t="str">
        <f t="shared" si="109"/>
        <v>Jun</v>
      </c>
      <c r="T895" t="s">
        <v>2084</v>
      </c>
      <c r="U895">
        <v>1434690000</v>
      </c>
      <c r="V895" s="12">
        <f t="shared" si="110"/>
        <v>42174.208333333328</v>
      </c>
      <c r="W895" t="b">
        <v>0</v>
      </c>
      <c r="X895" t="b">
        <v>1</v>
      </c>
      <c r="Y895" t="s">
        <v>42</v>
      </c>
    </row>
    <row r="896" spans="1:2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104"/>
        <v>188.70588235294116</v>
      </c>
      <c r="G896" t="s">
        <v>20</v>
      </c>
      <c r="H896" s="8">
        <f t="shared" si="105"/>
        <v>57.285714285714285</v>
      </c>
      <c r="I896">
        <v>56</v>
      </c>
      <c r="J896" t="str">
        <f t="shared" si="106"/>
        <v>film &amp; video</v>
      </c>
      <c r="K896" t="str">
        <f t="shared" si="107"/>
        <v>television</v>
      </c>
      <c r="L896" t="s">
        <v>40</v>
      </c>
      <c r="M896" t="s">
        <v>41</v>
      </c>
      <c r="N896">
        <v>1373518800</v>
      </c>
      <c r="O896" s="14">
        <f t="shared" si="108"/>
        <v>41466.208333333336</v>
      </c>
      <c r="P896" s="14">
        <v>41466.208333333336</v>
      </c>
      <c r="Q896">
        <f t="shared" si="111"/>
        <v>2013</v>
      </c>
      <c r="R896">
        <v>2013</v>
      </c>
      <c r="S896" s="16" t="str">
        <f t="shared" si="109"/>
        <v>Jul</v>
      </c>
      <c r="T896" t="s">
        <v>2087</v>
      </c>
      <c r="U896">
        <v>1376110800</v>
      </c>
      <c r="V896" s="12">
        <f t="shared" si="110"/>
        <v>41496.208333333336</v>
      </c>
      <c r="W896" t="b">
        <v>0</v>
      </c>
      <c r="X896" t="b">
        <v>1</v>
      </c>
      <c r="Y896" t="s">
        <v>269</v>
      </c>
    </row>
    <row r="897" spans="1:2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104"/>
        <v>6.9511889862327907</v>
      </c>
      <c r="G897" t="s">
        <v>14</v>
      </c>
      <c r="H897" s="8">
        <f t="shared" si="105"/>
        <v>103.81308411214954</v>
      </c>
      <c r="I897">
        <v>107</v>
      </c>
      <c r="J897" t="str">
        <f t="shared" si="106"/>
        <v>theater</v>
      </c>
      <c r="K897" t="str">
        <f t="shared" si="107"/>
        <v>plays</v>
      </c>
      <c r="L897" t="s">
        <v>21</v>
      </c>
      <c r="M897" t="s">
        <v>22</v>
      </c>
      <c r="N897">
        <v>1517637600</v>
      </c>
      <c r="O897" s="14">
        <f t="shared" si="108"/>
        <v>43134.25</v>
      </c>
      <c r="P897" s="14">
        <v>43134.25</v>
      </c>
      <c r="Q897">
        <f t="shared" si="111"/>
        <v>2018</v>
      </c>
      <c r="R897">
        <v>2018</v>
      </c>
      <c r="S897" s="16" t="str">
        <f t="shared" si="109"/>
        <v>Feb</v>
      </c>
      <c r="T897" t="s">
        <v>2089</v>
      </c>
      <c r="U897">
        <v>1518415200</v>
      </c>
      <c r="V897" s="12">
        <f t="shared" si="110"/>
        <v>43143.25</v>
      </c>
      <c r="W897" t="b">
        <v>0</v>
      </c>
      <c r="X897" t="b">
        <v>0</v>
      </c>
      <c r="Y897" t="s">
        <v>33</v>
      </c>
    </row>
    <row r="898" spans="1:2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104"/>
        <v>774.43434343434342</v>
      </c>
      <c r="G898" t="s">
        <v>20</v>
      </c>
      <c r="H898" s="8">
        <f t="shared" si="105"/>
        <v>105.02602739726028</v>
      </c>
      <c r="I898">
        <v>1460</v>
      </c>
      <c r="J898" t="str">
        <f t="shared" si="106"/>
        <v>food</v>
      </c>
      <c r="K898" t="str">
        <f t="shared" si="107"/>
        <v>food trucks</v>
      </c>
      <c r="L898" t="s">
        <v>26</v>
      </c>
      <c r="M898" t="s">
        <v>27</v>
      </c>
      <c r="N898">
        <v>1310619600</v>
      </c>
      <c r="O898" s="14">
        <f t="shared" si="108"/>
        <v>40738.208333333336</v>
      </c>
      <c r="P898" s="14">
        <v>40738.208333333336</v>
      </c>
      <c r="Q898">
        <f t="shared" si="111"/>
        <v>2011</v>
      </c>
      <c r="R898">
        <v>2011</v>
      </c>
      <c r="S898" s="16" t="str">
        <f t="shared" si="109"/>
        <v>Jul</v>
      </c>
      <c r="T898" t="s">
        <v>2087</v>
      </c>
      <c r="U898">
        <v>1310878800</v>
      </c>
      <c r="V898" s="12">
        <f t="shared" si="110"/>
        <v>40741.208333333336</v>
      </c>
      <c r="W898" t="b">
        <v>0</v>
      </c>
      <c r="X898" t="b">
        <v>1</v>
      </c>
      <c r="Y898" t="s">
        <v>17</v>
      </c>
    </row>
    <row r="899" spans="1:2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112">E899/D899*100</f>
        <v>27.693181818181817</v>
      </c>
      <c r="G899" t="s">
        <v>14</v>
      </c>
      <c r="H899" s="8">
        <f t="shared" ref="H899:H962" si="113">E899/I899</f>
        <v>90.259259259259252</v>
      </c>
      <c r="I899">
        <v>27</v>
      </c>
      <c r="J899" t="str">
        <f t="shared" ref="J899:J962" si="114">_xlfn.TEXTBEFORE(Y899, "/")</f>
        <v>theater</v>
      </c>
      <c r="K899" t="str">
        <f t="shared" ref="K899:K962" si="115">_xlfn.TEXTAFTER(Y899, "/")</f>
        <v>plays</v>
      </c>
      <c r="L899" t="s">
        <v>21</v>
      </c>
      <c r="M899" t="s">
        <v>22</v>
      </c>
      <c r="N899">
        <v>1556427600</v>
      </c>
      <c r="O899" s="14">
        <f t="shared" ref="O899:O962" si="116">(((N899/60)/60)/24)+DATE(1970,1,1)</f>
        <v>43583.208333333328</v>
      </c>
      <c r="P899" s="14">
        <v>43583.208333333328</v>
      </c>
      <c r="Q899">
        <f t="shared" si="111"/>
        <v>2019</v>
      </c>
      <c r="R899">
        <v>2019</v>
      </c>
      <c r="S899" s="16" t="str">
        <f t="shared" ref="S899:S962" si="117">TEXT(P899, "mmm")</f>
        <v>Apr</v>
      </c>
      <c r="T899" t="s">
        <v>2088</v>
      </c>
      <c r="U899">
        <v>1556600400</v>
      </c>
      <c r="V899" s="12">
        <f t="shared" ref="V899:V962" si="118">(((U899/60)/60)/24)+DATE(1970,1,1)</f>
        <v>43585.208333333328</v>
      </c>
      <c r="W899" t="b">
        <v>0</v>
      </c>
      <c r="X899" t="b">
        <v>0</v>
      </c>
      <c r="Y899" t="s">
        <v>33</v>
      </c>
    </row>
    <row r="900" spans="1:2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112"/>
        <v>52.479620323841424</v>
      </c>
      <c r="G900" t="s">
        <v>14</v>
      </c>
      <c r="H900" s="8">
        <f t="shared" si="113"/>
        <v>76.978705978705975</v>
      </c>
      <c r="I900">
        <v>1221</v>
      </c>
      <c r="J900" t="str">
        <f t="shared" si="114"/>
        <v>film &amp; video</v>
      </c>
      <c r="K900" t="str">
        <f t="shared" si="115"/>
        <v>documentary</v>
      </c>
      <c r="L900" t="s">
        <v>21</v>
      </c>
      <c r="M900" t="s">
        <v>22</v>
      </c>
      <c r="N900">
        <v>1576476000</v>
      </c>
      <c r="O900" s="14">
        <f t="shared" si="116"/>
        <v>43815.25</v>
      </c>
      <c r="P900" s="14">
        <v>43815.25</v>
      </c>
      <c r="Q900">
        <f t="shared" ref="Q900:Q963" si="119">YEAR(P900)</f>
        <v>2019</v>
      </c>
      <c r="R900">
        <v>2019</v>
      </c>
      <c r="S900" s="16" t="str">
        <f t="shared" si="117"/>
        <v>Dec</v>
      </c>
      <c r="T900" t="s">
        <v>2086</v>
      </c>
      <c r="U900">
        <v>1576994400</v>
      </c>
      <c r="V900" s="12">
        <f t="shared" si="118"/>
        <v>43821.25</v>
      </c>
      <c r="W900" t="b">
        <v>0</v>
      </c>
      <c r="X900" t="b">
        <v>0</v>
      </c>
      <c r="Y900" t="s">
        <v>42</v>
      </c>
    </row>
    <row r="901" spans="1:2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112"/>
        <v>407.09677419354841</v>
      </c>
      <c r="G901" t="s">
        <v>20</v>
      </c>
      <c r="H901" s="8">
        <f t="shared" si="113"/>
        <v>102.60162601626017</v>
      </c>
      <c r="I901">
        <v>123</v>
      </c>
      <c r="J901" t="str">
        <f t="shared" si="114"/>
        <v>music</v>
      </c>
      <c r="K901" t="str">
        <f t="shared" si="115"/>
        <v>jazz</v>
      </c>
      <c r="L901" t="s">
        <v>98</v>
      </c>
      <c r="M901" t="s">
        <v>99</v>
      </c>
      <c r="N901">
        <v>1381122000</v>
      </c>
      <c r="O901" s="14">
        <f t="shared" si="116"/>
        <v>41554.208333333336</v>
      </c>
      <c r="P901" s="14">
        <v>41554.208333333336</v>
      </c>
      <c r="Q901">
        <f t="shared" si="119"/>
        <v>2013</v>
      </c>
      <c r="R901">
        <v>2013</v>
      </c>
      <c r="S901" s="16" t="str">
        <f t="shared" si="117"/>
        <v>Oct</v>
      </c>
      <c r="T901" t="s">
        <v>2083</v>
      </c>
      <c r="U901">
        <v>1382677200</v>
      </c>
      <c r="V901" s="12">
        <f t="shared" si="118"/>
        <v>41572.208333333336</v>
      </c>
      <c r="W901" t="b">
        <v>0</v>
      </c>
      <c r="X901" t="b">
        <v>0</v>
      </c>
      <c r="Y901" t="s">
        <v>159</v>
      </c>
    </row>
    <row r="902" spans="1:2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112"/>
        <v>2</v>
      </c>
      <c r="G902" t="s">
        <v>14</v>
      </c>
      <c r="H902" s="8">
        <f t="shared" si="113"/>
        <v>2</v>
      </c>
      <c r="I902">
        <v>1</v>
      </c>
      <c r="J902" t="str">
        <f t="shared" si="114"/>
        <v>technology</v>
      </c>
      <c r="K902" t="str">
        <f t="shared" si="115"/>
        <v>web</v>
      </c>
      <c r="L902" t="s">
        <v>21</v>
      </c>
      <c r="M902" t="s">
        <v>22</v>
      </c>
      <c r="N902">
        <v>1411102800</v>
      </c>
      <c r="O902" s="14">
        <f t="shared" si="116"/>
        <v>41901.208333333336</v>
      </c>
      <c r="P902" s="14">
        <v>41901.208333333336</v>
      </c>
      <c r="Q902">
        <f t="shared" si="119"/>
        <v>2014</v>
      </c>
      <c r="R902">
        <v>2014</v>
      </c>
      <c r="S902" s="16" t="str">
        <f t="shared" si="117"/>
        <v>Sep</v>
      </c>
      <c r="T902" t="s">
        <v>2082</v>
      </c>
      <c r="U902">
        <v>1411189200</v>
      </c>
      <c r="V902" s="12">
        <f t="shared" si="118"/>
        <v>41902.208333333336</v>
      </c>
      <c r="W902" t="b">
        <v>0</v>
      </c>
      <c r="X902" t="b">
        <v>1</v>
      </c>
      <c r="Y902" t="s">
        <v>28</v>
      </c>
    </row>
    <row r="903" spans="1:2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112"/>
        <v>156.17857142857144</v>
      </c>
      <c r="G903" t="s">
        <v>20</v>
      </c>
      <c r="H903" s="8">
        <f t="shared" si="113"/>
        <v>55.0062893081761</v>
      </c>
      <c r="I903">
        <v>159</v>
      </c>
      <c r="J903" t="str">
        <f t="shared" si="114"/>
        <v>music</v>
      </c>
      <c r="K903" t="str">
        <f t="shared" si="115"/>
        <v>rock</v>
      </c>
      <c r="L903" t="s">
        <v>21</v>
      </c>
      <c r="M903" t="s">
        <v>22</v>
      </c>
      <c r="N903">
        <v>1531803600</v>
      </c>
      <c r="O903" s="14">
        <f t="shared" si="116"/>
        <v>43298.208333333328</v>
      </c>
      <c r="P903" s="14">
        <v>43298.208333333328</v>
      </c>
      <c r="Q903">
        <f t="shared" si="119"/>
        <v>2018</v>
      </c>
      <c r="R903">
        <v>2018</v>
      </c>
      <c r="S903" s="16" t="str">
        <f t="shared" si="117"/>
        <v>Jul</v>
      </c>
      <c r="T903" t="s">
        <v>2087</v>
      </c>
      <c r="U903">
        <v>1534654800</v>
      </c>
      <c r="V903" s="12">
        <f t="shared" si="118"/>
        <v>43331.208333333328</v>
      </c>
      <c r="W903" t="b">
        <v>0</v>
      </c>
      <c r="X903" t="b">
        <v>1</v>
      </c>
      <c r="Y903" t="s">
        <v>23</v>
      </c>
    </row>
    <row r="904" spans="1:2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112"/>
        <v>252.42857142857144</v>
      </c>
      <c r="G904" t="s">
        <v>20</v>
      </c>
      <c r="H904" s="8">
        <f t="shared" si="113"/>
        <v>32.127272727272725</v>
      </c>
      <c r="I904">
        <v>110</v>
      </c>
      <c r="J904" t="str">
        <f t="shared" si="114"/>
        <v>technology</v>
      </c>
      <c r="K904" t="str">
        <f t="shared" si="115"/>
        <v>web</v>
      </c>
      <c r="L904" t="s">
        <v>21</v>
      </c>
      <c r="M904" t="s">
        <v>22</v>
      </c>
      <c r="N904">
        <v>1454133600</v>
      </c>
      <c r="O904" s="14">
        <f t="shared" si="116"/>
        <v>42399.25</v>
      </c>
      <c r="P904" s="14">
        <v>42399.25</v>
      </c>
      <c r="Q904">
        <f t="shared" si="119"/>
        <v>2016</v>
      </c>
      <c r="R904">
        <v>2016</v>
      </c>
      <c r="S904" s="16" t="str">
        <f t="shared" si="117"/>
        <v>Jan</v>
      </c>
      <c r="T904" t="s">
        <v>2081</v>
      </c>
      <c r="U904">
        <v>1457762400</v>
      </c>
      <c r="V904" s="12">
        <f t="shared" si="118"/>
        <v>42441.25</v>
      </c>
      <c r="W904" t="b">
        <v>0</v>
      </c>
      <c r="X904" t="b">
        <v>0</v>
      </c>
      <c r="Y904" t="s">
        <v>28</v>
      </c>
    </row>
    <row r="905" spans="1:2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112"/>
        <v>1.729268292682927</v>
      </c>
      <c r="G905" t="s">
        <v>47</v>
      </c>
      <c r="H905" s="8">
        <f t="shared" si="113"/>
        <v>50.642857142857146</v>
      </c>
      <c r="I905">
        <v>14</v>
      </c>
      <c r="J905" t="str">
        <f t="shared" si="114"/>
        <v>publishing</v>
      </c>
      <c r="K905" t="str">
        <f t="shared" si="115"/>
        <v>nonfiction</v>
      </c>
      <c r="L905" t="s">
        <v>21</v>
      </c>
      <c r="M905" t="s">
        <v>22</v>
      </c>
      <c r="N905">
        <v>1336194000</v>
      </c>
      <c r="O905" s="14">
        <f t="shared" si="116"/>
        <v>41034.208333333336</v>
      </c>
      <c r="P905" s="14">
        <v>41034.208333333336</v>
      </c>
      <c r="Q905">
        <f t="shared" si="119"/>
        <v>2012</v>
      </c>
      <c r="R905">
        <v>2012</v>
      </c>
      <c r="S905" s="16" t="str">
        <f t="shared" si="117"/>
        <v>May</v>
      </c>
      <c r="T905" t="s">
        <v>2090</v>
      </c>
      <c r="U905">
        <v>1337490000</v>
      </c>
      <c r="V905" s="12">
        <f t="shared" si="118"/>
        <v>41049.208333333336</v>
      </c>
      <c r="W905" t="b">
        <v>0</v>
      </c>
      <c r="X905" t="b">
        <v>1</v>
      </c>
      <c r="Y905" t="s">
        <v>68</v>
      </c>
    </row>
    <row r="906" spans="1:2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12"/>
        <v>12.230769230769232</v>
      </c>
      <c r="G906" t="s">
        <v>14</v>
      </c>
      <c r="H906" s="8">
        <f t="shared" si="113"/>
        <v>49.6875</v>
      </c>
      <c r="I906">
        <v>16</v>
      </c>
      <c r="J906" t="str">
        <f t="shared" si="114"/>
        <v>publishing</v>
      </c>
      <c r="K906" t="str">
        <f t="shared" si="115"/>
        <v>radio &amp; podcasts</v>
      </c>
      <c r="L906" t="s">
        <v>21</v>
      </c>
      <c r="M906" t="s">
        <v>22</v>
      </c>
      <c r="N906">
        <v>1349326800</v>
      </c>
      <c r="O906" s="14">
        <f t="shared" si="116"/>
        <v>41186.208333333336</v>
      </c>
      <c r="P906" s="14">
        <v>41186.208333333336</v>
      </c>
      <c r="Q906">
        <f t="shared" si="119"/>
        <v>2012</v>
      </c>
      <c r="R906">
        <v>2012</v>
      </c>
      <c r="S906" s="16" t="str">
        <f t="shared" si="117"/>
        <v>Oct</v>
      </c>
      <c r="T906" t="s">
        <v>2083</v>
      </c>
      <c r="U906">
        <v>1349672400</v>
      </c>
      <c r="V906" s="12">
        <f t="shared" si="118"/>
        <v>41190.208333333336</v>
      </c>
      <c r="W906" t="b">
        <v>0</v>
      </c>
      <c r="X906" t="b">
        <v>0</v>
      </c>
      <c r="Y906" t="s">
        <v>133</v>
      </c>
    </row>
    <row r="907" spans="1:2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12"/>
        <v>163.98734177215189</v>
      </c>
      <c r="G907" t="s">
        <v>20</v>
      </c>
      <c r="H907" s="8">
        <f t="shared" si="113"/>
        <v>54.894067796610166</v>
      </c>
      <c r="I907">
        <v>236</v>
      </c>
      <c r="J907" t="str">
        <f t="shared" si="114"/>
        <v>theater</v>
      </c>
      <c r="K907" t="str">
        <f t="shared" si="115"/>
        <v>plays</v>
      </c>
      <c r="L907" t="s">
        <v>21</v>
      </c>
      <c r="M907" t="s">
        <v>22</v>
      </c>
      <c r="N907">
        <v>1379566800</v>
      </c>
      <c r="O907" s="14">
        <f t="shared" si="116"/>
        <v>41536.208333333336</v>
      </c>
      <c r="P907" s="14">
        <v>41536.208333333336</v>
      </c>
      <c r="Q907">
        <f t="shared" si="119"/>
        <v>2013</v>
      </c>
      <c r="R907">
        <v>2013</v>
      </c>
      <c r="S907" s="16" t="str">
        <f t="shared" si="117"/>
        <v>Sep</v>
      </c>
      <c r="T907" t="s">
        <v>2082</v>
      </c>
      <c r="U907">
        <v>1379826000</v>
      </c>
      <c r="V907" s="12">
        <f t="shared" si="118"/>
        <v>41539.208333333336</v>
      </c>
      <c r="W907" t="b">
        <v>0</v>
      </c>
      <c r="X907" t="b">
        <v>0</v>
      </c>
      <c r="Y907" t="s">
        <v>33</v>
      </c>
    </row>
    <row r="908" spans="1:2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12"/>
        <v>162.98181818181817</v>
      </c>
      <c r="G908" t="s">
        <v>20</v>
      </c>
      <c r="H908" s="8">
        <f t="shared" si="113"/>
        <v>46.931937172774866</v>
      </c>
      <c r="I908">
        <v>191</v>
      </c>
      <c r="J908" t="str">
        <f t="shared" si="114"/>
        <v>film &amp; video</v>
      </c>
      <c r="K908" t="str">
        <f t="shared" si="115"/>
        <v>documentary</v>
      </c>
      <c r="L908" t="s">
        <v>21</v>
      </c>
      <c r="M908" t="s">
        <v>22</v>
      </c>
      <c r="N908">
        <v>1494651600</v>
      </c>
      <c r="O908" s="14">
        <f t="shared" si="116"/>
        <v>42868.208333333328</v>
      </c>
      <c r="P908" s="14">
        <v>42868.208333333328</v>
      </c>
      <c r="Q908">
        <f t="shared" si="119"/>
        <v>2017</v>
      </c>
      <c r="R908">
        <v>2017</v>
      </c>
      <c r="S908" s="16" t="str">
        <f t="shared" si="117"/>
        <v>May</v>
      </c>
      <c r="T908" t="s">
        <v>2090</v>
      </c>
      <c r="U908">
        <v>1497762000</v>
      </c>
      <c r="V908" s="12">
        <f t="shared" si="118"/>
        <v>42904.208333333328</v>
      </c>
      <c r="W908" t="b">
        <v>1</v>
      </c>
      <c r="X908" t="b">
        <v>1</v>
      </c>
      <c r="Y908" t="s">
        <v>42</v>
      </c>
    </row>
    <row r="909" spans="1:2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12"/>
        <v>20.252747252747252</v>
      </c>
      <c r="G909" t="s">
        <v>14</v>
      </c>
      <c r="H909" s="8">
        <f t="shared" si="113"/>
        <v>44.951219512195124</v>
      </c>
      <c r="I909">
        <v>41</v>
      </c>
      <c r="J909" t="str">
        <f t="shared" si="114"/>
        <v>theater</v>
      </c>
      <c r="K909" t="str">
        <f t="shared" si="115"/>
        <v>plays</v>
      </c>
      <c r="L909" t="s">
        <v>21</v>
      </c>
      <c r="M909" t="s">
        <v>22</v>
      </c>
      <c r="N909">
        <v>1303880400</v>
      </c>
      <c r="O909" s="14">
        <f t="shared" si="116"/>
        <v>40660.208333333336</v>
      </c>
      <c r="P909" s="14">
        <v>40660.208333333336</v>
      </c>
      <c r="Q909">
        <f t="shared" si="119"/>
        <v>2011</v>
      </c>
      <c r="R909">
        <v>2011</v>
      </c>
      <c r="S909" s="16" t="str">
        <f t="shared" si="117"/>
        <v>Apr</v>
      </c>
      <c r="T909" t="s">
        <v>2088</v>
      </c>
      <c r="U909">
        <v>1304485200</v>
      </c>
      <c r="V909" s="12">
        <f t="shared" si="118"/>
        <v>40667.208333333336</v>
      </c>
      <c r="W909" t="b">
        <v>0</v>
      </c>
      <c r="X909" t="b">
        <v>0</v>
      </c>
      <c r="Y909" t="s">
        <v>33</v>
      </c>
    </row>
    <row r="910" spans="1:2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12"/>
        <v>319.24083769633506</v>
      </c>
      <c r="G910" t="s">
        <v>20</v>
      </c>
      <c r="H910" s="8">
        <f t="shared" si="113"/>
        <v>30.99898322318251</v>
      </c>
      <c r="I910">
        <v>3934</v>
      </c>
      <c r="J910" t="str">
        <f t="shared" si="114"/>
        <v>games</v>
      </c>
      <c r="K910" t="str">
        <f t="shared" si="115"/>
        <v>video games</v>
      </c>
      <c r="L910" t="s">
        <v>21</v>
      </c>
      <c r="M910" t="s">
        <v>22</v>
      </c>
      <c r="N910">
        <v>1335934800</v>
      </c>
      <c r="O910" s="14">
        <f t="shared" si="116"/>
        <v>41031.208333333336</v>
      </c>
      <c r="P910" s="14">
        <v>41031.208333333336</v>
      </c>
      <c r="Q910">
        <f t="shared" si="119"/>
        <v>2012</v>
      </c>
      <c r="R910">
        <v>2012</v>
      </c>
      <c r="S910" s="16" t="str">
        <f t="shared" si="117"/>
        <v>May</v>
      </c>
      <c r="T910" t="s">
        <v>2090</v>
      </c>
      <c r="U910">
        <v>1336885200</v>
      </c>
      <c r="V910" s="12">
        <f t="shared" si="118"/>
        <v>41042.208333333336</v>
      </c>
      <c r="W910" t="b">
        <v>0</v>
      </c>
      <c r="X910" t="b">
        <v>0</v>
      </c>
      <c r="Y910" t="s">
        <v>89</v>
      </c>
    </row>
    <row r="911" spans="1:2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12"/>
        <v>478.94444444444446</v>
      </c>
      <c r="G911" t="s">
        <v>20</v>
      </c>
      <c r="H911" s="8">
        <f t="shared" si="113"/>
        <v>107.7625</v>
      </c>
      <c r="I911">
        <v>80</v>
      </c>
      <c r="J911" t="str">
        <f t="shared" si="114"/>
        <v>theater</v>
      </c>
      <c r="K911" t="str">
        <f t="shared" si="115"/>
        <v>plays</v>
      </c>
      <c r="L911" t="s">
        <v>15</v>
      </c>
      <c r="M911" t="s">
        <v>16</v>
      </c>
      <c r="N911">
        <v>1528088400</v>
      </c>
      <c r="O911" s="14">
        <f t="shared" si="116"/>
        <v>43255.208333333328</v>
      </c>
      <c r="P911" s="14">
        <v>43255.208333333328</v>
      </c>
      <c r="Q911">
        <f t="shared" si="119"/>
        <v>2018</v>
      </c>
      <c r="R911">
        <v>2018</v>
      </c>
      <c r="S911" s="16" t="str">
        <f t="shared" si="117"/>
        <v>Jun</v>
      </c>
      <c r="T911" t="s">
        <v>2084</v>
      </c>
      <c r="U911">
        <v>1530421200</v>
      </c>
      <c r="V911" s="12">
        <f t="shared" si="118"/>
        <v>43282.208333333328</v>
      </c>
      <c r="W911" t="b">
        <v>0</v>
      </c>
      <c r="X911" t="b">
        <v>1</v>
      </c>
      <c r="Y911" t="s">
        <v>33</v>
      </c>
    </row>
    <row r="912" spans="1:2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12"/>
        <v>19.556634304207122</v>
      </c>
      <c r="G912" t="s">
        <v>74</v>
      </c>
      <c r="H912" s="8">
        <f t="shared" si="113"/>
        <v>102.07770270270271</v>
      </c>
      <c r="I912">
        <v>296</v>
      </c>
      <c r="J912" t="str">
        <f t="shared" si="114"/>
        <v>theater</v>
      </c>
      <c r="K912" t="str">
        <f t="shared" si="115"/>
        <v>plays</v>
      </c>
      <c r="L912" t="s">
        <v>21</v>
      </c>
      <c r="M912" t="s">
        <v>22</v>
      </c>
      <c r="N912">
        <v>1421906400</v>
      </c>
      <c r="O912" s="14">
        <f t="shared" si="116"/>
        <v>42026.25</v>
      </c>
      <c r="P912" s="14">
        <v>42026.25</v>
      </c>
      <c r="Q912">
        <f t="shared" si="119"/>
        <v>2015</v>
      </c>
      <c r="R912">
        <v>2015</v>
      </c>
      <c r="S912" s="16" t="str">
        <f t="shared" si="117"/>
        <v>Jan</v>
      </c>
      <c r="T912" t="s">
        <v>2081</v>
      </c>
      <c r="U912">
        <v>1421992800</v>
      </c>
      <c r="V912" s="12">
        <f t="shared" si="118"/>
        <v>42027.25</v>
      </c>
      <c r="W912" t="b">
        <v>0</v>
      </c>
      <c r="X912" t="b">
        <v>0</v>
      </c>
      <c r="Y912" t="s">
        <v>33</v>
      </c>
    </row>
    <row r="913" spans="1:2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12"/>
        <v>198.94827586206895</v>
      </c>
      <c r="G913" t="s">
        <v>20</v>
      </c>
      <c r="H913" s="8">
        <f t="shared" si="113"/>
        <v>24.976190476190474</v>
      </c>
      <c r="I913">
        <v>462</v>
      </c>
      <c r="J913" t="str">
        <f t="shared" si="114"/>
        <v>technology</v>
      </c>
      <c r="K913" t="str">
        <f t="shared" si="115"/>
        <v>web</v>
      </c>
      <c r="L913" t="s">
        <v>21</v>
      </c>
      <c r="M913" t="s">
        <v>22</v>
      </c>
      <c r="N913">
        <v>1568005200</v>
      </c>
      <c r="O913" s="14">
        <f t="shared" si="116"/>
        <v>43717.208333333328</v>
      </c>
      <c r="P913" s="14">
        <v>43717.208333333328</v>
      </c>
      <c r="Q913">
        <f t="shared" si="119"/>
        <v>2019</v>
      </c>
      <c r="R913">
        <v>2019</v>
      </c>
      <c r="S913" s="16" t="str">
        <f t="shared" si="117"/>
        <v>Sep</v>
      </c>
      <c r="T913" t="s">
        <v>2082</v>
      </c>
      <c r="U913">
        <v>1568178000</v>
      </c>
      <c r="V913" s="12">
        <f t="shared" si="118"/>
        <v>43719.208333333328</v>
      </c>
      <c r="W913" t="b">
        <v>1</v>
      </c>
      <c r="X913" t="b">
        <v>0</v>
      </c>
      <c r="Y913" t="s">
        <v>28</v>
      </c>
    </row>
    <row r="914" spans="1:2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12"/>
        <v>795</v>
      </c>
      <c r="G914" t="s">
        <v>20</v>
      </c>
      <c r="H914" s="8">
        <f t="shared" si="113"/>
        <v>79.944134078212286</v>
      </c>
      <c r="I914">
        <v>179</v>
      </c>
      <c r="J914" t="str">
        <f t="shared" si="114"/>
        <v>film &amp; video</v>
      </c>
      <c r="K914" t="str">
        <f t="shared" si="115"/>
        <v>drama</v>
      </c>
      <c r="L914" t="s">
        <v>21</v>
      </c>
      <c r="M914" t="s">
        <v>22</v>
      </c>
      <c r="N914">
        <v>1346821200</v>
      </c>
      <c r="O914" s="14">
        <f t="shared" si="116"/>
        <v>41157.208333333336</v>
      </c>
      <c r="P914" s="14">
        <v>41157.208333333336</v>
      </c>
      <c r="Q914">
        <f t="shared" si="119"/>
        <v>2012</v>
      </c>
      <c r="R914">
        <v>2012</v>
      </c>
      <c r="S914" s="16" t="str">
        <f t="shared" si="117"/>
        <v>Sep</v>
      </c>
      <c r="T914" t="s">
        <v>2082</v>
      </c>
      <c r="U914">
        <v>1347944400</v>
      </c>
      <c r="V914" s="12">
        <f t="shared" si="118"/>
        <v>41170.208333333336</v>
      </c>
      <c r="W914" t="b">
        <v>1</v>
      </c>
      <c r="X914" t="b">
        <v>0</v>
      </c>
      <c r="Y914" t="s">
        <v>53</v>
      </c>
    </row>
    <row r="915" spans="1:2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12"/>
        <v>50.621082621082621</v>
      </c>
      <c r="G915" t="s">
        <v>14</v>
      </c>
      <c r="H915" s="8">
        <f t="shared" si="113"/>
        <v>67.946462715105156</v>
      </c>
      <c r="I915">
        <v>523</v>
      </c>
      <c r="J915" t="str">
        <f t="shared" si="114"/>
        <v>film &amp; video</v>
      </c>
      <c r="K915" t="str">
        <f t="shared" si="115"/>
        <v>drama</v>
      </c>
      <c r="L915" t="s">
        <v>26</v>
      </c>
      <c r="M915" t="s">
        <v>27</v>
      </c>
      <c r="N915">
        <v>1557637200</v>
      </c>
      <c r="O915" s="14">
        <f t="shared" si="116"/>
        <v>43597.208333333328</v>
      </c>
      <c r="P915" s="14">
        <v>43597.208333333328</v>
      </c>
      <c r="Q915">
        <f t="shared" si="119"/>
        <v>2019</v>
      </c>
      <c r="R915">
        <v>2019</v>
      </c>
      <c r="S915" s="16" t="str">
        <f t="shared" si="117"/>
        <v>May</v>
      </c>
      <c r="T915" t="s">
        <v>2090</v>
      </c>
      <c r="U915">
        <v>1558760400</v>
      </c>
      <c r="V915" s="12">
        <f t="shared" si="118"/>
        <v>43610.208333333328</v>
      </c>
      <c r="W915" t="b">
        <v>0</v>
      </c>
      <c r="X915" t="b">
        <v>0</v>
      </c>
      <c r="Y915" t="s">
        <v>53</v>
      </c>
    </row>
    <row r="916" spans="1:2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12"/>
        <v>57.4375</v>
      </c>
      <c r="G916" t="s">
        <v>14</v>
      </c>
      <c r="H916" s="8">
        <f t="shared" si="113"/>
        <v>26.070921985815602</v>
      </c>
      <c r="I916">
        <v>141</v>
      </c>
      <c r="J916" t="str">
        <f t="shared" si="114"/>
        <v>theater</v>
      </c>
      <c r="K916" t="str">
        <f t="shared" si="115"/>
        <v>plays</v>
      </c>
      <c r="L916" t="s">
        <v>40</v>
      </c>
      <c r="M916" t="s">
        <v>41</v>
      </c>
      <c r="N916">
        <v>1375592400</v>
      </c>
      <c r="O916" s="14">
        <f t="shared" si="116"/>
        <v>41490.208333333336</v>
      </c>
      <c r="P916" s="14">
        <v>41490.208333333336</v>
      </c>
      <c r="Q916">
        <f t="shared" si="119"/>
        <v>2013</v>
      </c>
      <c r="R916">
        <v>2013</v>
      </c>
      <c r="S916" s="16" t="str">
        <f t="shared" si="117"/>
        <v>Aug</v>
      </c>
      <c r="T916" t="s">
        <v>2080</v>
      </c>
      <c r="U916">
        <v>1376629200</v>
      </c>
      <c r="V916" s="12">
        <f t="shared" si="118"/>
        <v>41502.208333333336</v>
      </c>
      <c r="W916" t="b">
        <v>0</v>
      </c>
      <c r="X916" t="b">
        <v>0</v>
      </c>
      <c r="Y916" t="s">
        <v>33</v>
      </c>
    </row>
    <row r="917" spans="1:2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12"/>
        <v>155.62827640984909</v>
      </c>
      <c r="G917" t="s">
        <v>20</v>
      </c>
      <c r="H917" s="8">
        <f t="shared" si="113"/>
        <v>105.0032154340836</v>
      </c>
      <c r="I917">
        <v>1866</v>
      </c>
      <c r="J917" t="str">
        <f t="shared" si="114"/>
        <v>film &amp; video</v>
      </c>
      <c r="K917" t="str">
        <f t="shared" si="115"/>
        <v>television</v>
      </c>
      <c r="L917" t="s">
        <v>40</v>
      </c>
      <c r="M917" t="s">
        <v>41</v>
      </c>
      <c r="N917">
        <v>1503982800</v>
      </c>
      <c r="O917" s="14">
        <f t="shared" si="116"/>
        <v>42976.208333333328</v>
      </c>
      <c r="P917" s="14">
        <v>42976.208333333328</v>
      </c>
      <c r="Q917">
        <f t="shared" si="119"/>
        <v>2017</v>
      </c>
      <c r="R917">
        <v>2017</v>
      </c>
      <c r="S917" s="16" t="str">
        <f t="shared" si="117"/>
        <v>Aug</v>
      </c>
      <c r="T917" t="s">
        <v>2080</v>
      </c>
      <c r="U917">
        <v>1504760400</v>
      </c>
      <c r="V917" s="12">
        <f t="shared" si="118"/>
        <v>42985.208333333328</v>
      </c>
      <c r="W917" t="b">
        <v>0</v>
      </c>
      <c r="X917" t="b">
        <v>0</v>
      </c>
      <c r="Y917" t="s">
        <v>269</v>
      </c>
    </row>
    <row r="918" spans="1:2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12"/>
        <v>36.297297297297298</v>
      </c>
      <c r="G918" t="s">
        <v>14</v>
      </c>
      <c r="H918" s="8">
        <f t="shared" si="113"/>
        <v>25.826923076923077</v>
      </c>
      <c r="I918">
        <v>52</v>
      </c>
      <c r="J918" t="str">
        <f t="shared" si="114"/>
        <v>photography</v>
      </c>
      <c r="K918" t="str">
        <f t="shared" si="115"/>
        <v>photography books</v>
      </c>
      <c r="L918" t="s">
        <v>21</v>
      </c>
      <c r="M918" t="s">
        <v>22</v>
      </c>
      <c r="N918">
        <v>1418882400</v>
      </c>
      <c r="O918" s="14">
        <f t="shared" si="116"/>
        <v>41991.25</v>
      </c>
      <c r="P918" s="14">
        <v>41991.25</v>
      </c>
      <c r="Q918">
        <f t="shared" si="119"/>
        <v>2014</v>
      </c>
      <c r="R918">
        <v>2014</v>
      </c>
      <c r="S918" s="16" t="str">
        <f t="shared" si="117"/>
        <v>Dec</v>
      </c>
      <c r="T918" t="s">
        <v>2086</v>
      </c>
      <c r="U918">
        <v>1419660000</v>
      </c>
      <c r="V918" s="12">
        <f t="shared" si="118"/>
        <v>42000.25</v>
      </c>
      <c r="W918" t="b">
        <v>0</v>
      </c>
      <c r="X918" t="b">
        <v>0</v>
      </c>
      <c r="Y918" t="s">
        <v>122</v>
      </c>
    </row>
    <row r="919" spans="1:2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12"/>
        <v>58.25</v>
      </c>
      <c r="G919" t="s">
        <v>47</v>
      </c>
      <c r="H919" s="8">
        <f t="shared" si="113"/>
        <v>77.666666666666671</v>
      </c>
      <c r="I919">
        <v>27</v>
      </c>
      <c r="J919" t="str">
        <f t="shared" si="114"/>
        <v>film &amp; video</v>
      </c>
      <c r="K919" t="str">
        <f t="shared" si="115"/>
        <v>shorts</v>
      </c>
      <c r="L919" t="s">
        <v>40</v>
      </c>
      <c r="M919" t="s">
        <v>41</v>
      </c>
      <c r="N919">
        <v>1309237200</v>
      </c>
      <c r="O919" s="14">
        <f t="shared" si="116"/>
        <v>40722.208333333336</v>
      </c>
      <c r="P919" s="14">
        <v>40722.208333333336</v>
      </c>
      <c r="Q919">
        <f t="shared" si="119"/>
        <v>2011</v>
      </c>
      <c r="R919">
        <v>2011</v>
      </c>
      <c r="S919" s="16" t="str">
        <f t="shared" si="117"/>
        <v>Jun</v>
      </c>
      <c r="T919" t="s">
        <v>2084</v>
      </c>
      <c r="U919">
        <v>1311310800</v>
      </c>
      <c r="V919" s="12">
        <f t="shared" si="118"/>
        <v>40746.208333333336</v>
      </c>
      <c r="W919" t="b">
        <v>0</v>
      </c>
      <c r="X919" t="b">
        <v>1</v>
      </c>
      <c r="Y919" t="s">
        <v>100</v>
      </c>
    </row>
    <row r="920" spans="1:2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12"/>
        <v>237.39473684210526</v>
      </c>
      <c r="G920" t="s">
        <v>20</v>
      </c>
      <c r="H920" s="8">
        <f t="shared" si="113"/>
        <v>57.82692307692308</v>
      </c>
      <c r="I920">
        <v>156</v>
      </c>
      <c r="J920" t="str">
        <f t="shared" si="114"/>
        <v>publishing</v>
      </c>
      <c r="K920" t="str">
        <f t="shared" si="115"/>
        <v>radio &amp; podcasts</v>
      </c>
      <c r="L920" t="s">
        <v>98</v>
      </c>
      <c r="M920" t="s">
        <v>99</v>
      </c>
      <c r="N920">
        <v>1343365200</v>
      </c>
      <c r="O920" s="14">
        <f t="shared" si="116"/>
        <v>41117.208333333336</v>
      </c>
      <c r="P920" s="14">
        <v>41117.208333333336</v>
      </c>
      <c r="Q920">
        <f t="shared" si="119"/>
        <v>2012</v>
      </c>
      <c r="R920">
        <v>2012</v>
      </c>
      <c r="S920" s="16" t="str">
        <f t="shared" si="117"/>
        <v>Jul</v>
      </c>
      <c r="T920" t="s">
        <v>2087</v>
      </c>
      <c r="U920">
        <v>1344315600</v>
      </c>
      <c r="V920" s="12">
        <f t="shared" si="118"/>
        <v>41128.208333333336</v>
      </c>
      <c r="W920" t="b">
        <v>0</v>
      </c>
      <c r="X920" t="b">
        <v>0</v>
      </c>
      <c r="Y920" t="s">
        <v>133</v>
      </c>
    </row>
    <row r="921" spans="1:2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12"/>
        <v>58.75</v>
      </c>
      <c r="G921" t="s">
        <v>14</v>
      </c>
      <c r="H921" s="8">
        <f t="shared" si="113"/>
        <v>92.955555555555549</v>
      </c>
      <c r="I921">
        <v>225</v>
      </c>
      <c r="J921" t="str">
        <f t="shared" si="114"/>
        <v>theater</v>
      </c>
      <c r="K921" t="str">
        <f t="shared" si="115"/>
        <v>plays</v>
      </c>
      <c r="L921" t="s">
        <v>26</v>
      </c>
      <c r="M921" t="s">
        <v>27</v>
      </c>
      <c r="N921">
        <v>1507957200</v>
      </c>
      <c r="O921" s="14">
        <f t="shared" si="116"/>
        <v>43022.208333333328</v>
      </c>
      <c r="P921" s="14">
        <v>43022.208333333328</v>
      </c>
      <c r="Q921">
        <f t="shared" si="119"/>
        <v>2017</v>
      </c>
      <c r="R921">
        <v>2017</v>
      </c>
      <c r="S921" s="16" t="str">
        <f t="shared" si="117"/>
        <v>Oct</v>
      </c>
      <c r="T921" t="s">
        <v>2083</v>
      </c>
      <c r="U921">
        <v>1510725600</v>
      </c>
      <c r="V921" s="12">
        <f t="shared" si="118"/>
        <v>43054.25</v>
      </c>
      <c r="W921" t="b">
        <v>0</v>
      </c>
      <c r="X921" t="b">
        <v>1</v>
      </c>
      <c r="Y921" t="s">
        <v>33</v>
      </c>
    </row>
    <row r="922" spans="1:2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12"/>
        <v>182.56603773584905</v>
      </c>
      <c r="G922" t="s">
        <v>20</v>
      </c>
      <c r="H922" s="8">
        <f t="shared" si="113"/>
        <v>37.945098039215686</v>
      </c>
      <c r="I922">
        <v>255</v>
      </c>
      <c r="J922" t="str">
        <f t="shared" si="114"/>
        <v>film &amp; video</v>
      </c>
      <c r="K922" t="str">
        <f t="shared" si="115"/>
        <v>animation</v>
      </c>
      <c r="L922" t="s">
        <v>21</v>
      </c>
      <c r="M922" t="s">
        <v>22</v>
      </c>
      <c r="N922">
        <v>1549519200</v>
      </c>
      <c r="O922" s="14">
        <f t="shared" si="116"/>
        <v>43503.25</v>
      </c>
      <c r="P922" s="14">
        <v>43503.25</v>
      </c>
      <c r="Q922">
        <f t="shared" si="119"/>
        <v>2019</v>
      </c>
      <c r="R922">
        <v>2019</v>
      </c>
      <c r="S922" s="16" t="str">
        <f t="shared" si="117"/>
        <v>Feb</v>
      </c>
      <c r="T922" t="s">
        <v>2089</v>
      </c>
      <c r="U922">
        <v>1551247200</v>
      </c>
      <c r="V922" s="12">
        <f t="shared" si="118"/>
        <v>43523.25</v>
      </c>
      <c r="W922" t="b">
        <v>1</v>
      </c>
      <c r="X922" t="b">
        <v>0</v>
      </c>
      <c r="Y922" t="s">
        <v>71</v>
      </c>
    </row>
    <row r="923" spans="1:2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12"/>
        <v>0.75436408977556113</v>
      </c>
      <c r="G923" t="s">
        <v>14</v>
      </c>
      <c r="H923" s="8">
        <f t="shared" si="113"/>
        <v>31.842105263157894</v>
      </c>
      <c r="I923">
        <v>38</v>
      </c>
      <c r="J923" t="str">
        <f t="shared" si="114"/>
        <v>technology</v>
      </c>
      <c r="K923" t="str">
        <f t="shared" si="115"/>
        <v>web</v>
      </c>
      <c r="L923" t="s">
        <v>21</v>
      </c>
      <c r="M923" t="s">
        <v>22</v>
      </c>
      <c r="N923">
        <v>1329026400</v>
      </c>
      <c r="O923" s="14">
        <f t="shared" si="116"/>
        <v>40951.25</v>
      </c>
      <c r="P923" s="14">
        <v>40951.25</v>
      </c>
      <c r="Q923">
        <f t="shared" si="119"/>
        <v>2012</v>
      </c>
      <c r="R923">
        <v>2012</v>
      </c>
      <c r="S923" s="16" t="str">
        <f t="shared" si="117"/>
        <v>Feb</v>
      </c>
      <c r="T923" t="s">
        <v>2089</v>
      </c>
      <c r="U923">
        <v>1330236000</v>
      </c>
      <c r="V923" s="12">
        <f t="shared" si="118"/>
        <v>40965.25</v>
      </c>
      <c r="W923" t="b">
        <v>0</v>
      </c>
      <c r="X923" t="b">
        <v>0</v>
      </c>
      <c r="Y923" t="s">
        <v>28</v>
      </c>
    </row>
    <row r="924" spans="1:2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12"/>
        <v>175.95330739299609</v>
      </c>
      <c r="G924" t="s">
        <v>20</v>
      </c>
      <c r="H924" s="8">
        <f t="shared" si="113"/>
        <v>40</v>
      </c>
      <c r="I924">
        <v>2261</v>
      </c>
      <c r="J924" t="str">
        <f t="shared" si="114"/>
        <v>music</v>
      </c>
      <c r="K924" t="str">
        <f t="shared" si="115"/>
        <v>world music</v>
      </c>
      <c r="L924" t="s">
        <v>21</v>
      </c>
      <c r="M924" t="s">
        <v>22</v>
      </c>
      <c r="N924">
        <v>1544335200</v>
      </c>
      <c r="O924" s="14">
        <f t="shared" si="116"/>
        <v>43443.25</v>
      </c>
      <c r="P924" s="14">
        <v>43443.25</v>
      </c>
      <c r="Q924">
        <f t="shared" si="119"/>
        <v>2018</v>
      </c>
      <c r="R924">
        <v>2018</v>
      </c>
      <c r="S924" s="16" t="str">
        <f t="shared" si="117"/>
        <v>Dec</v>
      </c>
      <c r="T924" t="s">
        <v>2086</v>
      </c>
      <c r="U924">
        <v>1545112800</v>
      </c>
      <c r="V924" s="12">
        <f t="shared" si="118"/>
        <v>43452.25</v>
      </c>
      <c r="W924" t="b">
        <v>0</v>
      </c>
      <c r="X924" t="b">
        <v>1</v>
      </c>
      <c r="Y924" t="s">
        <v>319</v>
      </c>
    </row>
    <row r="925" spans="1:2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12"/>
        <v>237.88235294117646</v>
      </c>
      <c r="G925" t="s">
        <v>20</v>
      </c>
      <c r="H925" s="8">
        <f t="shared" si="113"/>
        <v>101.1</v>
      </c>
      <c r="I925">
        <v>40</v>
      </c>
      <c r="J925" t="str">
        <f t="shared" si="114"/>
        <v>theater</v>
      </c>
      <c r="K925" t="str">
        <f t="shared" si="115"/>
        <v>plays</v>
      </c>
      <c r="L925" t="s">
        <v>21</v>
      </c>
      <c r="M925" t="s">
        <v>22</v>
      </c>
      <c r="N925">
        <v>1279083600</v>
      </c>
      <c r="O925" s="14">
        <f t="shared" si="116"/>
        <v>40373.208333333336</v>
      </c>
      <c r="P925" s="14">
        <v>40373.208333333336</v>
      </c>
      <c r="Q925">
        <f t="shared" si="119"/>
        <v>2010</v>
      </c>
      <c r="R925">
        <v>2010</v>
      </c>
      <c r="S925" s="16" t="str">
        <f t="shared" si="117"/>
        <v>Jul</v>
      </c>
      <c r="T925" t="s">
        <v>2087</v>
      </c>
      <c r="U925">
        <v>1279170000</v>
      </c>
      <c r="V925" s="12">
        <f t="shared" si="118"/>
        <v>40374.208333333336</v>
      </c>
      <c r="W925" t="b">
        <v>0</v>
      </c>
      <c r="X925" t="b">
        <v>0</v>
      </c>
      <c r="Y925" t="s">
        <v>33</v>
      </c>
    </row>
    <row r="926" spans="1:2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12"/>
        <v>488.05076142131981</v>
      </c>
      <c r="G926" t="s">
        <v>20</v>
      </c>
      <c r="H926" s="8">
        <f t="shared" si="113"/>
        <v>84.006989951944078</v>
      </c>
      <c r="I926">
        <v>2289</v>
      </c>
      <c r="J926" t="str">
        <f t="shared" si="114"/>
        <v>theater</v>
      </c>
      <c r="K926" t="str">
        <f t="shared" si="115"/>
        <v>plays</v>
      </c>
      <c r="L926" t="s">
        <v>107</v>
      </c>
      <c r="M926" t="s">
        <v>108</v>
      </c>
      <c r="N926">
        <v>1572498000</v>
      </c>
      <c r="O926" s="14">
        <f t="shared" si="116"/>
        <v>43769.208333333328</v>
      </c>
      <c r="P926" s="14">
        <v>43769.208333333328</v>
      </c>
      <c r="Q926">
        <f t="shared" si="119"/>
        <v>2019</v>
      </c>
      <c r="R926">
        <v>2019</v>
      </c>
      <c r="S926" s="16" t="str">
        <f t="shared" si="117"/>
        <v>Oct</v>
      </c>
      <c r="T926" t="s">
        <v>2083</v>
      </c>
      <c r="U926">
        <v>1573452000</v>
      </c>
      <c r="V926" s="12">
        <f t="shared" si="118"/>
        <v>43780.25</v>
      </c>
      <c r="W926" t="b">
        <v>0</v>
      </c>
      <c r="X926" t="b">
        <v>0</v>
      </c>
      <c r="Y926" t="s">
        <v>33</v>
      </c>
    </row>
    <row r="927" spans="1:2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12"/>
        <v>224.06666666666669</v>
      </c>
      <c r="G927" t="s">
        <v>20</v>
      </c>
      <c r="H927" s="8">
        <f t="shared" si="113"/>
        <v>103.41538461538461</v>
      </c>
      <c r="I927">
        <v>65</v>
      </c>
      <c r="J927" t="str">
        <f t="shared" si="114"/>
        <v>theater</v>
      </c>
      <c r="K927" t="str">
        <f t="shared" si="115"/>
        <v>plays</v>
      </c>
      <c r="L927" t="s">
        <v>21</v>
      </c>
      <c r="M927" t="s">
        <v>22</v>
      </c>
      <c r="N927">
        <v>1506056400</v>
      </c>
      <c r="O927" s="14">
        <f t="shared" si="116"/>
        <v>43000.208333333328</v>
      </c>
      <c r="P927" s="14">
        <v>43000.208333333328</v>
      </c>
      <c r="Q927">
        <f t="shared" si="119"/>
        <v>2017</v>
      </c>
      <c r="R927">
        <v>2017</v>
      </c>
      <c r="S927" s="16" t="str">
        <f t="shared" si="117"/>
        <v>Sep</v>
      </c>
      <c r="T927" t="s">
        <v>2082</v>
      </c>
      <c r="U927">
        <v>1507093200</v>
      </c>
      <c r="V927" s="12">
        <f t="shared" si="118"/>
        <v>43012.208333333328</v>
      </c>
      <c r="W927" t="b">
        <v>0</v>
      </c>
      <c r="X927" t="b">
        <v>0</v>
      </c>
      <c r="Y927" t="s">
        <v>33</v>
      </c>
    </row>
    <row r="928" spans="1:2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12"/>
        <v>18.126436781609197</v>
      </c>
      <c r="G928" t="s">
        <v>14</v>
      </c>
      <c r="H928" s="8">
        <f t="shared" si="113"/>
        <v>105.13333333333334</v>
      </c>
      <c r="I928">
        <v>15</v>
      </c>
      <c r="J928" t="str">
        <f t="shared" si="114"/>
        <v>food</v>
      </c>
      <c r="K928" t="str">
        <f t="shared" si="115"/>
        <v>food trucks</v>
      </c>
      <c r="L928" t="s">
        <v>21</v>
      </c>
      <c r="M928" t="s">
        <v>22</v>
      </c>
      <c r="N928">
        <v>1463029200</v>
      </c>
      <c r="O928" s="14">
        <f t="shared" si="116"/>
        <v>42502.208333333328</v>
      </c>
      <c r="P928" s="14">
        <v>42502.208333333328</v>
      </c>
      <c r="Q928">
        <f t="shared" si="119"/>
        <v>2016</v>
      </c>
      <c r="R928">
        <v>2016</v>
      </c>
      <c r="S928" s="16" t="str">
        <f t="shared" si="117"/>
        <v>May</v>
      </c>
      <c r="T928" t="s">
        <v>2090</v>
      </c>
      <c r="U928">
        <v>1463374800</v>
      </c>
      <c r="V928" s="12">
        <f t="shared" si="118"/>
        <v>42506.208333333328</v>
      </c>
      <c r="W928" t="b">
        <v>0</v>
      </c>
      <c r="X928" t="b">
        <v>0</v>
      </c>
      <c r="Y928" t="s">
        <v>17</v>
      </c>
    </row>
    <row r="929" spans="1:2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12"/>
        <v>45.847222222222221</v>
      </c>
      <c r="G929" t="s">
        <v>14</v>
      </c>
      <c r="H929" s="8">
        <f t="shared" si="113"/>
        <v>89.21621621621621</v>
      </c>
      <c r="I929">
        <v>37</v>
      </c>
      <c r="J929" t="str">
        <f t="shared" si="114"/>
        <v>theater</v>
      </c>
      <c r="K929" t="str">
        <f t="shared" si="115"/>
        <v>plays</v>
      </c>
      <c r="L929" t="s">
        <v>21</v>
      </c>
      <c r="M929" t="s">
        <v>22</v>
      </c>
      <c r="N929">
        <v>1342069200</v>
      </c>
      <c r="O929" s="14">
        <f t="shared" si="116"/>
        <v>41102.208333333336</v>
      </c>
      <c r="P929" s="14">
        <v>41102.208333333336</v>
      </c>
      <c r="Q929">
        <f t="shared" si="119"/>
        <v>2012</v>
      </c>
      <c r="R929">
        <v>2012</v>
      </c>
      <c r="S929" s="16" t="str">
        <f t="shared" si="117"/>
        <v>Jul</v>
      </c>
      <c r="T929" t="s">
        <v>2087</v>
      </c>
      <c r="U929">
        <v>1344574800</v>
      </c>
      <c r="V929" s="12">
        <f t="shared" si="118"/>
        <v>41131.208333333336</v>
      </c>
      <c r="W929" t="b">
        <v>0</v>
      </c>
      <c r="X929" t="b">
        <v>0</v>
      </c>
      <c r="Y929" t="s">
        <v>33</v>
      </c>
    </row>
    <row r="930" spans="1:2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12"/>
        <v>117.31541218637993</v>
      </c>
      <c r="G930" t="s">
        <v>20</v>
      </c>
      <c r="H930" s="8">
        <f t="shared" si="113"/>
        <v>51.995234312946785</v>
      </c>
      <c r="I930">
        <v>3777</v>
      </c>
      <c r="J930" t="str">
        <f t="shared" si="114"/>
        <v>technology</v>
      </c>
      <c r="K930" t="str">
        <f t="shared" si="115"/>
        <v>web</v>
      </c>
      <c r="L930" t="s">
        <v>107</v>
      </c>
      <c r="M930" t="s">
        <v>108</v>
      </c>
      <c r="N930">
        <v>1388296800</v>
      </c>
      <c r="O930" s="14">
        <f t="shared" si="116"/>
        <v>41637.25</v>
      </c>
      <c r="P930" s="14">
        <v>41637.25</v>
      </c>
      <c r="Q930">
        <f t="shared" si="119"/>
        <v>2013</v>
      </c>
      <c r="R930">
        <v>2013</v>
      </c>
      <c r="S930" s="16" t="str">
        <f t="shared" si="117"/>
        <v>Dec</v>
      </c>
      <c r="T930" t="s">
        <v>2086</v>
      </c>
      <c r="U930">
        <v>1389074400</v>
      </c>
      <c r="V930" s="12">
        <f t="shared" si="118"/>
        <v>41646.25</v>
      </c>
      <c r="W930" t="b">
        <v>0</v>
      </c>
      <c r="X930" t="b">
        <v>0</v>
      </c>
      <c r="Y930" t="s">
        <v>28</v>
      </c>
    </row>
    <row r="931" spans="1:2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12"/>
        <v>217.30909090909088</v>
      </c>
      <c r="G931" t="s">
        <v>20</v>
      </c>
      <c r="H931" s="8">
        <f t="shared" si="113"/>
        <v>64.956521739130437</v>
      </c>
      <c r="I931">
        <v>184</v>
      </c>
      <c r="J931" t="str">
        <f t="shared" si="114"/>
        <v>theater</v>
      </c>
      <c r="K931" t="str">
        <f t="shared" si="115"/>
        <v>plays</v>
      </c>
      <c r="L931" t="s">
        <v>40</v>
      </c>
      <c r="M931" t="s">
        <v>41</v>
      </c>
      <c r="N931">
        <v>1493787600</v>
      </c>
      <c r="O931" s="14">
        <f t="shared" si="116"/>
        <v>42858.208333333328</v>
      </c>
      <c r="P931" s="14">
        <v>42858.208333333328</v>
      </c>
      <c r="Q931">
        <f t="shared" si="119"/>
        <v>2017</v>
      </c>
      <c r="R931">
        <v>2017</v>
      </c>
      <c r="S931" s="16" t="str">
        <f t="shared" si="117"/>
        <v>May</v>
      </c>
      <c r="T931" t="s">
        <v>2090</v>
      </c>
      <c r="U931">
        <v>1494997200</v>
      </c>
      <c r="V931" s="12">
        <f t="shared" si="118"/>
        <v>42872.208333333328</v>
      </c>
      <c r="W931" t="b">
        <v>0</v>
      </c>
      <c r="X931" t="b">
        <v>0</v>
      </c>
      <c r="Y931" t="s">
        <v>33</v>
      </c>
    </row>
    <row r="932" spans="1:2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12"/>
        <v>112.28571428571428</v>
      </c>
      <c r="G932" t="s">
        <v>20</v>
      </c>
      <c r="H932" s="8">
        <f t="shared" si="113"/>
        <v>46.235294117647058</v>
      </c>
      <c r="I932">
        <v>85</v>
      </c>
      <c r="J932" t="str">
        <f t="shared" si="114"/>
        <v>theater</v>
      </c>
      <c r="K932" t="str">
        <f t="shared" si="115"/>
        <v>plays</v>
      </c>
      <c r="L932" t="s">
        <v>21</v>
      </c>
      <c r="M932" t="s">
        <v>22</v>
      </c>
      <c r="N932">
        <v>1424844000</v>
      </c>
      <c r="O932" s="14">
        <f t="shared" si="116"/>
        <v>42060.25</v>
      </c>
      <c r="P932" s="14">
        <v>42060.25</v>
      </c>
      <c r="Q932">
        <f t="shared" si="119"/>
        <v>2015</v>
      </c>
      <c r="R932">
        <v>2015</v>
      </c>
      <c r="S932" s="16" t="str">
        <f t="shared" si="117"/>
        <v>Feb</v>
      </c>
      <c r="T932" t="s">
        <v>2089</v>
      </c>
      <c r="U932">
        <v>1425448800</v>
      </c>
      <c r="V932" s="12">
        <f t="shared" si="118"/>
        <v>42067.25</v>
      </c>
      <c r="W932" t="b">
        <v>0</v>
      </c>
      <c r="X932" t="b">
        <v>1</v>
      </c>
      <c r="Y932" t="s">
        <v>33</v>
      </c>
    </row>
    <row r="933" spans="1:2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12"/>
        <v>72.51898734177216</v>
      </c>
      <c r="G933" t="s">
        <v>14</v>
      </c>
      <c r="H933" s="8">
        <f t="shared" si="113"/>
        <v>51.151785714285715</v>
      </c>
      <c r="I933">
        <v>112</v>
      </c>
      <c r="J933" t="str">
        <f t="shared" si="114"/>
        <v>theater</v>
      </c>
      <c r="K933" t="str">
        <f t="shared" si="115"/>
        <v>plays</v>
      </c>
      <c r="L933" t="s">
        <v>21</v>
      </c>
      <c r="M933" t="s">
        <v>22</v>
      </c>
      <c r="N933">
        <v>1403931600</v>
      </c>
      <c r="O933" s="14">
        <f t="shared" si="116"/>
        <v>41818.208333333336</v>
      </c>
      <c r="P933" s="14">
        <v>41818.208333333336</v>
      </c>
      <c r="Q933">
        <f t="shared" si="119"/>
        <v>2014</v>
      </c>
      <c r="R933">
        <v>2014</v>
      </c>
      <c r="S933" s="16" t="str">
        <f t="shared" si="117"/>
        <v>Jun</v>
      </c>
      <c r="T933" t="s">
        <v>2084</v>
      </c>
      <c r="U933">
        <v>1404104400</v>
      </c>
      <c r="V933" s="12">
        <f t="shared" si="118"/>
        <v>41820.208333333336</v>
      </c>
      <c r="W933" t="b">
        <v>0</v>
      </c>
      <c r="X933" t="b">
        <v>1</v>
      </c>
      <c r="Y933" t="s">
        <v>33</v>
      </c>
    </row>
    <row r="934" spans="1:2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12"/>
        <v>212.30434782608697</v>
      </c>
      <c r="G934" t="s">
        <v>20</v>
      </c>
      <c r="H934" s="8">
        <f t="shared" si="113"/>
        <v>33.909722222222221</v>
      </c>
      <c r="I934">
        <v>144</v>
      </c>
      <c r="J934" t="str">
        <f t="shared" si="114"/>
        <v>music</v>
      </c>
      <c r="K934" t="str">
        <f t="shared" si="115"/>
        <v>rock</v>
      </c>
      <c r="L934" t="s">
        <v>21</v>
      </c>
      <c r="M934" t="s">
        <v>22</v>
      </c>
      <c r="N934">
        <v>1394514000</v>
      </c>
      <c r="O934" s="14">
        <f t="shared" si="116"/>
        <v>41709.208333333336</v>
      </c>
      <c r="P934" s="14">
        <v>41709.208333333336</v>
      </c>
      <c r="Q934">
        <f t="shared" si="119"/>
        <v>2014</v>
      </c>
      <c r="R934">
        <v>2014</v>
      </c>
      <c r="S934" s="16" t="str">
        <f t="shared" si="117"/>
        <v>Mar</v>
      </c>
      <c r="T934" t="s">
        <v>2085</v>
      </c>
      <c r="U934">
        <v>1394773200</v>
      </c>
      <c r="V934" s="12">
        <f t="shared" si="118"/>
        <v>41712.208333333336</v>
      </c>
      <c r="W934" t="b">
        <v>0</v>
      </c>
      <c r="X934" t="b">
        <v>0</v>
      </c>
      <c r="Y934" t="s">
        <v>23</v>
      </c>
    </row>
    <row r="935" spans="1:2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12"/>
        <v>239.74657534246577</v>
      </c>
      <c r="G935" t="s">
        <v>20</v>
      </c>
      <c r="H935" s="8">
        <f t="shared" si="113"/>
        <v>92.016298633017882</v>
      </c>
      <c r="I935">
        <v>1902</v>
      </c>
      <c r="J935" t="str">
        <f t="shared" si="114"/>
        <v>theater</v>
      </c>
      <c r="K935" t="str">
        <f t="shared" si="115"/>
        <v>plays</v>
      </c>
      <c r="L935" t="s">
        <v>21</v>
      </c>
      <c r="M935" t="s">
        <v>22</v>
      </c>
      <c r="N935">
        <v>1365397200</v>
      </c>
      <c r="O935" s="14">
        <f t="shared" si="116"/>
        <v>41372.208333333336</v>
      </c>
      <c r="P935" s="14">
        <v>41372.208333333336</v>
      </c>
      <c r="Q935">
        <f t="shared" si="119"/>
        <v>2013</v>
      </c>
      <c r="R935">
        <v>2013</v>
      </c>
      <c r="S935" s="16" t="str">
        <f t="shared" si="117"/>
        <v>Apr</v>
      </c>
      <c r="T935" t="s">
        <v>2088</v>
      </c>
      <c r="U935">
        <v>1366520400</v>
      </c>
      <c r="V935" s="12">
        <f t="shared" si="118"/>
        <v>41385.208333333336</v>
      </c>
      <c r="W935" t="b">
        <v>0</v>
      </c>
      <c r="X935" t="b">
        <v>0</v>
      </c>
      <c r="Y935" t="s">
        <v>33</v>
      </c>
    </row>
    <row r="936" spans="1:2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12"/>
        <v>181.93548387096774</v>
      </c>
      <c r="G936" t="s">
        <v>20</v>
      </c>
      <c r="H936" s="8">
        <f t="shared" si="113"/>
        <v>107.42857142857143</v>
      </c>
      <c r="I936">
        <v>105</v>
      </c>
      <c r="J936" t="str">
        <f t="shared" si="114"/>
        <v>theater</v>
      </c>
      <c r="K936" t="str">
        <f t="shared" si="115"/>
        <v>plays</v>
      </c>
      <c r="L936" t="s">
        <v>21</v>
      </c>
      <c r="M936" t="s">
        <v>22</v>
      </c>
      <c r="N936">
        <v>1456120800</v>
      </c>
      <c r="O936" s="14">
        <f t="shared" si="116"/>
        <v>42422.25</v>
      </c>
      <c r="P936" s="14">
        <v>42422.25</v>
      </c>
      <c r="Q936">
        <f t="shared" si="119"/>
        <v>2016</v>
      </c>
      <c r="R936">
        <v>2016</v>
      </c>
      <c r="S936" s="16" t="str">
        <f t="shared" si="117"/>
        <v>Feb</v>
      </c>
      <c r="T936" t="s">
        <v>2089</v>
      </c>
      <c r="U936">
        <v>1456639200</v>
      </c>
      <c r="V936" s="12">
        <f t="shared" si="118"/>
        <v>42428.25</v>
      </c>
      <c r="W936" t="b">
        <v>0</v>
      </c>
      <c r="X936" t="b">
        <v>0</v>
      </c>
      <c r="Y936" t="s">
        <v>33</v>
      </c>
    </row>
    <row r="937" spans="1:2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12"/>
        <v>164.13114754098362</v>
      </c>
      <c r="G937" t="s">
        <v>20</v>
      </c>
      <c r="H937" s="8">
        <f t="shared" si="113"/>
        <v>75.848484848484844</v>
      </c>
      <c r="I937">
        <v>132</v>
      </c>
      <c r="J937" t="str">
        <f t="shared" si="114"/>
        <v>theater</v>
      </c>
      <c r="K937" t="str">
        <f t="shared" si="115"/>
        <v>plays</v>
      </c>
      <c r="L937" t="s">
        <v>21</v>
      </c>
      <c r="M937" t="s">
        <v>22</v>
      </c>
      <c r="N937">
        <v>1437714000</v>
      </c>
      <c r="O937" s="14">
        <f t="shared" si="116"/>
        <v>42209.208333333328</v>
      </c>
      <c r="P937" s="14">
        <v>42209.208333333328</v>
      </c>
      <c r="Q937">
        <f t="shared" si="119"/>
        <v>2015</v>
      </c>
      <c r="R937">
        <v>2015</v>
      </c>
      <c r="S937" s="16" t="str">
        <f t="shared" si="117"/>
        <v>Jul</v>
      </c>
      <c r="T937" t="s">
        <v>2087</v>
      </c>
      <c r="U937">
        <v>1438318800</v>
      </c>
      <c r="V937" s="12">
        <f t="shared" si="118"/>
        <v>42216.208333333328</v>
      </c>
      <c r="W937" t="b">
        <v>0</v>
      </c>
      <c r="X937" t="b">
        <v>0</v>
      </c>
      <c r="Y937" t="s">
        <v>33</v>
      </c>
    </row>
    <row r="938" spans="1:2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12"/>
        <v>1.6375968992248062</v>
      </c>
      <c r="G938" t="s">
        <v>14</v>
      </c>
      <c r="H938" s="8">
        <f t="shared" si="113"/>
        <v>80.476190476190482</v>
      </c>
      <c r="I938">
        <v>21</v>
      </c>
      <c r="J938" t="str">
        <f t="shared" si="114"/>
        <v>theater</v>
      </c>
      <c r="K938" t="str">
        <f t="shared" si="115"/>
        <v>plays</v>
      </c>
      <c r="L938" t="s">
        <v>21</v>
      </c>
      <c r="M938" t="s">
        <v>22</v>
      </c>
      <c r="N938">
        <v>1563771600</v>
      </c>
      <c r="O938" s="14">
        <f t="shared" si="116"/>
        <v>43668.208333333328</v>
      </c>
      <c r="P938" s="14">
        <v>43668.208333333328</v>
      </c>
      <c r="Q938">
        <f t="shared" si="119"/>
        <v>2019</v>
      </c>
      <c r="R938">
        <v>2019</v>
      </c>
      <c r="S938" s="16" t="str">
        <f t="shared" si="117"/>
        <v>Jul</v>
      </c>
      <c r="T938" t="s">
        <v>2087</v>
      </c>
      <c r="U938">
        <v>1564030800</v>
      </c>
      <c r="V938" s="12">
        <f t="shared" si="118"/>
        <v>43671.208333333328</v>
      </c>
      <c r="W938" t="b">
        <v>1</v>
      </c>
      <c r="X938" t="b">
        <v>0</v>
      </c>
      <c r="Y938" t="s">
        <v>33</v>
      </c>
    </row>
    <row r="939" spans="1:2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12"/>
        <v>49.64385964912281</v>
      </c>
      <c r="G939" t="s">
        <v>74</v>
      </c>
      <c r="H939" s="8">
        <f t="shared" si="113"/>
        <v>86.978483606557376</v>
      </c>
      <c r="I939">
        <v>976</v>
      </c>
      <c r="J939" t="str">
        <f t="shared" si="114"/>
        <v>film &amp; video</v>
      </c>
      <c r="K939" t="str">
        <f t="shared" si="115"/>
        <v>documentary</v>
      </c>
      <c r="L939" t="s">
        <v>21</v>
      </c>
      <c r="M939" t="s">
        <v>22</v>
      </c>
      <c r="N939">
        <v>1448517600</v>
      </c>
      <c r="O939" s="14">
        <f t="shared" si="116"/>
        <v>42334.25</v>
      </c>
      <c r="P939" s="14">
        <v>42334.25</v>
      </c>
      <c r="Q939">
        <f t="shared" si="119"/>
        <v>2015</v>
      </c>
      <c r="R939">
        <v>2015</v>
      </c>
      <c r="S939" s="16" t="str">
        <f t="shared" si="117"/>
        <v>Nov</v>
      </c>
      <c r="T939" t="s">
        <v>2079</v>
      </c>
      <c r="U939">
        <v>1449295200</v>
      </c>
      <c r="V939" s="12">
        <f t="shared" si="118"/>
        <v>42343.25</v>
      </c>
      <c r="W939" t="b">
        <v>0</v>
      </c>
      <c r="X939" t="b">
        <v>0</v>
      </c>
      <c r="Y939" t="s">
        <v>42</v>
      </c>
    </row>
    <row r="940" spans="1:2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12"/>
        <v>109.70652173913042</v>
      </c>
      <c r="G940" t="s">
        <v>20</v>
      </c>
      <c r="H940" s="8">
        <f t="shared" si="113"/>
        <v>105.13541666666667</v>
      </c>
      <c r="I940">
        <v>96</v>
      </c>
      <c r="J940" t="str">
        <f t="shared" si="114"/>
        <v>publishing</v>
      </c>
      <c r="K940" t="str">
        <f t="shared" si="115"/>
        <v>fiction</v>
      </c>
      <c r="L940" t="s">
        <v>21</v>
      </c>
      <c r="M940" t="s">
        <v>22</v>
      </c>
      <c r="N940">
        <v>1528779600</v>
      </c>
      <c r="O940" s="14">
        <f t="shared" si="116"/>
        <v>43263.208333333328</v>
      </c>
      <c r="P940" s="14">
        <v>43263.208333333328</v>
      </c>
      <c r="Q940">
        <f t="shared" si="119"/>
        <v>2018</v>
      </c>
      <c r="R940">
        <v>2018</v>
      </c>
      <c r="S940" s="16" t="str">
        <f t="shared" si="117"/>
        <v>Jun</v>
      </c>
      <c r="T940" t="s">
        <v>2084</v>
      </c>
      <c r="U940">
        <v>1531890000</v>
      </c>
      <c r="V940" s="12">
        <f t="shared" si="118"/>
        <v>43299.208333333328</v>
      </c>
      <c r="W940" t="b">
        <v>0</v>
      </c>
      <c r="X940" t="b">
        <v>1</v>
      </c>
      <c r="Y940" t="s">
        <v>119</v>
      </c>
    </row>
    <row r="941" spans="1:2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12"/>
        <v>49.217948717948715</v>
      </c>
      <c r="G941" t="s">
        <v>14</v>
      </c>
      <c r="H941" s="8">
        <f t="shared" si="113"/>
        <v>57.298507462686565</v>
      </c>
      <c r="I941">
        <v>67</v>
      </c>
      <c r="J941" t="str">
        <f t="shared" si="114"/>
        <v>games</v>
      </c>
      <c r="K941" t="str">
        <f t="shared" si="115"/>
        <v>video games</v>
      </c>
      <c r="L941" t="s">
        <v>21</v>
      </c>
      <c r="M941" t="s">
        <v>22</v>
      </c>
      <c r="N941">
        <v>1304744400</v>
      </c>
      <c r="O941" s="14">
        <f t="shared" si="116"/>
        <v>40670.208333333336</v>
      </c>
      <c r="P941" s="14">
        <v>40670.208333333336</v>
      </c>
      <c r="Q941">
        <f t="shared" si="119"/>
        <v>2011</v>
      </c>
      <c r="R941">
        <v>2011</v>
      </c>
      <c r="S941" s="16" t="str">
        <f t="shared" si="117"/>
        <v>May</v>
      </c>
      <c r="T941" t="s">
        <v>2090</v>
      </c>
      <c r="U941">
        <v>1306213200</v>
      </c>
      <c r="V941" s="12">
        <f t="shared" si="118"/>
        <v>40687.208333333336</v>
      </c>
      <c r="W941" t="b">
        <v>0</v>
      </c>
      <c r="X941" t="b">
        <v>1</v>
      </c>
      <c r="Y941" t="s">
        <v>89</v>
      </c>
    </row>
    <row r="942" spans="1:2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12"/>
        <v>62.232323232323225</v>
      </c>
      <c r="G942" t="s">
        <v>47</v>
      </c>
      <c r="H942" s="8">
        <f t="shared" si="113"/>
        <v>93.348484848484844</v>
      </c>
      <c r="I942">
        <v>66</v>
      </c>
      <c r="J942" t="str">
        <f t="shared" si="114"/>
        <v>technology</v>
      </c>
      <c r="K942" t="str">
        <f t="shared" si="115"/>
        <v>web</v>
      </c>
      <c r="L942" t="s">
        <v>15</v>
      </c>
      <c r="M942" t="s">
        <v>16</v>
      </c>
      <c r="N942">
        <v>1354341600</v>
      </c>
      <c r="O942" s="14">
        <f t="shared" si="116"/>
        <v>41244.25</v>
      </c>
      <c r="P942" s="14">
        <v>41244.25</v>
      </c>
      <c r="Q942">
        <f t="shared" si="119"/>
        <v>2012</v>
      </c>
      <c r="R942">
        <v>2012</v>
      </c>
      <c r="S942" s="16" t="str">
        <f t="shared" si="117"/>
        <v>Dec</v>
      </c>
      <c r="T942" t="s">
        <v>2086</v>
      </c>
      <c r="U942">
        <v>1356242400</v>
      </c>
      <c r="V942" s="12">
        <f t="shared" si="118"/>
        <v>41266.25</v>
      </c>
      <c r="W942" t="b">
        <v>0</v>
      </c>
      <c r="X942" t="b">
        <v>0</v>
      </c>
      <c r="Y942" t="s">
        <v>28</v>
      </c>
    </row>
    <row r="943" spans="1:2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12"/>
        <v>13.05813953488372</v>
      </c>
      <c r="G943" t="s">
        <v>14</v>
      </c>
      <c r="H943" s="8">
        <f t="shared" si="113"/>
        <v>71.987179487179489</v>
      </c>
      <c r="I943">
        <v>78</v>
      </c>
      <c r="J943" t="str">
        <f t="shared" si="114"/>
        <v>theater</v>
      </c>
      <c r="K943" t="str">
        <f t="shared" si="115"/>
        <v>plays</v>
      </c>
      <c r="L943" t="s">
        <v>21</v>
      </c>
      <c r="M943" t="s">
        <v>22</v>
      </c>
      <c r="N943">
        <v>1294552800</v>
      </c>
      <c r="O943" s="14">
        <f t="shared" si="116"/>
        <v>40552.25</v>
      </c>
      <c r="P943" s="14">
        <v>40552.25</v>
      </c>
      <c r="Q943">
        <f t="shared" si="119"/>
        <v>2011</v>
      </c>
      <c r="R943">
        <v>2011</v>
      </c>
      <c r="S943" s="16" t="str">
        <f t="shared" si="117"/>
        <v>Jan</v>
      </c>
      <c r="T943" t="s">
        <v>2081</v>
      </c>
      <c r="U943">
        <v>1297576800</v>
      </c>
      <c r="V943" s="12">
        <f t="shared" si="118"/>
        <v>40587.25</v>
      </c>
      <c r="W943" t="b">
        <v>1</v>
      </c>
      <c r="X943" t="b">
        <v>0</v>
      </c>
      <c r="Y943" t="s">
        <v>33</v>
      </c>
    </row>
    <row r="944" spans="1:2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12"/>
        <v>64.635416666666671</v>
      </c>
      <c r="G944" t="s">
        <v>14</v>
      </c>
      <c r="H944" s="8">
        <f t="shared" si="113"/>
        <v>92.611940298507463</v>
      </c>
      <c r="I944">
        <v>67</v>
      </c>
      <c r="J944" t="str">
        <f t="shared" si="114"/>
        <v>theater</v>
      </c>
      <c r="K944" t="str">
        <f t="shared" si="115"/>
        <v>plays</v>
      </c>
      <c r="L944" t="s">
        <v>26</v>
      </c>
      <c r="M944" t="s">
        <v>27</v>
      </c>
      <c r="N944">
        <v>1295935200</v>
      </c>
      <c r="O944" s="14">
        <f t="shared" si="116"/>
        <v>40568.25</v>
      </c>
      <c r="P944" s="14">
        <v>40568.25</v>
      </c>
      <c r="Q944">
        <f t="shared" si="119"/>
        <v>2011</v>
      </c>
      <c r="R944">
        <v>2011</v>
      </c>
      <c r="S944" s="16" t="str">
        <f t="shared" si="117"/>
        <v>Jan</v>
      </c>
      <c r="T944" t="s">
        <v>2081</v>
      </c>
      <c r="U944">
        <v>1296194400</v>
      </c>
      <c r="V944" s="12">
        <f t="shared" si="118"/>
        <v>40571.25</v>
      </c>
      <c r="W944" t="b">
        <v>0</v>
      </c>
      <c r="X944" t="b">
        <v>0</v>
      </c>
      <c r="Y944" t="s">
        <v>33</v>
      </c>
    </row>
    <row r="945" spans="1:2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12"/>
        <v>159.58666666666667</v>
      </c>
      <c r="G945" t="s">
        <v>20</v>
      </c>
      <c r="H945" s="8">
        <f t="shared" si="113"/>
        <v>104.99122807017544</v>
      </c>
      <c r="I945">
        <v>114</v>
      </c>
      <c r="J945" t="str">
        <f t="shared" si="114"/>
        <v>food</v>
      </c>
      <c r="K945" t="str">
        <f t="shared" si="115"/>
        <v>food trucks</v>
      </c>
      <c r="L945" t="s">
        <v>21</v>
      </c>
      <c r="M945" t="s">
        <v>22</v>
      </c>
      <c r="N945">
        <v>1411534800</v>
      </c>
      <c r="O945" s="14">
        <f t="shared" si="116"/>
        <v>41906.208333333336</v>
      </c>
      <c r="P945" s="14">
        <v>41906.208333333336</v>
      </c>
      <c r="Q945">
        <f t="shared" si="119"/>
        <v>2014</v>
      </c>
      <c r="R945">
        <v>2014</v>
      </c>
      <c r="S945" s="16" t="str">
        <f t="shared" si="117"/>
        <v>Sep</v>
      </c>
      <c r="T945" t="s">
        <v>2082</v>
      </c>
      <c r="U945">
        <v>1414558800</v>
      </c>
      <c r="V945" s="12">
        <f t="shared" si="118"/>
        <v>41941.208333333336</v>
      </c>
      <c r="W945" t="b">
        <v>0</v>
      </c>
      <c r="X945" t="b">
        <v>0</v>
      </c>
      <c r="Y945" t="s">
        <v>17</v>
      </c>
    </row>
    <row r="946" spans="1:2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12"/>
        <v>81.42</v>
      </c>
      <c r="G946" t="s">
        <v>14</v>
      </c>
      <c r="H946" s="8">
        <f t="shared" si="113"/>
        <v>30.958174904942965</v>
      </c>
      <c r="I946">
        <v>263</v>
      </c>
      <c r="J946" t="str">
        <f t="shared" si="114"/>
        <v>photography</v>
      </c>
      <c r="K946" t="str">
        <f t="shared" si="115"/>
        <v>photography books</v>
      </c>
      <c r="L946" t="s">
        <v>26</v>
      </c>
      <c r="M946" t="s">
        <v>27</v>
      </c>
      <c r="N946">
        <v>1486706400</v>
      </c>
      <c r="O946" s="14">
        <f t="shared" si="116"/>
        <v>42776.25</v>
      </c>
      <c r="P946" s="14">
        <v>42776.25</v>
      </c>
      <c r="Q946">
        <f t="shared" si="119"/>
        <v>2017</v>
      </c>
      <c r="R946">
        <v>2017</v>
      </c>
      <c r="S946" s="16" t="str">
        <f t="shared" si="117"/>
        <v>Feb</v>
      </c>
      <c r="T946" t="s">
        <v>2089</v>
      </c>
      <c r="U946">
        <v>1488348000</v>
      </c>
      <c r="V946" s="12">
        <f t="shared" si="118"/>
        <v>42795.25</v>
      </c>
      <c r="W946" t="b">
        <v>0</v>
      </c>
      <c r="X946" t="b">
        <v>0</v>
      </c>
      <c r="Y946" t="s">
        <v>122</v>
      </c>
    </row>
    <row r="947" spans="1:2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12"/>
        <v>32.444767441860463</v>
      </c>
      <c r="G947" t="s">
        <v>14</v>
      </c>
      <c r="H947" s="8">
        <f t="shared" si="113"/>
        <v>33.001182732111175</v>
      </c>
      <c r="I947">
        <v>1691</v>
      </c>
      <c r="J947" t="str">
        <f t="shared" si="114"/>
        <v>photography</v>
      </c>
      <c r="K947" t="str">
        <f t="shared" si="115"/>
        <v>photography books</v>
      </c>
      <c r="L947" t="s">
        <v>21</v>
      </c>
      <c r="M947" t="s">
        <v>22</v>
      </c>
      <c r="N947">
        <v>1333602000</v>
      </c>
      <c r="O947" s="14">
        <f t="shared" si="116"/>
        <v>41004.208333333336</v>
      </c>
      <c r="P947" s="14">
        <v>41004.208333333336</v>
      </c>
      <c r="Q947">
        <f t="shared" si="119"/>
        <v>2012</v>
      </c>
      <c r="R947">
        <v>2012</v>
      </c>
      <c r="S947" s="16" t="str">
        <f t="shared" si="117"/>
        <v>Apr</v>
      </c>
      <c r="T947" t="s">
        <v>2088</v>
      </c>
      <c r="U947">
        <v>1334898000</v>
      </c>
      <c r="V947" s="12">
        <f t="shared" si="118"/>
        <v>41019.208333333336</v>
      </c>
      <c r="W947" t="b">
        <v>1</v>
      </c>
      <c r="X947" t="b">
        <v>0</v>
      </c>
      <c r="Y947" t="s">
        <v>122</v>
      </c>
    </row>
    <row r="948" spans="1:2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12"/>
        <v>9.9141184124918666</v>
      </c>
      <c r="G948" t="s">
        <v>14</v>
      </c>
      <c r="H948" s="8">
        <f t="shared" si="113"/>
        <v>84.187845303867405</v>
      </c>
      <c r="I948">
        <v>181</v>
      </c>
      <c r="J948" t="str">
        <f t="shared" si="114"/>
        <v>theater</v>
      </c>
      <c r="K948" t="str">
        <f t="shared" si="115"/>
        <v>plays</v>
      </c>
      <c r="L948" t="s">
        <v>21</v>
      </c>
      <c r="M948" t="s">
        <v>22</v>
      </c>
      <c r="N948">
        <v>1308200400</v>
      </c>
      <c r="O948" s="14">
        <f t="shared" si="116"/>
        <v>40710.208333333336</v>
      </c>
      <c r="P948" s="14">
        <v>40710.208333333336</v>
      </c>
      <c r="Q948">
        <f t="shared" si="119"/>
        <v>2011</v>
      </c>
      <c r="R948">
        <v>2011</v>
      </c>
      <c r="S948" s="16" t="str">
        <f t="shared" si="117"/>
        <v>Jun</v>
      </c>
      <c r="T948" t="s">
        <v>2084</v>
      </c>
      <c r="U948">
        <v>1308373200</v>
      </c>
      <c r="V948" s="12">
        <f t="shared" si="118"/>
        <v>40712.208333333336</v>
      </c>
      <c r="W948" t="b">
        <v>0</v>
      </c>
      <c r="X948" t="b">
        <v>0</v>
      </c>
      <c r="Y948" t="s">
        <v>33</v>
      </c>
    </row>
    <row r="949" spans="1:2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12"/>
        <v>26.694444444444443</v>
      </c>
      <c r="G949" t="s">
        <v>14</v>
      </c>
      <c r="H949" s="8">
        <f t="shared" si="113"/>
        <v>73.92307692307692</v>
      </c>
      <c r="I949">
        <v>13</v>
      </c>
      <c r="J949" t="str">
        <f t="shared" si="114"/>
        <v>theater</v>
      </c>
      <c r="K949" t="str">
        <f t="shared" si="115"/>
        <v>plays</v>
      </c>
      <c r="L949" t="s">
        <v>21</v>
      </c>
      <c r="M949" t="s">
        <v>22</v>
      </c>
      <c r="N949">
        <v>1411707600</v>
      </c>
      <c r="O949" s="14">
        <f t="shared" si="116"/>
        <v>41908.208333333336</v>
      </c>
      <c r="P949" s="14">
        <v>41908.208333333336</v>
      </c>
      <c r="Q949">
        <f t="shared" si="119"/>
        <v>2014</v>
      </c>
      <c r="R949">
        <v>2014</v>
      </c>
      <c r="S949" s="16" t="str">
        <f t="shared" si="117"/>
        <v>Sep</v>
      </c>
      <c r="T949" t="s">
        <v>2082</v>
      </c>
      <c r="U949">
        <v>1412312400</v>
      </c>
      <c r="V949" s="12">
        <f t="shared" si="118"/>
        <v>41915.208333333336</v>
      </c>
      <c r="W949" t="b">
        <v>0</v>
      </c>
      <c r="X949" t="b">
        <v>0</v>
      </c>
      <c r="Y949" t="s">
        <v>33</v>
      </c>
    </row>
    <row r="950" spans="1:2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12"/>
        <v>62.957446808510639</v>
      </c>
      <c r="G950" t="s">
        <v>74</v>
      </c>
      <c r="H950" s="8">
        <f t="shared" si="113"/>
        <v>36.987499999999997</v>
      </c>
      <c r="I950">
        <v>160</v>
      </c>
      <c r="J950" t="str">
        <f t="shared" si="114"/>
        <v>film &amp; video</v>
      </c>
      <c r="K950" t="str">
        <f t="shared" si="115"/>
        <v>documentary</v>
      </c>
      <c r="L950" t="s">
        <v>21</v>
      </c>
      <c r="M950" t="s">
        <v>22</v>
      </c>
      <c r="N950">
        <v>1418364000</v>
      </c>
      <c r="O950" s="14">
        <f t="shared" si="116"/>
        <v>41985.25</v>
      </c>
      <c r="P950" s="14">
        <v>41985.25</v>
      </c>
      <c r="Q950">
        <f t="shared" si="119"/>
        <v>2014</v>
      </c>
      <c r="R950">
        <v>2014</v>
      </c>
      <c r="S950" s="16" t="str">
        <f t="shared" si="117"/>
        <v>Dec</v>
      </c>
      <c r="T950" t="s">
        <v>2086</v>
      </c>
      <c r="U950">
        <v>1419228000</v>
      </c>
      <c r="V950" s="12">
        <f t="shared" si="118"/>
        <v>41995.25</v>
      </c>
      <c r="W950" t="b">
        <v>1</v>
      </c>
      <c r="X950" t="b">
        <v>1</v>
      </c>
      <c r="Y950" t="s">
        <v>42</v>
      </c>
    </row>
    <row r="951" spans="1:2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12"/>
        <v>161.35593220338984</v>
      </c>
      <c r="G951" t="s">
        <v>20</v>
      </c>
      <c r="H951" s="8">
        <f t="shared" si="113"/>
        <v>46.896551724137929</v>
      </c>
      <c r="I951">
        <v>203</v>
      </c>
      <c r="J951" t="str">
        <f t="shared" si="114"/>
        <v>technology</v>
      </c>
      <c r="K951" t="str">
        <f t="shared" si="115"/>
        <v>web</v>
      </c>
      <c r="L951" t="s">
        <v>21</v>
      </c>
      <c r="M951" t="s">
        <v>22</v>
      </c>
      <c r="N951">
        <v>1429333200</v>
      </c>
      <c r="O951" s="14">
        <f t="shared" si="116"/>
        <v>42112.208333333328</v>
      </c>
      <c r="P951" s="14">
        <v>42112.208333333328</v>
      </c>
      <c r="Q951">
        <f t="shared" si="119"/>
        <v>2015</v>
      </c>
      <c r="R951">
        <v>2015</v>
      </c>
      <c r="S951" s="16" t="str">
        <f t="shared" si="117"/>
        <v>Apr</v>
      </c>
      <c r="T951" t="s">
        <v>2088</v>
      </c>
      <c r="U951">
        <v>1430974800</v>
      </c>
      <c r="V951" s="12">
        <f t="shared" si="118"/>
        <v>42131.208333333328</v>
      </c>
      <c r="W951" t="b">
        <v>0</v>
      </c>
      <c r="X951" t="b">
        <v>0</v>
      </c>
      <c r="Y951" t="s">
        <v>28</v>
      </c>
    </row>
    <row r="952" spans="1:2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12"/>
        <v>5</v>
      </c>
      <c r="G952" t="s">
        <v>14</v>
      </c>
      <c r="H952" s="8">
        <f t="shared" si="113"/>
        <v>5</v>
      </c>
      <c r="I952">
        <v>1</v>
      </c>
      <c r="J952" t="str">
        <f t="shared" si="114"/>
        <v>theater</v>
      </c>
      <c r="K952" t="str">
        <f t="shared" si="115"/>
        <v>plays</v>
      </c>
      <c r="L952" t="s">
        <v>21</v>
      </c>
      <c r="M952" t="s">
        <v>22</v>
      </c>
      <c r="N952">
        <v>1555390800</v>
      </c>
      <c r="O952" s="14">
        <f t="shared" si="116"/>
        <v>43571.208333333328</v>
      </c>
      <c r="P952" s="14">
        <v>43571.208333333328</v>
      </c>
      <c r="Q952">
        <f t="shared" si="119"/>
        <v>2019</v>
      </c>
      <c r="R952">
        <v>2019</v>
      </c>
      <c r="S952" s="16" t="str">
        <f t="shared" si="117"/>
        <v>Apr</v>
      </c>
      <c r="T952" t="s">
        <v>2088</v>
      </c>
      <c r="U952">
        <v>1555822800</v>
      </c>
      <c r="V952" s="12">
        <f t="shared" si="118"/>
        <v>43576.208333333328</v>
      </c>
      <c r="W952" t="b">
        <v>0</v>
      </c>
      <c r="X952" t="b">
        <v>1</v>
      </c>
      <c r="Y952" t="s">
        <v>33</v>
      </c>
    </row>
    <row r="953" spans="1:2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12"/>
        <v>1096.9379310344827</v>
      </c>
      <c r="G953" t="s">
        <v>20</v>
      </c>
      <c r="H953" s="8">
        <f t="shared" si="113"/>
        <v>102.02437459910199</v>
      </c>
      <c r="I953">
        <v>1559</v>
      </c>
      <c r="J953" t="str">
        <f t="shared" si="114"/>
        <v>music</v>
      </c>
      <c r="K953" t="str">
        <f t="shared" si="115"/>
        <v>rock</v>
      </c>
      <c r="L953" t="s">
        <v>21</v>
      </c>
      <c r="M953" t="s">
        <v>22</v>
      </c>
      <c r="N953">
        <v>1482732000</v>
      </c>
      <c r="O953" s="14">
        <f t="shared" si="116"/>
        <v>42730.25</v>
      </c>
      <c r="P953" s="14">
        <v>42730.25</v>
      </c>
      <c r="Q953">
        <f t="shared" si="119"/>
        <v>2016</v>
      </c>
      <c r="R953">
        <v>2016</v>
      </c>
      <c r="S953" s="16" t="str">
        <f t="shared" si="117"/>
        <v>Dec</v>
      </c>
      <c r="T953" t="s">
        <v>2086</v>
      </c>
      <c r="U953">
        <v>1482818400</v>
      </c>
      <c r="V953" s="12">
        <f t="shared" si="118"/>
        <v>42731.25</v>
      </c>
      <c r="W953" t="b">
        <v>0</v>
      </c>
      <c r="X953" t="b">
        <v>1</v>
      </c>
      <c r="Y953" t="s">
        <v>23</v>
      </c>
    </row>
    <row r="954" spans="1:2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12"/>
        <v>70.094158075601371</v>
      </c>
      <c r="G954" t="s">
        <v>74</v>
      </c>
      <c r="H954" s="8">
        <f t="shared" si="113"/>
        <v>45.007502206531335</v>
      </c>
      <c r="I954">
        <v>2266</v>
      </c>
      <c r="J954" t="str">
        <f t="shared" si="114"/>
        <v>film &amp; video</v>
      </c>
      <c r="K954" t="str">
        <f t="shared" si="115"/>
        <v>documentary</v>
      </c>
      <c r="L954" t="s">
        <v>21</v>
      </c>
      <c r="M954" t="s">
        <v>22</v>
      </c>
      <c r="N954">
        <v>1470718800</v>
      </c>
      <c r="O954" s="14">
        <f t="shared" si="116"/>
        <v>42591.208333333328</v>
      </c>
      <c r="P954" s="14">
        <v>42591.208333333328</v>
      </c>
      <c r="Q954">
        <f t="shared" si="119"/>
        <v>2016</v>
      </c>
      <c r="R954">
        <v>2016</v>
      </c>
      <c r="S954" s="16" t="str">
        <f t="shared" si="117"/>
        <v>Aug</v>
      </c>
      <c r="T954" t="s">
        <v>2080</v>
      </c>
      <c r="U954">
        <v>1471928400</v>
      </c>
      <c r="V954" s="12">
        <f t="shared" si="118"/>
        <v>42605.208333333328</v>
      </c>
      <c r="W954" t="b">
        <v>0</v>
      </c>
      <c r="X954" t="b">
        <v>0</v>
      </c>
      <c r="Y954" t="s">
        <v>42</v>
      </c>
    </row>
    <row r="955" spans="1:2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12"/>
        <v>60</v>
      </c>
      <c r="G955" t="s">
        <v>14</v>
      </c>
      <c r="H955" s="8">
        <f t="shared" si="113"/>
        <v>94.285714285714292</v>
      </c>
      <c r="I955">
        <v>21</v>
      </c>
      <c r="J955" t="str">
        <f t="shared" si="114"/>
        <v>film &amp; video</v>
      </c>
      <c r="K955" t="str">
        <f t="shared" si="115"/>
        <v>science fiction</v>
      </c>
      <c r="L955" t="s">
        <v>21</v>
      </c>
      <c r="M955" t="s">
        <v>22</v>
      </c>
      <c r="N955">
        <v>1450591200</v>
      </c>
      <c r="O955" s="14">
        <f t="shared" si="116"/>
        <v>42358.25</v>
      </c>
      <c r="P955" s="14">
        <v>42358.25</v>
      </c>
      <c r="Q955">
        <f t="shared" si="119"/>
        <v>2015</v>
      </c>
      <c r="R955">
        <v>2015</v>
      </c>
      <c r="S955" s="16" t="str">
        <f t="shared" si="117"/>
        <v>Dec</v>
      </c>
      <c r="T955" t="s">
        <v>2086</v>
      </c>
      <c r="U955">
        <v>1453701600</v>
      </c>
      <c r="V955" s="12">
        <f t="shared" si="118"/>
        <v>42394.25</v>
      </c>
      <c r="W955" t="b">
        <v>0</v>
      </c>
      <c r="X955" t="b">
        <v>1</v>
      </c>
      <c r="Y955" t="s">
        <v>474</v>
      </c>
    </row>
    <row r="956" spans="1:2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12"/>
        <v>367.0985915492958</v>
      </c>
      <c r="G956" t="s">
        <v>20</v>
      </c>
      <c r="H956" s="8">
        <f t="shared" si="113"/>
        <v>101.02325581395348</v>
      </c>
      <c r="I956">
        <v>1548</v>
      </c>
      <c r="J956" t="str">
        <f t="shared" si="114"/>
        <v>technology</v>
      </c>
      <c r="K956" t="str">
        <f t="shared" si="115"/>
        <v>web</v>
      </c>
      <c r="L956" t="s">
        <v>26</v>
      </c>
      <c r="M956" t="s">
        <v>27</v>
      </c>
      <c r="N956">
        <v>1348290000</v>
      </c>
      <c r="O956" s="14">
        <f t="shared" si="116"/>
        <v>41174.208333333336</v>
      </c>
      <c r="P956" s="14">
        <v>41174.208333333336</v>
      </c>
      <c r="Q956">
        <f t="shared" si="119"/>
        <v>2012</v>
      </c>
      <c r="R956">
        <v>2012</v>
      </c>
      <c r="S956" s="16" t="str">
        <f t="shared" si="117"/>
        <v>Sep</v>
      </c>
      <c r="T956" t="s">
        <v>2082</v>
      </c>
      <c r="U956">
        <v>1350363600</v>
      </c>
      <c r="V956" s="12">
        <f t="shared" si="118"/>
        <v>41198.208333333336</v>
      </c>
      <c r="W956" t="b">
        <v>0</v>
      </c>
      <c r="X956" t="b">
        <v>0</v>
      </c>
      <c r="Y956" t="s">
        <v>28</v>
      </c>
    </row>
    <row r="957" spans="1:2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12"/>
        <v>1109</v>
      </c>
      <c r="G957" t="s">
        <v>20</v>
      </c>
      <c r="H957" s="8">
        <f t="shared" si="113"/>
        <v>97.037499999999994</v>
      </c>
      <c r="I957">
        <v>80</v>
      </c>
      <c r="J957" t="str">
        <f t="shared" si="114"/>
        <v>theater</v>
      </c>
      <c r="K957" t="str">
        <f t="shared" si="115"/>
        <v>plays</v>
      </c>
      <c r="L957" t="s">
        <v>21</v>
      </c>
      <c r="M957" t="s">
        <v>22</v>
      </c>
      <c r="N957">
        <v>1353823200</v>
      </c>
      <c r="O957" s="14">
        <f t="shared" si="116"/>
        <v>41238.25</v>
      </c>
      <c r="P957" s="14">
        <v>41238.25</v>
      </c>
      <c r="Q957">
        <f t="shared" si="119"/>
        <v>2012</v>
      </c>
      <c r="R957">
        <v>2012</v>
      </c>
      <c r="S957" s="16" t="str">
        <f t="shared" si="117"/>
        <v>Nov</v>
      </c>
      <c r="T957" t="s">
        <v>2079</v>
      </c>
      <c r="U957">
        <v>1353996000</v>
      </c>
      <c r="V957" s="12">
        <f t="shared" si="118"/>
        <v>41240.25</v>
      </c>
      <c r="W957" t="b">
        <v>0</v>
      </c>
      <c r="X957" t="b">
        <v>0</v>
      </c>
      <c r="Y957" t="s">
        <v>33</v>
      </c>
    </row>
    <row r="958" spans="1:2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12"/>
        <v>19.028784648187631</v>
      </c>
      <c r="G958" t="s">
        <v>14</v>
      </c>
      <c r="H958" s="8">
        <f t="shared" si="113"/>
        <v>43.00963855421687</v>
      </c>
      <c r="I958">
        <v>830</v>
      </c>
      <c r="J958" t="str">
        <f t="shared" si="114"/>
        <v>film &amp; video</v>
      </c>
      <c r="K958" t="str">
        <f t="shared" si="115"/>
        <v>science fiction</v>
      </c>
      <c r="L958" t="s">
        <v>21</v>
      </c>
      <c r="M958" t="s">
        <v>22</v>
      </c>
      <c r="N958">
        <v>1450764000</v>
      </c>
      <c r="O958" s="14">
        <f t="shared" si="116"/>
        <v>42360.25</v>
      </c>
      <c r="P958" s="14">
        <v>42360.25</v>
      </c>
      <c r="Q958">
        <f t="shared" si="119"/>
        <v>2015</v>
      </c>
      <c r="R958">
        <v>2015</v>
      </c>
      <c r="S958" s="16" t="str">
        <f t="shared" si="117"/>
        <v>Dec</v>
      </c>
      <c r="T958" t="s">
        <v>2086</v>
      </c>
      <c r="U958">
        <v>1451109600</v>
      </c>
      <c r="V958" s="12">
        <f t="shared" si="118"/>
        <v>42364.25</v>
      </c>
      <c r="W958" t="b">
        <v>0</v>
      </c>
      <c r="X958" t="b">
        <v>0</v>
      </c>
      <c r="Y958" t="s">
        <v>474</v>
      </c>
    </row>
    <row r="959" spans="1:2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12"/>
        <v>126.87755102040816</v>
      </c>
      <c r="G959" t="s">
        <v>20</v>
      </c>
      <c r="H959" s="8">
        <f t="shared" si="113"/>
        <v>94.916030534351151</v>
      </c>
      <c r="I959">
        <v>131</v>
      </c>
      <c r="J959" t="str">
        <f t="shared" si="114"/>
        <v>theater</v>
      </c>
      <c r="K959" t="str">
        <f t="shared" si="115"/>
        <v>plays</v>
      </c>
      <c r="L959" t="s">
        <v>21</v>
      </c>
      <c r="M959" t="s">
        <v>22</v>
      </c>
      <c r="N959">
        <v>1329372000</v>
      </c>
      <c r="O959" s="14">
        <f t="shared" si="116"/>
        <v>40955.25</v>
      </c>
      <c r="P959" s="14">
        <v>40955.25</v>
      </c>
      <c r="Q959">
        <f t="shared" si="119"/>
        <v>2012</v>
      </c>
      <c r="R959">
        <v>2012</v>
      </c>
      <c r="S959" s="16" t="str">
        <f t="shared" si="117"/>
        <v>Feb</v>
      </c>
      <c r="T959" t="s">
        <v>2089</v>
      </c>
      <c r="U959">
        <v>1329631200</v>
      </c>
      <c r="V959" s="12">
        <f t="shared" si="118"/>
        <v>40958.25</v>
      </c>
      <c r="W959" t="b">
        <v>0</v>
      </c>
      <c r="X959" t="b">
        <v>0</v>
      </c>
      <c r="Y959" t="s">
        <v>33</v>
      </c>
    </row>
    <row r="960" spans="1:2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12"/>
        <v>734.63636363636363</v>
      </c>
      <c r="G960" t="s">
        <v>20</v>
      </c>
      <c r="H960" s="8">
        <f t="shared" si="113"/>
        <v>72.151785714285708</v>
      </c>
      <c r="I960">
        <v>112</v>
      </c>
      <c r="J960" t="str">
        <f t="shared" si="114"/>
        <v>film &amp; video</v>
      </c>
      <c r="K960" t="str">
        <f t="shared" si="115"/>
        <v>animation</v>
      </c>
      <c r="L960" t="s">
        <v>21</v>
      </c>
      <c r="M960" t="s">
        <v>22</v>
      </c>
      <c r="N960">
        <v>1277096400</v>
      </c>
      <c r="O960" s="14">
        <f t="shared" si="116"/>
        <v>40350.208333333336</v>
      </c>
      <c r="P960" s="14">
        <v>40350.208333333336</v>
      </c>
      <c r="Q960">
        <f t="shared" si="119"/>
        <v>2010</v>
      </c>
      <c r="R960">
        <v>2010</v>
      </c>
      <c r="S960" s="16" t="str">
        <f t="shared" si="117"/>
        <v>Jun</v>
      </c>
      <c r="T960" t="s">
        <v>2084</v>
      </c>
      <c r="U960">
        <v>1278997200</v>
      </c>
      <c r="V960" s="12">
        <f t="shared" si="118"/>
        <v>40372.208333333336</v>
      </c>
      <c r="W960" t="b">
        <v>0</v>
      </c>
      <c r="X960" t="b">
        <v>0</v>
      </c>
      <c r="Y960" t="s">
        <v>71</v>
      </c>
    </row>
    <row r="961" spans="1:2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112"/>
        <v>4.5731034482758623</v>
      </c>
      <c r="G961" t="s">
        <v>14</v>
      </c>
      <c r="H961" s="8">
        <f t="shared" si="113"/>
        <v>51.007692307692309</v>
      </c>
      <c r="I961">
        <v>130</v>
      </c>
      <c r="J961" t="str">
        <f t="shared" si="114"/>
        <v>publishing</v>
      </c>
      <c r="K961" t="str">
        <f t="shared" si="115"/>
        <v>translations</v>
      </c>
      <c r="L961" t="s">
        <v>21</v>
      </c>
      <c r="M961" t="s">
        <v>22</v>
      </c>
      <c r="N961">
        <v>1277701200</v>
      </c>
      <c r="O961" s="14">
        <f t="shared" si="116"/>
        <v>40357.208333333336</v>
      </c>
      <c r="P961" s="14">
        <v>40357.208333333336</v>
      </c>
      <c r="Q961">
        <f t="shared" si="119"/>
        <v>2010</v>
      </c>
      <c r="R961">
        <v>2010</v>
      </c>
      <c r="S961" s="16" t="str">
        <f t="shared" si="117"/>
        <v>Jun</v>
      </c>
      <c r="T961" t="s">
        <v>2084</v>
      </c>
      <c r="U961">
        <v>1280120400</v>
      </c>
      <c r="V961" s="12">
        <f t="shared" si="118"/>
        <v>40385.208333333336</v>
      </c>
      <c r="W961" t="b">
        <v>0</v>
      </c>
      <c r="X961" t="b">
        <v>0</v>
      </c>
      <c r="Y961" t="s">
        <v>206</v>
      </c>
    </row>
    <row r="962" spans="1:2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112"/>
        <v>85.054545454545448</v>
      </c>
      <c r="G962" t="s">
        <v>14</v>
      </c>
      <c r="H962" s="8">
        <f t="shared" si="113"/>
        <v>85.054545454545448</v>
      </c>
      <c r="I962">
        <v>55</v>
      </c>
      <c r="J962" t="str">
        <f t="shared" si="114"/>
        <v>technology</v>
      </c>
      <c r="K962" t="str">
        <f t="shared" si="115"/>
        <v>web</v>
      </c>
      <c r="L962" t="s">
        <v>21</v>
      </c>
      <c r="M962" t="s">
        <v>22</v>
      </c>
      <c r="N962">
        <v>1454911200</v>
      </c>
      <c r="O962" s="14">
        <f t="shared" si="116"/>
        <v>42408.25</v>
      </c>
      <c r="P962" s="14">
        <v>42408.25</v>
      </c>
      <c r="Q962">
        <f t="shared" si="119"/>
        <v>2016</v>
      </c>
      <c r="R962">
        <v>2016</v>
      </c>
      <c r="S962" s="16" t="str">
        <f t="shared" si="117"/>
        <v>Feb</v>
      </c>
      <c r="T962" t="s">
        <v>2089</v>
      </c>
      <c r="U962">
        <v>1458104400</v>
      </c>
      <c r="V962" s="12">
        <f t="shared" si="118"/>
        <v>42445.208333333328</v>
      </c>
      <c r="W962" t="b">
        <v>0</v>
      </c>
      <c r="X962" t="b">
        <v>0</v>
      </c>
      <c r="Y962" t="s">
        <v>28</v>
      </c>
    </row>
    <row r="963" spans="1:2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120">E963/D963*100</f>
        <v>119.29824561403508</v>
      </c>
      <c r="G963" t="s">
        <v>20</v>
      </c>
      <c r="H963" s="8">
        <f t="shared" ref="H963:H1001" si="121">E963/I963</f>
        <v>43.87096774193548</v>
      </c>
      <c r="I963">
        <v>155</v>
      </c>
      <c r="J963" t="str">
        <f t="shared" ref="J963:J1001" si="122">_xlfn.TEXTBEFORE(Y963, "/")</f>
        <v>publishing</v>
      </c>
      <c r="K963" t="str">
        <f t="shared" ref="K963:K1001" si="123">_xlfn.TEXTAFTER(Y963, "/")</f>
        <v>translations</v>
      </c>
      <c r="L963" t="s">
        <v>21</v>
      </c>
      <c r="M963" t="s">
        <v>22</v>
      </c>
      <c r="N963">
        <v>1297922400</v>
      </c>
      <c r="O963" s="14">
        <f t="shared" ref="O963:O1001" si="124">(((N963/60)/60)/24)+DATE(1970,1,1)</f>
        <v>40591.25</v>
      </c>
      <c r="P963" s="14">
        <v>40591.25</v>
      </c>
      <c r="Q963">
        <f t="shared" si="119"/>
        <v>2011</v>
      </c>
      <c r="R963">
        <v>2011</v>
      </c>
      <c r="S963" s="16" t="str">
        <f t="shared" ref="S963:S1001" si="125">TEXT(P963, "mmm")</f>
        <v>Feb</v>
      </c>
      <c r="T963" t="s">
        <v>2089</v>
      </c>
      <c r="U963">
        <v>1298268000</v>
      </c>
      <c r="V963" s="12">
        <f t="shared" ref="V963:V1001" si="126">(((U963/60)/60)/24)+DATE(1970,1,1)</f>
        <v>40595.25</v>
      </c>
      <c r="W963" t="b">
        <v>0</v>
      </c>
      <c r="X963" t="b">
        <v>0</v>
      </c>
      <c r="Y963" t="s">
        <v>206</v>
      </c>
    </row>
    <row r="964" spans="1:2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20"/>
        <v>296.02777777777777</v>
      </c>
      <c r="G964" t="s">
        <v>20</v>
      </c>
      <c r="H964" s="8">
        <f t="shared" si="121"/>
        <v>40.063909774436091</v>
      </c>
      <c r="I964">
        <v>266</v>
      </c>
      <c r="J964" t="str">
        <f t="shared" si="122"/>
        <v>food</v>
      </c>
      <c r="K964" t="str">
        <f t="shared" si="123"/>
        <v>food trucks</v>
      </c>
      <c r="L964" t="s">
        <v>21</v>
      </c>
      <c r="M964" t="s">
        <v>22</v>
      </c>
      <c r="N964">
        <v>1384408800</v>
      </c>
      <c r="O964" s="14">
        <f t="shared" si="124"/>
        <v>41592.25</v>
      </c>
      <c r="P964" s="14">
        <v>41592.25</v>
      </c>
      <c r="Q964">
        <f t="shared" ref="Q964:Q1001" si="127">YEAR(P964)</f>
        <v>2013</v>
      </c>
      <c r="R964">
        <v>2013</v>
      </c>
      <c r="S964" s="16" t="str">
        <f t="shared" si="125"/>
        <v>Nov</v>
      </c>
      <c r="T964" t="s">
        <v>2079</v>
      </c>
      <c r="U964">
        <v>1386223200</v>
      </c>
      <c r="V964" s="12">
        <f t="shared" si="126"/>
        <v>41613.25</v>
      </c>
      <c r="W964" t="b">
        <v>0</v>
      </c>
      <c r="X964" t="b">
        <v>0</v>
      </c>
      <c r="Y964" t="s">
        <v>17</v>
      </c>
    </row>
    <row r="965" spans="1:2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20"/>
        <v>84.694915254237287</v>
      </c>
      <c r="G965" t="s">
        <v>14</v>
      </c>
      <c r="H965" s="8">
        <f t="shared" si="121"/>
        <v>43.833333333333336</v>
      </c>
      <c r="I965">
        <v>114</v>
      </c>
      <c r="J965" t="str">
        <f t="shared" si="122"/>
        <v>photography</v>
      </c>
      <c r="K965" t="str">
        <f t="shared" si="123"/>
        <v>photography books</v>
      </c>
      <c r="L965" t="s">
        <v>107</v>
      </c>
      <c r="M965" t="s">
        <v>108</v>
      </c>
      <c r="N965">
        <v>1299304800</v>
      </c>
      <c r="O965" s="14">
        <f t="shared" si="124"/>
        <v>40607.25</v>
      </c>
      <c r="P965" s="14">
        <v>40607.25</v>
      </c>
      <c r="Q965">
        <f t="shared" si="127"/>
        <v>2011</v>
      </c>
      <c r="R965">
        <v>2011</v>
      </c>
      <c r="S965" s="16" t="str">
        <f t="shared" si="125"/>
        <v>Mar</v>
      </c>
      <c r="T965" t="s">
        <v>2085</v>
      </c>
      <c r="U965">
        <v>1299823200</v>
      </c>
      <c r="V965" s="12">
        <f t="shared" si="126"/>
        <v>40613.25</v>
      </c>
      <c r="W965" t="b">
        <v>0</v>
      </c>
      <c r="X965" t="b">
        <v>1</v>
      </c>
      <c r="Y965" t="s">
        <v>122</v>
      </c>
    </row>
    <row r="966" spans="1:2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20"/>
        <v>355.7837837837838</v>
      </c>
      <c r="G966" t="s">
        <v>20</v>
      </c>
      <c r="H966" s="8">
        <f t="shared" si="121"/>
        <v>84.92903225806451</v>
      </c>
      <c r="I966">
        <v>155</v>
      </c>
      <c r="J966" t="str">
        <f t="shared" si="122"/>
        <v>theater</v>
      </c>
      <c r="K966" t="str">
        <f t="shared" si="123"/>
        <v>plays</v>
      </c>
      <c r="L966" t="s">
        <v>21</v>
      </c>
      <c r="M966" t="s">
        <v>22</v>
      </c>
      <c r="N966">
        <v>1431320400</v>
      </c>
      <c r="O966" s="14">
        <f t="shared" si="124"/>
        <v>42135.208333333328</v>
      </c>
      <c r="P966" s="14">
        <v>42135.208333333328</v>
      </c>
      <c r="Q966">
        <f t="shared" si="127"/>
        <v>2015</v>
      </c>
      <c r="R966">
        <v>2015</v>
      </c>
      <c r="S966" s="16" t="str">
        <f t="shared" si="125"/>
        <v>May</v>
      </c>
      <c r="T966" t="s">
        <v>2090</v>
      </c>
      <c r="U966">
        <v>1431752400</v>
      </c>
      <c r="V966" s="12">
        <f t="shared" si="126"/>
        <v>42140.208333333328</v>
      </c>
      <c r="W966" t="b">
        <v>0</v>
      </c>
      <c r="X966" t="b">
        <v>0</v>
      </c>
      <c r="Y966" t="s">
        <v>33</v>
      </c>
    </row>
    <row r="967" spans="1:2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20"/>
        <v>386.40909090909093</v>
      </c>
      <c r="G967" t="s">
        <v>20</v>
      </c>
      <c r="H967" s="8">
        <f t="shared" si="121"/>
        <v>41.067632850241544</v>
      </c>
      <c r="I967">
        <v>207</v>
      </c>
      <c r="J967" t="str">
        <f t="shared" si="122"/>
        <v>music</v>
      </c>
      <c r="K967" t="str">
        <f t="shared" si="123"/>
        <v>rock</v>
      </c>
      <c r="L967" t="s">
        <v>40</v>
      </c>
      <c r="M967" t="s">
        <v>41</v>
      </c>
      <c r="N967">
        <v>1264399200</v>
      </c>
      <c r="O967" s="14">
        <f t="shared" si="124"/>
        <v>40203.25</v>
      </c>
      <c r="P967" s="14">
        <v>40203.25</v>
      </c>
      <c r="Q967">
        <f t="shared" si="127"/>
        <v>2010</v>
      </c>
      <c r="R967">
        <v>2010</v>
      </c>
      <c r="S967" s="16" t="str">
        <f t="shared" si="125"/>
        <v>Jan</v>
      </c>
      <c r="T967" t="s">
        <v>2081</v>
      </c>
      <c r="U967">
        <v>1267855200</v>
      </c>
      <c r="V967" s="12">
        <f t="shared" si="126"/>
        <v>40243.25</v>
      </c>
      <c r="W967" t="b">
        <v>0</v>
      </c>
      <c r="X967" t="b">
        <v>0</v>
      </c>
      <c r="Y967" t="s">
        <v>23</v>
      </c>
    </row>
    <row r="968" spans="1:2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20"/>
        <v>792.23529411764707</v>
      </c>
      <c r="G968" t="s">
        <v>20</v>
      </c>
      <c r="H968" s="8">
        <f t="shared" si="121"/>
        <v>54.971428571428568</v>
      </c>
      <c r="I968">
        <v>245</v>
      </c>
      <c r="J968" t="str">
        <f t="shared" si="122"/>
        <v>theater</v>
      </c>
      <c r="K968" t="str">
        <f t="shared" si="123"/>
        <v>plays</v>
      </c>
      <c r="L968" t="s">
        <v>21</v>
      </c>
      <c r="M968" t="s">
        <v>22</v>
      </c>
      <c r="N968">
        <v>1497502800</v>
      </c>
      <c r="O968" s="14">
        <f t="shared" si="124"/>
        <v>42901.208333333328</v>
      </c>
      <c r="P968" s="14">
        <v>42901.208333333328</v>
      </c>
      <c r="Q968">
        <f t="shared" si="127"/>
        <v>2017</v>
      </c>
      <c r="R968">
        <v>2017</v>
      </c>
      <c r="S968" s="16" t="str">
        <f t="shared" si="125"/>
        <v>Jun</v>
      </c>
      <c r="T968" t="s">
        <v>2084</v>
      </c>
      <c r="U968">
        <v>1497675600</v>
      </c>
      <c r="V968" s="12">
        <f t="shared" si="126"/>
        <v>42903.208333333328</v>
      </c>
      <c r="W968" t="b">
        <v>0</v>
      </c>
      <c r="X968" t="b">
        <v>0</v>
      </c>
      <c r="Y968" t="s">
        <v>33</v>
      </c>
    </row>
    <row r="969" spans="1:2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20"/>
        <v>137.03393665158373</v>
      </c>
      <c r="G969" t="s">
        <v>20</v>
      </c>
      <c r="H969" s="8">
        <f t="shared" si="121"/>
        <v>77.010807374443743</v>
      </c>
      <c r="I969">
        <v>1573</v>
      </c>
      <c r="J969" t="str">
        <f t="shared" si="122"/>
        <v>music</v>
      </c>
      <c r="K969" t="str">
        <f t="shared" si="123"/>
        <v>world music</v>
      </c>
      <c r="L969" t="s">
        <v>21</v>
      </c>
      <c r="M969" t="s">
        <v>22</v>
      </c>
      <c r="N969">
        <v>1333688400</v>
      </c>
      <c r="O969" s="14">
        <f t="shared" si="124"/>
        <v>41005.208333333336</v>
      </c>
      <c r="P969" s="14">
        <v>41005.208333333336</v>
      </c>
      <c r="Q969">
        <f t="shared" si="127"/>
        <v>2012</v>
      </c>
      <c r="R969">
        <v>2012</v>
      </c>
      <c r="S969" s="16" t="str">
        <f t="shared" si="125"/>
        <v>Apr</v>
      </c>
      <c r="T969" t="s">
        <v>2088</v>
      </c>
      <c r="U969">
        <v>1336885200</v>
      </c>
      <c r="V969" s="12">
        <f t="shared" si="126"/>
        <v>41042.208333333336</v>
      </c>
      <c r="W969" t="b">
        <v>0</v>
      </c>
      <c r="X969" t="b">
        <v>0</v>
      </c>
      <c r="Y969" t="s">
        <v>319</v>
      </c>
    </row>
    <row r="970" spans="1:2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20"/>
        <v>338.20833333333337</v>
      </c>
      <c r="G970" t="s">
        <v>20</v>
      </c>
      <c r="H970" s="8">
        <f t="shared" si="121"/>
        <v>71.201754385964918</v>
      </c>
      <c r="I970">
        <v>114</v>
      </c>
      <c r="J970" t="str">
        <f t="shared" si="122"/>
        <v>food</v>
      </c>
      <c r="K970" t="str">
        <f t="shared" si="123"/>
        <v>food trucks</v>
      </c>
      <c r="L970" t="s">
        <v>21</v>
      </c>
      <c r="M970" t="s">
        <v>22</v>
      </c>
      <c r="N970">
        <v>1293861600</v>
      </c>
      <c r="O970" s="14">
        <f t="shared" si="124"/>
        <v>40544.25</v>
      </c>
      <c r="P970" s="14">
        <v>40544.25</v>
      </c>
      <c r="Q970">
        <f t="shared" si="127"/>
        <v>2011</v>
      </c>
      <c r="R970">
        <v>2011</v>
      </c>
      <c r="S970" s="16" t="str">
        <f t="shared" si="125"/>
        <v>Jan</v>
      </c>
      <c r="T970" t="s">
        <v>2081</v>
      </c>
      <c r="U970">
        <v>1295157600</v>
      </c>
      <c r="V970" s="12">
        <f t="shared" si="126"/>
        <v>40559.25</v>
      </c>
      <c r="W970" t="b">
        <v>0</v>
      </c>
      <c r="X970" t="b">
        <v>0</v>
      </c>
      <c r="Y970" t="s">
        <v>17</v>
      </c>
    </row>
    <row r="971" spans="1:2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20"/>
        <v>108.22784810126582</v>
      </c>
      <c r="G971" t="s">
        <v>20</v>
      </c>
      <c r="H971" s="8">
        <f t="shared" si="121"/>
        <v>91.935483870967744</v>
      </c>
      <c r="I971">
        <v>93</v>
      </c>
      <c r="J971" t="str">
        <f t="shared" si="122"/>
        <v>theater</v>
      </c>
      <c r="K971" t="str">
        <f t="shared" si="123"/>
        <v>plays</v>
      </c>
      <c r="L971" t="s">
        <v>21</v>
      </c>
      <c r="M971" t="s">
        <v>22</v>
      </c>
      <c r="N971">
        <v>1576994400</v>
      </c>
      <c r="O971" s="14">
        <f t="shared" si="124"/>
        <v>43821.25</v>
      </c>
      <c r="P971" s="14">
        <v>43821.25</v>
      </c>
      <c r="Q971">
        <f t="shared" si="127"/>
        <v>2019</v>
      </c>
      <c r="R971">
        <v>2019</v>
      </c>
      <c r="S971" s="16" t="str">
        <f t="shared" si="125"/>
        <v>Dec</v>
      </c>
      <c r="T971" t="s">
        <v>2086</v>
      </c>
      <c r="U971">
        <v>1577599200</v>
      </c>
      <c r="V971" s="12">
        <f t="shared" si="126"/>
        <v>43828.25</v>
      </c>
      <c r="W971" t="b">
        <v>0</v>
      </c>
      <c r="X971" t="b">
        <v>0</v>
      </c>
      <c r="Y971" t="s">
        <v>33</v>
      </c>
    </row>
    <row r="972" spans="1:2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20"/>
        <v>60.757639620653315</v>
      </c>
      <c r="G972" t="s">
        <v>14</v>
      </c>
      <c r="H972" s="8">
        <f t="shared" si="121"/>
        <v>97.069023569023571</v>
      </c>
      <c r="I972">
        <v>594</v>
      </c>
      <c r="J972" t="str">
        <f t="shared" si="122"/>
        <v>theater</v>
      </c>
      <c r="K972" t="str">
        <f t="shared" si="123"/>
        <v>plays</v>
      </c>
      <c r="L972" t="s">
        <v>21</v>
      </c>
      <c r="M972" t="s">
        <v>22</v>
      </c>
      <c r="N972">
        <v>1304917200</v>
      </c>
      <c r="O972" s="14">
        <f t="shared" si="124"/>
        <v>40672.208333333336</v>
      </c>
      <c r="P972" s="14">
        <v>40672.208333333336</v>
      </c>
      <c r="Q972">
        <f t="shared" si="127"/>
        <v>2011</v>
      </c>
      <c r="R972">
        <v>2011</v>
      </c>
      <c r="S972" s="16" t="str">
        <f t="shared" si="125"/>
        <v>May</v>
      </c>
      <c r="T972" t="s">
        <v>2090</v>
      </c>
      <c r="U972">
        <v>1305003600</v>
      </c>
      <c r="V972" s="12">
        <f t="shared" si="126"/>
        <v>40673.208333333336</v>
      </c>
      <c r="W972" t="b">
        <v>0</v>
      </c>
      <c r="X972" t="b">
        <v>0</v>
      </c>
      <c r="Y972" t="s">
        <v>33</v>
      </c>
    </row>
    <row r="973" spans="1:2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20"/>
        <v>27.725490196078432</v>
      </c>
      <c r="G973" t="s">
        <v>14</v>
      </c>
      <c r="H973" s="8">
        <f t="shared" si="121"/>
        <v>58.916666666666664</v>
      </c>
      <c r="I973">
        <v>24</v>
      </c>
      <c r="J973" t="str">
        <f t="shared" si="122"/>
        <v>film &amp; video</v>
      </c>
      <c r="K973" t="str">
        <f t="shared" si="123"/>
        <v>television</v>
      </c>
      <c r="L973" t="s">
        <v>21</v>
      </c>
      <c r="M973" t="s">
        <v>22</v>
      </c>
      <c r="N973">
        <v>1381208400</v>
      </c>
      <c r="O973" s="14">
        <f t="shared" si="124"/>
        <v>41555.208333333336</v>
      </c>
      <c r="P973" s="14">
        <v>41555.208333333336</v>
      </c>
      <c r="Q973">
        <f t="shared" si="127"/>
        <v>2013</v>
      </c>
      <c r="R973">
        <v>2013</v>
      </c>
      <c r="S973" s="16" t="str">
        <f t="shared" si="125"/>
        <v>Oct</v>
      </c>
      <c r="T973" t="s">
        <v>2083</v>
      </c>
      <c r="U973">
        <v>1381726800</v>
      </c>
      <c r="V973" s="12">
        <f t="shared" si="126"/>
        <v>41561.208333333336</v>
      </c>
      <c r="W973" t="b">
        <v>0</v>
      </c>
      <c r="X973" t="b">
        <v>0</v>
      </c>
      <c r="Y973" t="s">
        <v>269</v>
      </c>
    </row>
    <row r="974" spans="1:2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20"/>
        <v>228.3934426229508</v>
      </c>
      <c r="G974" t="s">
        <v>20</v>
      </c>
      <c r="H974" s="8">
        <f t="shared" si="121"/>
        <v>58.015466983938133</v>
      </c>
      <c r="I974">
        <v>1681</v>
      </c>
      <c r="J974" t="str">
        <f t="shared" si="122"/>
        <v>technology</v>
      </c>
      <c r="K974" t="str">
        <f t="shared" si="123"/>
        <v>web</v>
      </c>
      <c r="L974" t="s">
        <v>21</v>
      </c>
      <c r="M974" t="s">
        <v>22</v>
      </c>
      <c r="N974">
        <v>1401685200</v>
      </c>
      <c r="O974" s="14">
        <f t="shared" si="124"/>
        <v>41792.208333333336</v>
      </c>
      <c r="P974" s="14">
        <v>41792.208333333336</v>
      </c>
      <c r="Q974">
        <f t="shared" si="127"/>
        <v>2014</v>
      </c>
      <c r="R974">
        <v>2014</v>
      </c>
      <c r="S974" s="16" t="str">
        <f t="shared" si="125"/>
        <v>Jun</v>
      </c>
      <c r="T974" t="s">
        <v>2084</v>
      </c>
      <c r="U974">
        <v>1402462800</v>
      </c>
      <c r="V974" s="12">
        <f t="shared" si="126"/>
        <v>41801.208333333336</v>
      </c>
      <c r="W974" t="b">
        <v>0</v>
      </c>
      <c r="X974" t="b">
        <v>1</v>
      </c>
      <c r="Y974" t="s">
        <v>28</v>
      </c>
    </row>
    <row r="975" spans="1:2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20"/>
        <v>21.615194054500414</v>
      </c>
      <c r="G975" t="s">
        <v>14</v>
      </c>
      <c r="H975" s="8">
        <f t="shared" si="121"/>
        <v>103.87301587301587</v>
      </c>
      <c r="I975">
        <v>252</v>
      </c>
      <c r="J975" t="str">
        <f t="shared" si="122"/>
        <v>theater</v>
      </c>
      <c r="K975" t="str">
        <f t="shared" si="123"/>
        <v>plays</v>
      </c>
      <c r="L975" t="s">
        <v>21</v>
      </c>
      <c r="M975" t="s">
        <v>22</v>
      </c>
      <c r="N975">
        <v>1291960800</v>
      </c>
      <c r="O975" s="14">
        <f t="shared" si="124"/>
        <v>40522.25</v>
      </c>
      <c r="P975" s="14">
        <v>40522.25</v>
      </c>
      <c r="Q975">
        <f t="shared" si="127"/>
        <v>2010</v>
      </c>
      <c r="R975">
        <v>2010</v>
      </c>
      <c r="S975" s="16" t="str">
        <f t="shared" si="125"/>
        <v>Dec</v>
      </c>
      <c r="T975" t="s">
        <v>2086</v>
      </c>
      <c r="U975">
        <v>1292133600</v>
      </c>
      <c r="V975" s="12">
        <f t="shared" si="126"/>
        <v>40524.25</v>
      </c>
      <c r="W975" t="b">
        <v>0</v>
      </c>
      <c r="X975" t="b">
        <v>1</v>
      </c>
      <c r="Y975" t="s">
        <v>33</v>
      </c>
    </row>
    <row r="976" spans="1:2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20"/>
        <v>373.875</v>
      </c>
      <c r="G976" t="s">
        <v>20</v>
      </c>
      <c r="H976" s="8">
        <f t="shared" si="121"/>
        <v>93.46875</v>
      </c>
      <c r="I976">
        <v>32</v>
      </c>
      <c r="J976" t="str">
        <f t="shared" si="122"/>
        <v>music</v>
      </c>
      <c r="K976" t="str">
        <f t="shared" si="123"/>
        <v>indie rock</v>
      </c>
      <c r="L976" t="s">
        <v>21</v>
      </c>
      <c r="M976" t="s">
        <v>22</v>
      </c>
      <c r="N976">
        <v>1368853200</v>
      </c>
      <c r="O976" s="14">
        <f t="shared" si="124"/>
        <v>41412.208333333336</v>
      </c>
      <c r="P976" s="14">
        <v>41412.208333333336</v>
      </c>
      <c r="Q976">
        <f t="shared" si="127"/>
        <v>2013</v>
      </c>
      <c r="R976">
        <v>2013</v>
      </c>
      <c r="S976" s="16" t="str">
        <f t="shared" si="125"/>
        <v>May</v>
      </c>
      <c r="T976" t="s">
        <v>2090</v>
      </c>
      <c r="U976">
        <v>1368939600</v>
      </c>
      <c r="V976" s="12">
        <f t="shared" si="126"/>
        <v>41413.208333333336</v>
      </c>
      <c r="W976" t="b">
        <v>0</v>
      </c>
      <c r="X976" t="b">
        <v>0</v>
      </c>
      <c r="Y976" t="s">
        <v>60</v>
      </c>
    </row>
    <row r="977" spans="1:2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20"/>
        <v>154.92592592592592</v>
      </c>
      <c r="G977" t="s">
        <v>20</v>
      </c>
      <c r="H977" s="8">
        <f t="shared" si="121"/>
        <v>61.970370370370368</v>
      </c>
      <c r="I977">
        <v>135</v>
      </c>
      <c r="J977" t="str">
        <f t="shared" si="122"/>
        <v>theater</v>
      </c>
      <c r="K977" t="str">
        <f t="shared" si="123"/>
        <v>plays</v>
      </c>
      <c r="L977" t="s">
        <v>21</v>
      </c>
      <c r="M977" t="s">
        <v>22</v>
      </c>
      <c r="N977">
        <v>1448776800</v>
      </c>
      <c r="O977" s="14">
        <f t="shared" si="124"/>
        <v>42337.25</v>
      </c>
      <c r="P977" s="14">
        <v>42337.25</v>
      </c>
      <c r="Q977">
        <f t="shared" si="127"/>
        <v>2015</v>
      </c>
      <c r="R977">
        <v>2015</v>
      </c>
      <c r="S977" s="16" t="str">
        <f t="shared" si="125"/>
        <v>Nov</v>
      </c>
      <c r="T977" t="s">
        <v>2079</v>
      </c>
      <c r="U977">
        <v>1452146400</v>
      </c>
      <c r="V977" s="12">
        <f t="shared" si="126"/>
        <v>42376.25</v>
      </c>
      <c r="W977" t="b">
        <v>0</v>
      </c>
      <c r="X977" t="b">
        <v>1</v>
      </c>
      <c r="Y977" t="s">
        <v>33</v>
      </c>
    </row>
    <row r="978" spans="1:2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20"/>
        <v>322.14999999999998</v>
      </c>
      <c r="G978" t="s">
        <v>20</v>
      </c>
      <c r="H978" s="8">
        <f t="shared" si="121"/>
        <v>92.042857142857144</v>
      </c>
      <c r="I978">
        <v>140</v>
      </c>
      <c r="J978" t="str">
        <f t="shared" si="122"/>
        <v>theater</v>
      </c>
      <c r="K978" t="str">
        <f t="shared" si="123"/>
        <v>plays</v>
      </c>
      <c r="L978" t="s">
        <v>21</v>
      </c>
      <c r="M978" t="s">
        <v>22</v>
      </c>
      <c r="N978">
        <v>1296194400</v>
      </c>
      <c r="O978" s="14">
        <f t="shared" si="124"/>
        <v>40571.25</v>
      </c>
      <c r="P978" s="14">
        <v>40571.25</v>
      </c>
      <c r="Q978">
        <f t="shared" si="127"/>
        <v>2011</v>
      </c>
      <c r="R978">
        <v>2011</v>
      </c>
      <c r="S978" s="16" t="str">
        <f t="shared" si="125"/>
        <v>Jan</v>
      </c>
      <c r="T978" t="s">
        <v>2081</v>
      </c>
      <c r="U978">
        <v>1296712800</v>
      </c>
      <c r="V978" s="12">
        <f t="shared" si="126"/>
        <v>40577.25</v>
      </c>
      <c r="W978" t="b">
        <v>0</v>
      </c>
      <c r="X978" t="b">
        <v>1</v>
      </c>
      <c r="Y978" t="s">
        <v>33</v>
      </c>
    </row>
    <row r="979" spans="1:2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20"/>
        <v>73.957142857142856</v>
      </c>
      <c r="G979" t="s">
        <v>14</v>
      </c>
      <c r="H979" s="8">
        <f t="shared" si="121"/>
        <v>77.268656716417908</v>
      </c>
      <c r="I979">
        <v>67</v>
      </c>
      <c r="J979" t="str">
        <f t="shared" si="122"/>
        <v>food</v>
      </c>
      <c r="K979" t="str">
        <f t="shared" si="123"/>
        <v>food trucks</v>
      </c>
      <c r="L979" t="s">
        <v>21</v>
      </c>
      <c r="M979" t="s">
        <v>22</v>
      </c>
      <c r="N979">
        <v>1517983200</v>
      </c>
      <c r="O979" s="14">
        <f t="shared" si="124"/>
        <v>43138.25</v>
      </c>
      <c r="P979" s="14">
        <v>43138.25</v>
      </c>
      <c r="Q979">
        <f t="shared" si="127"/>
        <v>2018</v>
      </c>
      <c r="R979">
        <v>2018</v>
      </c>
      <c r="S979" s="16" t="str">
        <f t="shared" si="125"/>
        <v>Feb</v>
      </c>
      <c r="T979" t="s">
        <v>2089</v>
      </c>
      <c r="U979">
        <v>1520748000</v>
      </c>
      <c r="V979" s="12">
        <f t="shared" si="126"/>
        <v>43170.25</v>
      </c>
      <c r="W979" t="b">
        <v>0</v>
      </c>
      <c r="X979" t="b">
        <v>0</v>
      </c>
      <c r="Y979" t="s">
        <v>17</v>
      </c>
    </row>
    <row r="980" spans="1:2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20"/>
        <v>864.1</v>
      </c>
      <c r="G980" t="s">
        <v>20</v>
      </c>
      <c r="H980" s="8">
        <f t="shared" si="121"/>
        <v>93.923913043478265</v>
      </c>
      <c r="I980">
        <v>92</v>
      </c>
      <c r="J980" t="str">
        <f t="shared" si="122"/>
        <v>games</v>
      </c>
      <c r="K980" t="str">
        <f t="shared" si="123"/>
        <v>video games</v>
      </c>
      <c r="L980" t="s">
        <v>21</v>
      </c>
      <c r="M980" t="s">
        <v>22</v>
      </c>
      <c r="N980">
        <v>1478930400</v>
      </c>
      <c r="O980" s="14">
        <f t="shared" si="124"/>
        <v>42686.25</v>
      </c>
      <c r="P980" s="14">
        <v>42686.25</v>
      </c>
      <c r="Q980">
        <f t="shared" si="127"/>
        <v>2016</v>
      </c>
      <c r="R980">
        <v>2016</v>
      </c>
      <c r="S980" s="16" t="str">
        <f t="shared" si="125"/>
        <v>Nov</v>
      </c>
      <c r="T980" t="s">
        <v>2079</v>
      </c>
      <c r="U980">
        <v>1480831200</v>
      </c>
      <c r="V980" s="12">
        <f t="shared" si="126"/>
        <v>42708.25</v>
      </c>
      <c r="W980" t="b">
        <v>0</v>
      </c>
      <c r="X980" t="b">
        <v>0</v>
      </c>
      <c r="Y980" t="s">
        <v>89</v>
      </c>
    </row>
    <row r="981" spans="1:2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20"/>
        <v>143.26245847176079</v>
      </c>
      <c r="G981" t="s">
        <v>20</v>
      </c>
      <c r="H981" s="8">
        <f t="shared" si="121"/>
        <v>84.969458128078813</v>
      </c>
      <c r="I981">
        <v>1015</v>
      </c>
      <c r="J981" t="str">
        <f t="shared" si="122"/>
        <v>theater</v>
      </c>
      <c r="K981" t="str">
        <f t="shared" si="123"/>
        <v>plays</v>
      </c>
      <c r="L981" t="s">
        <v>40</v>
      </c>
      <c r="M981" t="s">
        <v>41</v>
      </c>
      <c r="N981">
        <v>1426395600</v>
      </c>
      <c r="O981" s="14">
        <f t="shared" si="124"/>
        <v>42078.208333333328</v>
      </c>
      <c r="P981" s="14">
        <v>42078.208333333328</v>
      </c>
      <c r="Q981">
        <f t="shared" si="127"/>
        <v>2015</v>
      </c>
      <c r="R981">
        <v>2015</v>
      </c>
      <c r="S981" s="16" t="str">
        <f t="shared" si="125"/>
        <v>Mar</v>
      </c>
      <c r="T981" t="s">
        <v>2085</v>
      </c>
      <c r="U981">
        <v>1426914000</v>
      </c>
      <c r="V981" s="12">
        <f t="shared" si="126"/>
        <v>42084.208333333328</v>
      </c>
      <c r="W981" t="b">
        <v>0</v>
      </c>
      <c r="X981" t="b">
        <v>0</v>
      </c>
      <c r="Y981" t="s">
        <v>33</v>
      </c>
    </row>
    <row r="982" spans="1:2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20"/>
        <v>40.281762295081968</v>
      </c>
      <c r="G982" t="s">
        <v>14</v>
      </c>
      <c r="H982" s="8">
        <f t="shared" si="121"/>
        <v>105.97035040431267</v>
      </c>
      <c r="I982">
        <v>742</v>
      </c>
      <c r="J982" t="str">
        <f t="shared" si="122"/>
        <v>publishing</v>
      </c>
      <c r="K982" t="str">
        <f t="shared" si="123"/>
        <v>nonfiction</v>
      </c>
      <c r="L982" t="s">
        <v>21</v>
      </c>
      <c r="M982" t="s">
        <v>22</v>
      </c>
      <c r="N982">
        <v>1446181200</v>
      </c>
      <c r="O982" s="14">
        <f t="shared" si="124"/>
        <v>42307.208333333328</v>
      </c>
      <c r="P982" s="14">
        <v>42307.208333333328</v>
      </c>
      <c r="Q982">
        <f t="shared" si="127"/>
        <v>2015</v>
      </c>
      <c r="R982">
        <v>2015</v>
      </c>
      <c r="S982" s="16" t="str">
        <f t="shared" si="125"/>
        <v>Oct</v>
      </c>
      <c r="T982" t="s">
        <v>2083</v>
      </c>
      <c r="U982">
        <v>1446616800</v>
      </c>
      <c r="V982" s="12">
        <f t="shared" si="126"/>
        <v>42312.25</v>
      </c>
      <c r="W982" t="b">
        <v>1</v>
      </c>
      <c r="X982" t="b">
        <v>0</v>
      </c>
      <c r="Y982" t="s">
        <v>68</v>
      </c>
    </row>
    <row r="983" spans="1:2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20"/>
        <v>178.22388059701493</v>
      </c>
      <c r="G983" t="s">
        <v>20</v>
      </c>
      <c r="H983" s="8">
        <f t="shared" si="121"/>
        <v>36.969040247678016</v>
      </c>
      <c r="I983">
        <v>323</v>
      </c>
      <c r="J983" t="str">
        <f t="shared" si="122"/>
        <v>technology</v>
      </c>
      <c r="K983" t="str">
        <f t="shared" si="123"/>
        <v>web</v>
      </c>
      <c r="L983" t="s">
        <v>21</v>
      </c>
      <c r="M983" t="s">
        <v>22</v>
      </c>
      <c r="N983">
        <v>1514181600</v>
      </c>
      <c r="O983" s="14">
        <f t="shared" si="124"/>
        <v>43094.25</v>
      </c>
      <c r="P983" s="14">
        <v>43094.25</v>
      </c>
      <c r="Q983">
        <f t="shared" si="127"/>
        <v>2017</v>
      </c>
      <c r="R983">
        <v>2017</v>
      </c>
      <c r="S983" s="16" t="str">
        <f t="shared" si="125"/>
        <v>Dec</v>
      </c>
      <c r="T983" t="s">
        <v>2086</v>
      </c>
      <c r="U983">
        <v>1517032800</v>
      </c>
      <c r="V983" s="12">
        <f t="shared" si="126"/>
        <v>43127.25</v>
      </c>
      <c r="W983" t="b">
        <v>0</v>
      </c>
      <c r="X983" t="b">
        <v>0</v>
      </c>
      <c r="Y983" t="s">
        <v>28</v>
      </c>
    </row>
    <row r="984" spans="1:2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20"/>
        <v>84.930555555555557</v>
      </c>
      <c r="G984" t="s">
        <v>14</v>
      </c>
      <c r="H984" s="8">
        <f t="shared" si="121"/>
        <v>81.533333333333331</v>
      </c>
      <c r="I984">
        <v>75</v>
      </c>
      <c r="J984" t="str">
        <f t="shared" si="122"/>
        <v>film &amp; video</v>
      </c>
      <c r="K984" t="str">
        <f t="shared" si="123"/>
        <v>documentary</v>
      </c>
      <c r="L984" t="s">
        <v>21</v>
      </c>
      <c r="M984" t="s">
        <v>22</v>
      </c>
      <c r="N984">
        <v>1311051600</v>
      </c>
      <c r="O984" s="14">
        <f t="shared" si="124"/>
        <v>40743.208333333336</v>
      </c>
      <c r="P984" s="14">
        <v>40743.208333333336</v>
      </c>
      <c r="Q984">
        <f t="shared" si="127"/>
        <v>2011</v>
      </c>
      <c r="R984">
        <v>2011</v>
      </c>
      <c r="S984" s="16" t="str">
        <f t="shared" si="125"/>
        <v>Jul</v>
      </c>
      <c r="T984" t="s">
        <v>2087</v>
      </c>
      <c r="U984">
        <v>1311224400</v>
      </c>
      <c r="V984" s="12">
        <f t="shared" si="126"/>
        <v>40745.208333333336</v>
      </c>
      <c r="W984" t="b">
        <v>0</v>
      </c>
      <c r="X984" t="b">
        <v>1</v>
      </c>
      <c r="Y984" t="s">
        <v>42</v>
      </c>
    </row>
    <row r="985" spans="1:2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20"/>
        <v>145.93648334624322</v>
      </c>
      <c r="G985" t="s">
        <v>20</v>
      </c>
      <c r="H985" s="8">
        <f t="shared" si="121"/>
        <v>80.999140154772135</v>
      </c>
      <c r="I985">
        <v>2326</v>
      </c>
      <c r="J985" t="str">
        <f t="shared" si="122"/>
        <v>film &amp; video</v>
      </c>
      <c r="K985" t="str">
        <f t="shared" si="123"/>
        <v>documentary</v>
      </c>
      <c r="L985" t="s">
        <v>21</v>
      </c>
      <c r="M985" t="s">
        <v>22</v>
      </c>
      <c r="N985">
        <v>1564894800</v>
      </c>
      <c r="O985" s="14">
        <f t="shared" si="124"/>
        <v>43681.208333333328</v>
      </c>
      <c r="P985" s="14">
        <v>43681.208333333328</v>
      </c>
      <c r="Q985">
        <f t="shared" si="127"/>
        <v>2019</v>
      </c>
      <c r="R985">
        <v>2019</v>
      </c>
      <c r="S985" s="16" t="str">
        <f t="shared" si="125"/>
        <v>Aug</v>
      </c>
      <c r="T985" t="s">
        <v>2080</v>
      </c>
      <c r="U985">
        <v>1566190800</v>
      </c>
      <c r="V985" s="12">
        <f t="shared" si="126"/>
        <v>43696.208333333328</v>
      </c>
      <c r="W985" t="b">
        <v>0</v>
      </c>
      <c r="X985" t="b">
        <v>0</v>
      </c>
      <c r="Y985" t="s">
        <v>42</v>
      </c>
    </row>
    <row r="986" spans="1:2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20"/>
        <v>152.46153846153848</v>
      </c>
      <c r="G986" t="s">
        <v>20</v>
      </c>
      <c r="H986" s="8">
        <f t="shared" si="121"/>
        <v>26.010498687664043</v>
      </c>
      <c r="I986">
        <v>381</v>
      </c>
      <c r="J986" t="str">
        <f t="shared" si="122"/>
        <v>theater</v>
      </c>
      <c r="K986" t="str">
        <f t="shared" si="123"/>
        <v>plays</v>
      </c>
      <c r="L986" t="s">
        <v>21</v>
      </c>
      <c r="M986" t="s">
        <v>22</v>
      </c>
      <c r="N986">
        <v>1567918800</v>
      </c>
      <c r="O986" s="14">
        <f t="shared" si="124"/>
        <v>43716.208333333328</v>
      </c>
      <c r="P986" s="14">
        <v>43716.208333333328</v>
      </c>
      <c r="Q986">
        <f t="shared" si="127"/>
        <v>2019</v>
      </c>
      <c r="R986">
        <v>2019</v>
      </c>
      <c r="S986" s="16" t="str">
        <f t="shared" si="125"/>
        <v>Sep</v>
      </c>
      <c r="T986" t="s">
        <v>2082</v>
      </c>
      <c r="U986">
        <v>1570165200</v>
      </c>
      <c r="V986" s="12">
        <f t="shared" si="126"/>
        <v>43742.208333333328</v>
      </c>
      <c r="W986" t="b">
        <v>0</v>
      </c>
      <c r="X986" t="b">
        <v>0</v>
      </c>
      <c r="Y986" t="s">
        <v>33</v>
      </c>
    </row>
    <row r="987" spans="1:2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20"/>
        <v>67.129542790152414</v>
      </c>
      <c r="G987" t="s">
        <v>14</v>
      </c>
      <c r="H987" s="8">
        <f t="shared" si="121"/>
        <v>25.998410896708286</v>
      </c>
      <c r="I987">
        <v>4405</v>
      </c>
      <c r="J987" t="str">
        <f t="shared" si="122"/>
        <v>music</v>
      </c>
      <c r="K987" t="str">
        <f t="shared" si="123"/>
        <v>rock</v>
      </c>
      <c r="L987" t="s">
        <v>21</v>
      </c>
      <c r="M987" t="s">
        <v>22</v>
      </c>
      <c r="N987">
        <v>1386309600</v>
      </c>
      <c r="O987" s="14">
        <f t="shared" si="124"/>
        <v>41614.25</v>
      </c>
      <c r="P987" s="14">
        <v>41614.25</v>
      </c>
      <c r="Q987">
        <f t="shared" si="127"/>
        <v>2013</v>
      </c>
      <c r="R987">
        <v>2013</v>
      </c>
      <c r="S987" s="16" t="str">
        <f t="shared" si="125"/>
        <v>Dec</v>
      </c>
      <c r="T987" t="s">
        <v>2086</v>
      </c>
      <c r="U987">
        <v>1388556000</v>
      </c>
      <c r="V987" s="12">
        <f t="shared" si="126"/>
        <v>41640.25</v>
      </c>
      <c r="W987" t="b">
        <v>0</v>
      </c>
      <c r="X987" t="b">
        <v>1</v>
      </c>
      <c r="Y987" t="s">
        <v>23</v>
      </c>
    </row>
    <row r="988" spans="1:2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20"/>
        <v>40.307692307692307</v>
      </c>
      <c r="G988" t="s">
        <v>14</v>
      </c>
      <c r="H988" s="8">
        <f t="shared" si="121"/>
        <v>34.173913043478258</v>
      </c>
      <c r="I988">
        <v>92</v>
      </c>
      <c r="J988" t="str">
        <f t="shared" si="122"/>
        <v>music</v>
      </c>
      <c r="K988" t="str">
        <f t="shared" si="123"/>
        <v>rock</v>
      </c>
      <c r="L988" t="s">
        <v>21</v>
      </c>
      <c r="M988" t="s">
        <v>22</v>
      </c>
      <c r="N988">
        <v>1301979600</v>
      </c>
      <c r="O988" s="14">
        <f t="shared" si="124"/>
        <v>40638.208333333336</v>
      </c>
      <c r="P988" s="14">
        <v>40638.208333333336</v>
      </c>
      <c r="Q988">
        <f t="shared" si="127"/>
        <v>2011</v>
      </c>
      <c r="R988">
        <v>2011</v>
      </c>
      <c r="S988" s="16" t="str">
        <f t="shared" si="125"/>
        <v>Apr</v>
      </c>
      <c r="T988" t="s">
        <v>2088</v>
      </c>
      <c r="U988">
        <v>1303189200</v>
      </c>
      <c r="V988" s="12">
        <f t="shared" si="126"/>
        <v>40652.208333333336</v>
      </c>
      <c r="W988" t="b">
        <v>0</v>
      </c>
      <c r="X988" t="b">
        <v>0</v>
      </c>
      <c r="Y988" t="s">
        <v>23</v>
      </c>
    </row>
    <row r="989" spans="1:2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20"/>
        <v>216.79032258064518</v>
      </c>
      <c r="G989" t="s">
        <v>20</v>
      </c>
      <c r="H989" s="8">
        <f t="shared" si="121"/>
        <v>28.002083333333335</v>
      </c>
      <c r="I989">
        <v>480</v>
      </c>
      <c r="J989" t="str">
        <f t="shared" si="122"/>
        <v>film &amp; video</v>
      </c>
      <c r="K989" t="str">
        <f t="shared" si="123"/>
        <v>documentary</v>
      </c>
      <c r="L989" t="s">
        <v>21</v>
      </c>
      <c r="M989" t="s">
        <v>22</v>
      </c>
      <c r="N989">
        <v>1493269200</v>
      </c>
      <c r="O989" s="14">
        <f t="shared" si="124"/>
        <v>42852.208333333328</v>
      </c>
      <c r="P989" s="14">
        <v>42852.208333333328</v>
      </c>
      <c r="Q989">
        <f t="shared" si="127"/>
        <v>2017</v>
      </c>
      <c r="R989">
        <v>2017</v>
      </c>
      <c r="S989" s="16" t="str">
        <f t="shared" si="125"/>
        <v>Apr</v>
      </c>
      <c r="T989" t="s">
        <v>2088</v>
      </c>
      <c r="U989">
        <v>1494478800</v>
      </c>
      <c r="V989" s="12">
        <f t="shared" si="126"/>
        <v>42866.208333333328</v>
      </c>
      <c r="W989" t="b">
        <v>0</v>
      </c>
      <c r="X989" t="b">
        <v>0</v>
      </c>
      <c r="Y989" t="s">
        <v>42</v>
      </c>
    </row>
    <row r="990" spans="1:2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20"/>
        <v>52.117021276595743</v>
      </c>
      <c r="G990" t="s">
        <v>14</v>
      </c>
      <c r="H990" s="8">
        <f t="shared" si="121"/>
        <v>76.546875</v>
      </c>
      <c r="I990">
        <v>64</v>
      </c>
      <c r="J990" t="str">
        <f t="shared" si="122"/>
        <v>publishing</v>
      </c>
      <c r="K990" t="str">
        <f t="shared" si="123"/>
        <v>radio &amp; podcasts</v>
      </c>
      <c r="L990" t="s">
        <v>21</v>
      </c>
      <c r="M990" t="s">
        <v>22</v>
      </c>
      <c r="N990">
        <v>1478930400</v>
      </c>
      <c r="O990" s="14">
        <f t="shared" si="124"/>
        <v>42686.25</v>
      </c>
      <c r="P990" s="14">
        <v>42686.25</v>
      </c>
      <c r="Q990">
        <f t="shared" si="127"/>
        <v>2016</v>
      </c>
      <c r="R990">
        <v>2016</v>
      </c>
      <c r="S990" s="16" t="str">
        <f t="shared" si="125"/>
        <v>Nov</v>
      </c>
      <c r="T990" t="s">
        <v>2079</v>
      </c>
      <c r="U990">
        <v>1480744800</v>
      </c>
      <c r="V990" s="12">
        <f t="shared" si="126"/>
        <v>42707.25</v>
      </c>
      <c r="W990" t="b">
        <v>0</v>
      </c>
      <c r="X990" t="b">
        <v>0</v>
      </c>
      <c r="Y990" t="s">
        <v>133</v>
      </c>
    </row>
    <row r="991" spans="1:2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20"/>
        <v>499.58333333333337</v>
      </c>
      <c r="G991" t="s">
        <v>20</v>
      </c>
      <c r="H991" s="8">
        <f t="shared" si="121"/>
        <v>53.053097345132741</v>
      </c>
      <c r="I991">
        <v>226</v>
      </c>
      <c r="J991" t="str">
        <f t="shared" si="122"/>
        <v>publishing</v>
      </c>
      <c r="K991" t="str">
        <f t="shared" si="123"/>
        <v>translations</v>
      </c>
      <c r="L991" t="s">
        <v>21</v>
      </c>
      <c r="M991" t="s">
        <v>22</v>
      </c>
      <c r="N991">
        <v>1555390800</v>
      </c>
      <c r="O991" s="14">
        <f t="shared" si="124"/>
        <v>43571.208333333328</v>
      </c>
      <c r="P991" s="14">
        <v>43571.208333333328</v>
      </c>
      <c r="Q991">
        <f t="shared" si="127"/>
        <v>2019</v>
      </c>
      <c r="R991">
        <v>2019</v>
      </c>
      <c r="S991" s="16" t="str">
        <f t="shared" si="125"/>
        <v>Apr</v>
      </c>
      <c r="T991" t="s">
        <v>2088</v>
      </c>
      <c r="U991">
        <v>1555822800</v>
      </c>
      <c r="V991" s="12">
        <f t="shared" si="126"/>
        <v>43576.208333333328</v>
      </c>
      <c r="W991" t="b">
        <v>0</v>
      </c>
      <c r="X991" t="b">
        <v>0</v>
      </c>
      <c r="Y991" t="s">
        <v>206</v>
      </c>
    </row>
    <row r="992" spans="1:2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20"/>
        <v>87.679487179487182</v>
      </c>
      <c r="G992" t="s">
        <v>14</v>
      </c>
      <c r="H992" s="8">
        <f t="shared" si="121"/>
        <v>106.859375</v>
      </c>
      <c r="I992">
        <v>64</v>
      </c>
      <c r="J992" t="str">
        <f t="shared" si="122"/>
        <v>film &amp; video</v>
      </c>
      <c r="K992" t="str">
        <f t="shared" si="123"/>
        <v>drama</v>
      </c>
      <c r="L992" t="s">
        <v>21</v>
      </c>
      <c r="M992" t="s">
        <v>22</v>
      </c>
      <c r="N992">
        <v>1456984800</v>
      </c>
      <c r="O992" s="14">
        <f t="shared" si="124"/>
        <v>42432.25</v>
      </c>
      <c r="P992" s="14">
        <v>42432.25</v>
      </c>
      <c r="Q992">
        <f t="shared" si="127"/>
        <v>2016</v>
      </c>
      <c r="R992">
        <v>2016</v>
      </c>
      <c r="S992" s="16" t="str">
        <f t="shared" si="125"/>
        <v>Mar</v>
      </c>
      <c r="T992" t="s">
        <v>2085</v>
      </c>
      <c r="U992">
        <v>1458882000</v>
      </c>
      <c r="V992" s="12">
        <f t="shared" si="126"/>
        <v>42454.208333333328</v>
      </c>
      <c r="W992" t="b">
        <v>0</v>
      </c>
      <c r="X992" t="b">
        <v>1</v>
      </c>
      <c r="Y992" t="s">
        <v>53</v>
      </c>
    </row>
    <row r="993" spans="1:2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20"/>
        <v>113.17346938775511</v>
      </c>
      <c r="G993" t="s">
        <v>20</v>
      </c>
      <c r="H993" s="8">
        <f t="shared" si="121"/>
        <v>46.020746887966808</v>
      </c>
      <c r="I993">
        <v>241</v>
      </c>
      <c r="J993" t="str">
        <f t="shared" si="122"/>
        <v>music</v>
      </c>
      <c r="K993" t="str">
        <f t="shared" si="123"/>
        <v>rock</v>
      </c>
      <c r="L993" t="s">
        <v>21</v>
      </c>
      <c r="M993" t="s">
        <v>22</v>
      </c>
      <c r="N993">
        <v>1411621200</v>
      </c>
      <c r="O993" s="14">
        <f t="shared" si="124"/>
        <v>41907.208333333336</v>
      </c>
      <c r="P993" s="14">
        <v>41907.208333333336</v>
      </c>
      <c r="Q993">
        <f t="shared" si="127"/>
        <v>2014</v>
      </c>
      <c r="R993">
        <v>2014</v>
      </c>
      <c r="S993" s="16" t="str">
        <f t="shared" si="125"/>
        <v>Sep</v>
      </c>
      <c r="T993" t="s">
        <v>2082</v>
      </c>
      <c r="U993">
        <v>1411966800</v>
      </c>
      <c r="V993" s="12">
        <f t="shared" si="126"/>
        <v>41911.208333333336</v>
      </c>
      <c r="W993" t="b">
        <v>0</v>
      </c>
      <c r="X993" t="b">
        <v>1</v>
      </c>
      <c r="Y993" t="s">
        <v>23</v>
      </c>
    </row>
    <row r="994" spans="1:2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20"/>
        <v>426.54838709677421</v>
      </c>
      <c r="G994" t="s">
        <v>20</v>
      </c>
      <c r="H994" s="8">
        <f t="shared" si="121"/>
        <v>100.17424242424242</v>
      </c>
      <c r="I994">
        <v>132</v>
      </c>
      <c r="J994" t="str">
        <f t="shared" si="122"/>
        <v>film &amp; video</v>
      </c>
      <c r="K994" t="str">
        <f t="shared" si="123"/>
        <v>drama</v>
      </c>
      <c r="L994" t="s">
        <v>21</v>
      </c>
      <c r="M994" t="s">
        <v>22</v>
      </c>
      <c r="N994">
        <v>1525669200</v>
      </c>
      <c r="O994" s="14">
        <f t="shared" si="124"/>
        <v>43227.208333333328</v>
      </c>
      <c r="P994" s="14">
        <v>43227.208333333328</v>
      </c>
      <c r="Q994">
        <f t="shared" si="127"/>
        <v>2018</v>
      </c>
      <c r="R994">
        <v>2018</v>
      </c>
      <c r="S994" s="16" t="str">
        <f t="shared" si="125"/>
        <v>May</v>
      </c>
      <c r="T994" t="s">
        <v>2090</v>
      </c>
      <c r="U994">
        <v>1526878800</v>
      </c>
      <c r="V994" s="12">
        <f t="shared" si="126"/>
        <v>43241.208333333328</v>
      </c>
      <c r="W994" t="b">
        <v>0</v>
      </c>
      <c r="X994" t="b">
        <v>1</v>
      </c>
      <c r="Y994" t="s">
        <v>53</v>
      </c>
    </row>
    <row r="995" spans="1:2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20"/>
        <v>77.632653061224488</v>
      </c>
      <c r="G995" t="s">
        <v>74</v>
      </c>
      <c r="H995" s="8">
        <f t="shared" si="121"/>
        <v>101.44</v>
      </c>
      <c r="I995">
        <v>75</v>
      </c>
      <c r="J995" t="str">
        <f t="shared" si="122"/>
        <v>photography</v>
      </c>
      <c r="K995" t="str">
        <f t="shared" si="123"/>
        <v>photography books</v>
      </c>
      <c r="L995" t="s">
        <v>107</v>
      </c>
      <c r="M995" t="s">
        <v>108</v>
      </c>
      <c r="N995">
        <v>1450936800</v>
      </c>
      <c r="O995" s="14">
        <f t="shared" si="124"/>
        <v>42362.25</v>
      </c>
      <c r="P995" s="14">
        <v>42362.25</v>
      </c>
      <c r="Q995">
        <f t="shared" si="127"/>
        <v>2015</v>
      </c>
      <c r="R995">
        <v>2015</v>
      </c>
      <c r="S995" s="16" t="str">
        <f t="shared" si="125"/>
        <v>Dec</v>
      </c>
      <c r="T995" t="s">
        <v>2086</v>
      </c>
      <c r="U995">
        <v>1452405600</v>
      </c>
      <c r="V995" s="12">
        <f t="shared" si="126"/>
        <v>42379.25</v>
      </c>
      <c r="W995" t="b">
        <v>0</v>
      </c>
      <c r="X995" t="b">
        <v>1</v>
      </c>
      <c r="Y995" t="s">
        <v>122</v>
      </c>
    </row>
    <row r="996" spans="1:2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20"/>
        <v>52.496810772501767</v>
      </c>
      <c r="G996" t="s">
        <v>14</v>
      </c>
      <c r="H996" s="8">
        <f t="shared" si="121"/>
        <v>87.972684085510693</v>
      </c>
      <c r="I996">
        <v>842</v>
      </c>
      <c r="J996" t="str">
        <f t="shared" si="122"/>
        <v>publishing</v>
      </c>
      <c r="K996" t="str">
        <f t="shared" si="123"/>
        <v>translations</v>
      </c>
      <c r="L996" t="s">
        <v>21</v>
      </c>
      <c r="M996" t="s">
        <v>22</v>
      </c>
      <c r="N996">
        <v>1413522000</v>
      </c>
      <c r="O996" s="14">
        <f t="shared" si="124"/>
        <v>41929.208333333336</v>
      </c>
      <c r="P996" s="14">
        <v>41929.208333333336</v>
      </c>
      <c r="Q996">
        <f t="shared" si="127"/>
        <v>2014</v>
      </c>
      <c r="R996">
        <v>2014</v>
      </c>
      <c r="S996" s="16" t="str">
        <f t="shared" si="125"/>
        <v>Oct</v>
      </c>
      <c r="T996" t="s">
        <v>2083</v>
      </c>
      <c r="U996">
        <v>1414040400</v>
      </c>
      <c r="V996" s="12">
        <f t="shared" si="126"/>
        <v>41935.208333333336</v>
      </c>
      <c r="W996" t="b">
        <v>0</v>
      </c>
      <c r="X996" t="b">
        <v>1</v>
      </c>
      <c r="Y996" t="s">
        <v>206</v>
      </c>
    </row>
    <row r="997" spans="1:2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20"/>
        <v>157.46762589928059</v>
      </c>
      <c r="G997" t="s">
        <v>20</v>
      </c>
      <c r="H997" s="8">
        <f t="shared" si="121"/>
        <v>74.995594713656388</v>
      </c>
      <c r="I997">
        <v>2043</v>
      </c>
      <c r="J997" t="str">
        <f t="shared" si="122"/>
        <v>food</v>
      </c>
      <c r="K997" t="str">
        <f t="shared" si="123"/>
        <v>food trucks</v>
      </c>
      <c r="L997" t="s">
        <v>21</v>
      </c>
      <c r="M997" t="s">
        <v>22</v>
      </c>
      <c r="N997">
        <v>1541307600</v>
      </c>
      <c r="O997" s="14">
        <f t="shared" si="124"/>
        <v>43408.208333333328</v>
      </c>
      <c r="P997" s="14">
        <v>43408.208333333328</v>
      </c>
      <c r="Q997">
        <f t="shared" si="127"/>
        <v>2018</v>
      </c>
      <c r="R997">
        <v>2018</v>
      </c>
      <c r="S997" s="16" t="str">
        <f t="shared" si="125"/>
        <v>Nov</v>
      </c>
      <c r="T997" t="s">
        <v>2079</v>
      </c>
      <c r="U997">
        <v>1543816800</v>
      </c>
      <c r="V997" s="12">
        <f t="shared" si="126"/>
        <v>43437.25</v>
      </c>
      <c r="W997" t="b">
        <v>0</v>
      </c>
      <c r="X997" t="b">
        <v>1</v>
      </c>
      <c r="Y997" t="s">
        <v>17</v>
      </c>
    </row>
    <row r="998" spans="1:2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20"/>
        <v>72.939393939393938</v>
      </c>
      <c r="G998" t="s">
        <v>14</v>
      </c>
      <c r="H998" s="8">
        <f t="shared" si="121"/>
        <v>42.982142857142854</v>
      </c>
      <c r="I998">
        <v>112</v>
      </c>
      <c r="J998" t="str">
        <f t="shared" si="122"/>
        <v>theater</v>
      </c>
      <c r="K998" t="str">
        <f t="shared" si="123"/>
        <v>plays</v>
      </c>
      <c r="L998" t="s">
        <v>21</v>
      </c>
      <c r="M998" t="s">
        <v>22</v>
      </c>
      <c r="N998">
        <v>1357106400</v>
      </c>
      <c r="O998" s="14">
        <f t="shared" si="124"/>
        <v>41276.25</v>
      </c>
      <c r="P998" s="14">
        <v>41276.25</v>
      </c>
      <c r="Q998">
        <f t="shared" si="127"/>
        <v>2013</v>
      </c>
      <c r="R998">
        <v>2013</v>
      </c>
      <c r="S998" s="16" t="str">
        <f t="shared" si="125"/>
        <v>Jan</v>
      </c>
      <c r="T998" t="s">
        <v>2081</v>
      </c>
      <c r="U998">
        <v>1359698400</v>
      </c>
      <c r="V998" s="12">
        <f t="shared" si="126"/>
        <v>41306.25</v>
      </c>
      <c r="W998" t="b">
        <v>0</v>
      </c>
      <c r="X998" t="b">
        <v>0</v>
      </c>
      <c r="Y998" t="s">
        <v>33</v>
      </c>
    </row>
    <row r="999" spans="1:2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20"/>
        <v>60.565789473684205</v>
      </c>
      <c r="G999" t="s">
        <v>74</v>
      </c>
      <c r="H999" s="8">
        <f t="shared" si="121"/>
        <v>33.115107913669064</v>
      </c>
      <c r="I999">
        <v>139</v>
      </c>
      <c r="J999" t="str">
        <f t="shared" si="122"/>
        <v>theater</v>
      </c>
      <c r="K999" t="str">
        <f t="shared" si="123"/>
        <v>plays</v>
      </c>
      <c r="L999" t="s">
        <v>107</v>
      </c>
      <c r="M999" t="s">
        <v>108</v>
      </c>
      <c r="N999">
        <v>1390197600</v>
      </c>
      <c r="O999" s="14">
        <f t="shared" si="124"/>
        <v>41659.25</v>
      </c>
      <c r="P999" s="14">
        <v>41659.25</v>
      </c>
      <c r="Q999">
        <f t="shared" si="127"/>
        <v>2014</v>
      </c>
      <c r="R999">
        <v>2014</v>
      </c>
      <c r="S999" s="16" t="str">
        <f t="shared" si="125"/>
        <v>Jan</v>
      </c>
      <c r="T999" t="s">
        <v>2081</v>
      </c>
      <c r="U999">
        <v>1390629600</v>
      </c>
      <c r="V999" s="12">
        <f t="shared" si="126"/>
        <v>41664.25</v>
      </c>
      <c r="W999" t="b">
        <v>0</v>
      </c>
      <c r="X999" t="b">
        <v>0</v>
      </c>
      <c r="Y999" t="s">
        <v>33</v>
      </c>
    </row>
    <row r="1000" spans="1:2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20"/>
        <v>56.791291291291287</v>
      </c>
      <c r="G1000" t="s">
        <v>14</v>
      </c>
      <c r="H1000" s="8">
        <f t="shared" si="121"/>
        <v>101.13101604278074</v>
      </c>
      <c r="I1000">
        <v>374</v>
      </c>
      <c r="J1000" t="str">
        <f t="shared" si="122"/>
        <v>music</v>
      </c>
      <c r="K1000" t="str">
        <f t="shared" si="123"/>
        <v>indie rock</v>
      </c>
      <c r="L1000" t="s">
        <v>21</v>
      </c>
      <c r="M1000" t="s">
        <v>22</v>
      </c>
      <c r="N1000">
        <v>1265868000</v>
      </c>
      <c r="O1000" s="14">
        <f t="shared" si="124"/>
        <v>40220.25</v>
      </c>
      <c r="P1000" s="14">
        <v>40220.25</v>
      </c>
      <c r="Q1000">
        <f t="shared" si="127"/>
        <v>2010</v>
      </c>
      <c r="R1000">
        <v>2010</v>
      </c>
      <c r="S1000" s="16" t="str">
        <f t="shared" si="125"/>
        <v>Feb</v>
      </c>
      <c r="T1000" t="s">
        <v>2089</v>
      </c>
      <c r="U1000">
        <v>1267077600</v>
      </c>
      <c r="V1000" s="12">
        <f t="shared" si="126"/>
        <v>40234.25</v>
      </c>
      <c r="W1000" t="b">
        <v>0</v>
      </c>
      <c r="X1000" t="b">
        <v>1</v>
      </c>
      <c r="Y1000" t="s">
        <v>60</v>
      </c>
    </row>
    <row r="1001" spans="1:2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20"/>
        <v>56.542754275427541</v>
      </c>
      <c r="G1001" t="s">
        <v>74</v>
      </c>
      <c r="H1001" s="8">
        <f t="shared" si="121"/>
        <v>55.98841354723708</v>
      </c>
      <c r="I1001">
        <v>1122</v>
      </c>
      <c r="J1001" t="str">
        <f t="shared" si="122"/>
        <v>food</v>
      </c>
      <c r="K1001" t="str">
        <f t="shared" si="123"/>
        <v>food trucks</v>
      </c>
      <c r="L1001" t="s">
        <v>21</v>
      </c>
      <c r="M1001" t="s">
        <v>22</v>
      </c>
      <c r="N1001">
        <v>1467176400</v>
      </c>
      <c r="O1001" s="14">
        <f t="shared" si="124"/>
        <v>42550.208333333328</v>
      </c>
      <c r="P1001" s="14">
        <v>42550.208333333328</v>
      </c>
      <c r="Q1001">
        <f t="shared" si="127"/>
        <v>2016</v>
      </c>
      <c r="R1001">
        <v>2016</v>
      </c>
      <c r="S1001" s="16" t="str">
        <f t="shared" si="125"/>
        <v>Jun</v>
      </c>
      <c r="T1001" t="s">
        <v>2084</v>
      </c>
      <c r="U1001">
        <v>1467781200</v>
      </c>
      <c r="V1001" s="12">
        <f t="shared" si="126"/>
        <v>42557.208333333328</v>
      </c>
      <c r="W1001" t="b">
        <v>0</v>
      </c>
      <c r="X1001" t="b">
        <v>0</v>
      </c>
      <c r="Y1001" t="s">
        <v>17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min"/>
        <cfvo type="percentile" val="50"/>
        <cfvo type="max"/>
        <color rgb="FFC00000"/>
        <color rgb="FF00B050"/>
        <color rgb="FF0070C0"/>
      </colorScale>
    </cfRule>
    <cfRule type="colorScale" priority="3">
      <colorScale>
        <cfvo type="min"/>
        <cfvo type="percentile" val="50"/>
        <cfvo type="max"/>
        <color rgb="FFC00000"/>
        <color rgb="FF92D050"/>
        <color rgb="FF00B0F0"/>
      </colorScale>
    </cfRule>
  </conditionalFormatting>
  <conditionalFormatting sqref="G2:H1001">
    <cfRule type="containsText" dxfId="15" priority="4" operator="containsText" text="canceled">
      <formula>NOT(ISERROR(SEARCH("canceled",G2)))</formula>
    </cfRule>
    <cfRule type="containsText" dxfId="14" priority="5" operator="containsText" text="live">
      <formula>NOT(ISERROR(SEARCH("live",G2)))</formula>
    </cfRule>
    <cfRule type="containsText" dxfId="13" priority="6" operator="containsText" text="successful">
      <formula>NOT(ISERROR(SEARCH("successful",G2)))</formula>
    </cfRule>
    <cfRule type="containsText" dxfId="12" priority="7" operator="containsText" text="failed">
      <formula>NOT(ISERROR(SEARCH("failed",G2)))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Crowdfunding-Original dataset</vt:lpstr>
      <vt:lpstr>Work</vt:lpstr>
      <vt:lpstr>Pivot Table 1 Campaign Count</vt:lpstr>
      <vt:lpstr>Pivot Table 2 Sub-Cat Count</vt:lpstr>
      <vt:lpstr>Pivot Table 3 Date &amp; Outcome</vt:lpstr>
      <vt:lpstr>Pivot Table Goals Analysis</vt:lpstr>
      <vt:lpstr>Goal Analysis</vt:lpstr>
      <vt:lpstr>Backers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Alison Muller</cp:lastModifiedBy>
  <dcterms:created xsi:type="dcterms:W3CDTF">2021-09-29T18:52:28Z</dcterms:created>
  <dcterms:modified xsi:type="dcterms:W3CDTF">2023-10-22T03:06:49Z</dcterms:modified>
</cp:coreProperties>
</file>