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5" yWindow="15" windowWidth="10695" windowHeight="1980" activeTab="5"/>
  </bookViews>
  <sheets>
    <sheet name="代號檔" sheetId="2" r:id="rId1"/>
    <sheet name="客戶" sheetId="1" r:id="rId2"/>
    <sheet name="商品" sheetId="5" r:id="rId3"/>
    <sheet name="員工" sheetId="6" r:id="rId4"/>
    <sheet name="銷貨單頭" sheetId="3" r:id="rId5"/>
    <sheet name="銷貨單明細" sheetId="4" r:id="rId6"/>
    <sheet name="12問" sheetId="7" r:id="rId7"/>
    <sheet name="工作表1" sheetId="8" r:id="rId8"/>
  </sheets>
  <definedNames>
    <definedName name="_xlnm._FilterDatabase" localSheetId="5" hidden="1">銷貨單明細!$A$1:$O$252</definedName>
    <definedName name="分類表">代號檔!$G$2:$H$101</definedName>
    <definedName name="客戶表">客戶!$A$2:$E$1001</definedName>
    <definedName name="員工表">員工!$A$2:$E$1001</definedName>
    <definedName name="商品表">商品!$A$2:$E$1001</definedName>
    <definedName name="部門表">代號檔!$D$2:$E$102</definedName>
    <definedName name="單頭">銷貨單頭!$A$2:$H$10001</definedName>
    <definedName name="縣市表">代號檔!$A$2:$B$101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7" l="1"/>
  <c r="D9" i="7"/>
  <c r="D8" i="7"/>
  <c r="D7" i="7"/>
  <c r="D6" i="7"/>
  <c r="D4" i="7"/>
  <c r="C4" i="7"/>
  <c r="D3" i="7"/>
  <c r="D2" i="7"/>
  <c r="D1" i="7"/>
  <c r="G253" i="4"/>
  <c r="C1" i="7"/>
  <c r="A2" i="8"/>
  <c r="C10" i="7" l="1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" i="4"/>
  <c r="H3" i="4"/>
  <c r="O3" i="4" s="1"/>
  <c r="H4" i="4"/>
  <c r="H5" i="4"/>
  <c r="H6" i="4"/>
  <c r="O6" i="4" s="1"/>
  <c r="H7" i="4"/>
  <c r="O7" i="4" s="1"/>
  <c r="H8" i="4"/>
  <c r="H9" i="4"/>
  <c r="O9" i="4" s="1"/>
  <c r="H10" i="4"/>
  <c r="O10" i="4" s="1"/>
  <c r="H11" i="4"/>
  <c r="O11" i="4" s="1"/>
  <c r="H12" i="4"/>
  <c r="H13" i="4"/>
  <c r="O13" i="4" s="1"/>
  <c r="H14" i="4"/>
  <c r="O14" i="4" s="1"/>
  <c r="H15" i="4"/>
  <c r="O15" i="4" s="1"/>
  <c r="H16" i="4"/>
  <c r="H17" i="4"/>
  <c r="O17" i="4" s="1"/>
  <c r="H18" i="4"/>
  <c r="O18" i="4" s="1"/>
  <c r="H19" i="4"/>
  <c r="O19" i="4" s="1"/>
  <c r="H20" i="4"/>
  <c r="H21" i="4"/>
  <c r="H22" i="4"/>
  <c r="O22" i="4" s="1"/>
  <c r="H23" i="4"/>
  <c r="O23" i="4" s="1"/>
  <c r="H24" i="4"/>
  <c r="H25" i="4"/>
  <c r="O25" i="4" s="1"/>
  <c r="H26" i="4"/>
  <c r="O26" i="4" s="1"/>
  <c r="H27" i="4"/>
  <c r="O27" i="4" s="1"/>
  <c r="H28" i="4"/>
  <c r="H29" i="4"/>
  <c r="O29" i="4" s="1"/>
  <c r="H30" i="4"/>
  <c r="O30" i="4" s="1"/>
  <c r="H31" i="4"/>
  <c r="O31" i="4" s="1"/>
  <c r="H32" i="4"/>
  <c r="H33" i="4"/>
  <c r="O33" i="4" s="1"/>
  <c r="H34" i="4"/>
  <c r="O34" i="4" s="1"/>
  <c r="H35" i="4"/>
  <c r="O35" i="4" s="1"/>
  <c r="H36" i="4"/>
  <c r="H37" i="4"/>
  <c r="H38" i="4"/>
  <c r="O38" i="4" s="1"/>
  <c r="H39" i="4"/>
  <c r="O39" i="4" s="1"/>
  <c r="H40" i="4"/>
  <c r="H41" i="4"/>
  <c r="O41" i="4" s="1"/>
  <c r="H42" i="4"/>
  <c r="O42" i="4" s="1"/>
  <c r="H43" i="4"/>
  <c r="O43" i="4" s="1"/>
  <c r="H44" i="4"/>
  <c r="H45" i="4"/>
  <c r="O45" i="4" s="1"/>
  <c r="H46" i="4"/>
  <c r="O46" i="4" s="1"/>
  <c r="H47" i="4"/>
  <c r="O47" i="4" s="1"/>
  <c r="H48" i="4"/>
  <c r="H49" i="4"/>
  <c r="O49" i="4" s="1"/>
  <c r="H50" i="4"/>
  <c r="O50" i="4" s="1"/>
  <c r="H51" i="4"/>
  <c r="O51" i="4" s="1"/>
  <c r="H52" i="4"/>
  <c r="H53" i="4"/>
  <c r="H54" i="4"/>
  <c r="O54" i="4" s="1"/>
  <c r="H55" i="4"/>
  <c r="O55" i="4" s="1"/>
  <c r="H56" i="4"/>
  <c r="H57" i="4"/>
  <c r="O57" i="4" s="1"/>
  <c r="H58" i="4"/>
  <c r="O58" i="4" s="1"/>
  <c r="H59" i="4"/>
  <c r="O59" i="4" s="1"/>
  <c r="H60" i="4"/>
  <c r="H61" i="4"/>
  <c r="O61" i="4" s="1"/>
  <c r="H62" i="4"/>
  <c r="O62" i="4" s="1"/>
  <c r="H63" i="4"/>
  <c r="O63" i="4" s="1"/>
  <c r="H64" i="4"/>
  <c r="H65" i="4"/>
  <c r="O65" i="4" s="1"/>
  <c r="H66" i="4"/>
  <c r="O66" i="4" s="1"/>
  <c r="H67" i="4"/>
  <c r="O67" i="4" s="1"/>
  <c r="H68" i="4"/>
  <c r="H69" i="4"/>
  <c r="H70" i="4"/>
  <c r="O70" i="4" s="1"/>
  <c r="H71" i="4"/>
  <c r="O71" i="4" s="1"/>
  <c r="H72" i="4"/>
  <c r="H73" i="4"/>
  <c r="O73" i="4" s="1"/>
  <c r="H74" i="4"/>
  <c r="O74" i="4" s="1"/>
  <c r="H75" i="4"/>
  <c r="O75" i="4" s="1"/>
  <c r="H76" i="4"/>
  <c r="H77" i="4"/>
  <c r="O77" i="4" s="1"/>
  <c r="H78" i="4"/>
  <c r="O78" i="4" s="1"/>
  <c r="H79" i="4"/>
  <c r="H80" i="4"/>
  <c r="H81" i="4"/>
  <c r="H82" i="4"/>
  <c r="O82" i="4" s="1"/>
  <c r="H83" i="4"/>
  <c r="H84" i="4"/>
  <c r="H85" i="4"/>
  <c r="O85" i="4" s="1"/>
  <c r="H86" i="4"/>
  <c r="O86" i="4" s="1"/>
  <c r="H87" i="4"/>
  <c r="H88" i="4"/>
  <c r="H89" i="4"/>
  <c r="O89" i="4" s="1"/>
  <c r="H90" i="4"/>
  <c r="H91" i="4"/>
  <c r="H92" i="4"/>
  <c r="H93" i="4"/>
  <c r="O93" i="4" s="1"/>
  <c r="H94" i="4"/>
  <c r="H95" i="4"/>
  <c r="H96" i="4"/>
  <c r="H97" i="4"/>
  <c r="O97" i="4" s="1"/>
  <c r="H98" i="4"/>
  <c r="H99" i="4"/>
  <c r="H100" i="4"/>
  <c r="H101" i="4"/>
  <c r="O101" i="4" s="1"/>
  <c r="H102" i="4"/>
  <c r="H103" i="4"/>
  <c r="H104" i="4"/>
  <c r="H105" i="4"/>
  <c r="O105" i="4" s="1"/>
  <c r="H106" i="4"/>
  <c r="H107" i="4"/>
  <c r="H108" i="4"/>
  <c r="H109" i="4"/>
  <c r="O109" i="4" s="1"/>
  <c r="H110" i="4"/>
  <c r="H111" i="4"/>
  <c r="H112" i="4"/>
  <c r="H113" i="4"/>
  <c r="O113" i="4" s="1"/>
  <c r="H114" i="4"/>
  <c r="H115" i="4"/>
  <c r="H116" i="4"/>
  <c r="H117" i="4"/>
  <c r="O117" i="4" s="1"/>
  <c r="H118" i="4"/>
  <c r="H119" i="4"/>
  <c r="H120" i="4"/>
  <c r="H121" i="4"/>
  <c r="O121" i="4" s="1"/>
  <c r="H122" i="4"/>
  <c r="H123" i="4"/>
  <c r="H124" i="4"/>
  <c r="H125" i="4"/>
  <c r="O125" i="4" s="1"/>
  <c r="H126" i="4"/>
  <c r="H127" i="4"/>
  <c r="H128" i="4"/>
  <c r="H129" i="4"/>
  <c r="O129" i="4" s="1"/>
  <c r="H130" i="4"/>
  <c r="H131" i="4"/>
  <c r="H132" i="4"/>
  <c r="H133" i="4"/>
  <c r="O133" i="4" s="1"/>
  <c r="H134" i="4"/>
  <c r="H135" i="4"/>
  <c r="H136" i="4"/>
  <c r="H137" i="4"/>
  <c r="O137" i="4" s="1"/>
  <c r="H138" i="4"/>
  <c r="H139" i="4"/>
  <c r="H140" i="4"/>
  <c r="H141" i="4"/>
  <c r="O141" i="4" s="1"/>
  <c r="H142" i="4"/>
  <c r="H143" i="4"/>
  <c r="H144" i="4"/>
  <c r="H145" i="4"/>
  <c r="O145" i="4" s="1"/>
  <c r="H146" i="4"/>
  <c r="H147" i="4"/>
  <c r="H148" i="4"/>
  <c r="H149" i="4"/>
  <c r="O149" i="4" s="1"/>
  <c r="H150" i="4"/>
  <c r="H151" i="4"/>
  <c r="H152" i="4"/>
  <c r="H153" i="4"/>
  <c r="O153" i="4" s="1"/>
  <c r="H154" i="4"/>
  <c r="H155" i="4"/>
  <c r="H156" i="4"/>
  <c r="H157" i="4"/>
  <c r="O157" i="4" s="1"/>
  <c r="H158" i="4"/>
  <c r="H159" i="4"/>
  <c r="H160" i="4"/>
  <c r="H161" i="4"/>
  <c r="O161" i="4" s="1"/>
  <c r="H162" i="4"/>
  <c r="H163" i="4"/>
  <c r="H164" i="4"/>
  <c r="H165" i="4"/>
  <c r="O165" i="4" s="1"/>
  <c r="H166" i="4"/>
  <c r="H167" i="4"/>
  <c r="H168" i="4"/>
  <c r="H169" i="4"/>
  <c r="O169" i="4" s="1"/>
  <c r="H170" i="4"/>
  <c r="H171" i="4"/>
  <c r="H172" i="4"/>
  <c r="H173" i="4"/>
  <c r="O173" i="4" s="1"/>
  <c r="H174" i="4"/>
  <c r="H175" i="4"/>
  <c r="H176" i="4"/>
  <c r="H177" i="4"/>
  <c r="O177" i="4" s="1"/>
  <c r="H178" i="4"/>
  <c r="H179" i="4"/>
  <c r="H180" i="4"/>
  <c r="H181" i="4"/>
  <c r="O181" i="4" s="1"/>
  <c r="H182" i="4"/>
  <c r="H183" i="4"/>
  <c r="H184" i="4"/>
  <c r="H185" i="4"/>
  <c r="O185" i="4" s="1"/>
  <c r="H186" i="4"/>
  <c r="H187" i="4"/>
  <c r="H188" i="4"/>
  <c r="H189" i="4"/>
  <c r="O189" i="4" s="1"/>
  <c r="H190" i="4"/>
  <c r="H191" i="4"/>
  <c r="H192" i="4"/>
  <c r="H193" i="4"/>
  <c r="O193" i="4" s="1"/>
  <c r="H194" i="4"/>
  <c r="H195" i="4"/>
  <c r="H196" i="4"/>
  <c r="H197" i="4"/>
  <c r="O197" i="4" s="1"/>
  <c r="H198" i="4"/>
  <c r="H199" i="4"/>
  <c r="H200" i="4"/>
  <c r="H201" i="4"/>
  <c r="O201" i="4" s="1"/>
  <c r="H202" i="4"/>
  <c r="H203" i="4"/>
  <c r="H204" i="4"/>
  <c r="H205" i="4"/>
  <c r="O205" i="4" s="1"/>
  <c r="H206" i="4"/>
  <c r="H207" i="4"/>
  <c r="H208" i="4"/>
  <c r="H209" i="4"/>
  <c r="O209" i="4" s="1"/>
  <c r="H210" i="4"/>
  <c r="H211" i="4"/>
  <c r="H212" i="4"/>
  <c r="H213" i="4"/>
  <c r="O213" i="4" s="1"/>
  <c r="H214" i="4"/>
  <c r="H215" i="4"/>
  <c r="H216" i="4"/>
  <c r="H217" i="4"/>
  <c r="O217" i="4" s="1"/>
  <c r="H218" i="4"/>
  <c r="H219" i="4"/>
  <c r="O219" i="4" s="1"/>
  <c r="H220" i="4"/>
  <c r="H221" i="4"/>
  <c r="O221" i="4" s="1"/>
  <c r="H222" i="4"/>
  <c r="H223" i="4"/>
  <c r="O223" i="4" s="1"/>
  <c r="H224" i="4"/>
  <c r="H225" i="4"/>
  <c r="O225" i="4" s="1"/>
  <c r="H226" i="4"/>
  <c r="H227" i="4"/>
  <c r="O227" i="4" s="1"/>
  <c r="H228" i="4"/>
  <c r="H229" i="4"/>
  <c r="O229" i="4" s="1"/>
  <c r="H230" i="4"/>
  <c r="H231" i="4"/>
  <c r="O231" i="4" s="1"/>
  <c r="H232" i="4"/>
  <c r="H233" i="4"/>
  <c r="O233" i="4" s="1"/>
  <c r="H234" i="4"/>
  <c r="H235" i="4"/>
  <c r="O235" i="4" s="1"/>
  <c r="H236" i="4"/>
  <c r="H237" i="4"/>
  <c r="O237" i="4" s="1"/>
  <c r="H238" i="4"/>
  <c r="O238" i="4" s="1"/>
  <c r="H239" i="4"/>
  <c r="O239" i="4" s="1"/>
  <c r="H240" i="4"/>
  <c r="H241" i="4"/>
  <c r="O241" i="4" s="1"/>
  <c r="H242" i="4"/>
  <c r="O242" i="4" s="1"/>
  <c r="H243" i="4"/>
  <c r="O243" i="4" s="1"/>
  <c r="H244" i="4"/>
  <c r="H245" i="4"/>
  <c r="O245" i="4" s="1"/>
  <c r="H246" i="4"/>
  <c r="O246" i="4" s="1"/>
  <c r="H247" i="4"/>
  <c r="O247" i="4" s="1"/>
  <c r="H248" i="4"/>
  <c r="H249" i="4"/>
  <c r="O249" i="4" s="1"/>
  <c r="H250" i="4"/>
  <c r="O250" i="4" s="1"/>
  <c r="H251" i="4"/>
  <c r="O251" i="4" s="1"/>
  <c r="H252" i="4"/>
  <c r="H2" i="4"/>
  <c r="O2" i="4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" i="4"/>
  <c r="E3" i="4"/>
  <c r="G3" i="4" s="1"/>
  <c r="E4" i="4"/>
  <c r="G4" i="4" s="1"/>
  <c r="E5" i="4"/>
  <c r="G5" i="4" s="1"/>
  <c r="E6" i="4"/>
  <c r="G6" i="4" s="1"/>
  <c r="E7" i="4"/>
  <c r="G7" i="4" s="1"/>
  <c r="E8" i="4"/>
  <c r="G8" i="4" s="1"/>
  <c r="E9" i="4"/>
  <c r="G9" i="4" s="1"/>
  <c r="E10" i="4"/>
  <c r="G10" i="4" s="1"/>
  <c r="E11" i="4"/>
  <c r="G11" i="4" s="1"/>
  <c r="E12" i="4"/>
  <c r="G12" i="4" s="1"/>
  <c r="E13" i="4"/>
  <c r="G13" i="4" s="1"/>
  <c r="E14" i="4"/>
  <c r="G14" i="4" s="1"/>
  <c r="E15" i="4"/>
  <c r="G15" i="4" s="1"/>
  <c r="E16" i="4"/>
  <c r="G16" i="4" s="1"/>
  <c r="E17" i="4"/>
  <c r="G17" i="4" s="1"/>
  <c r="E18" i="4"/>
  <c r="G18" i="4" s="1"/>
  <c r="E19" i="4"/>
  <c r="G19" i="4" s="1"/>
  <c r="E20" i="4"/>
  <c r="G20" i="4" s="1"/>
  <c r="E21" i="4"/>
  <c r="G21" i="4" s="1"/>
  <c r="E22" i="4"/>
  <c r="G22" i="4" s="1"/>
  <c r="E23" i="4"/>
  <c r="G23" i="4" s="1"/>
  <c r="E24" i="4"/>
  <c r="G24" i="4" s="1"/>
  <c r="E25" i="4"/>
  <c r="G25" i="4" s="1"/>
  <c r="E26" i="4"/>
  <c r="G26" i="4" s="1"/>
  <c r="E27" i="4"/>
  <c r="G27" i="4" s="1"/>
  <c r="E28" i="4"/>
  <c r="G28" i="4" s="1"/>
  <c r="E29" i="4"/>
  <c r="G29" i="4" s="1"/>
  <c r="E30" i="4"/>
  <c r="G30" i="4" s="1"/>
  <c r="E31" i="4"/>
  <c r="G31" i="4" s="1"/>
  <c r="E32" i="4"/>
  <c r="G32" i="4" s="1"/>
  <c r="E33" i="4"/>
  <c r="G33" i="4" s="1"/>
  <c r="E34" i="4"/>
  <c r="G34" i="4" s="1"/>
  <c r="E35" i="4"/>
  <c r="G35" i="4" s="1"/>
  <c r="E36" i="4"/>
  <c r="G36" i="4" s="1"/>
  <c r="E37" i="4"/>
  <c r="G37" i="4" s="1"/>
  <c r="E38" i="4"/>
  <c r="G38" i="4" s="1"/>
  <c r="E39" i="4"/>
  <c r="G39" i="4" s="1"/>
  <c r="E40" i="4"/>
  <c r="G40" i="4" s="1"/>
  <c r="E41" i="4"/>
  <c r="G41" i="4" s="1"/>
  <c r="E42" i="4"/>
  <c r="G42" i="4" s="1"/>
  <c r="E43" i="4"/>
  <c r="G43" i="4" s="1"/>
  <c r="E44" i="4"/>
  <c r="G44" i="4" s="1"/>
  <c r="E45" i="4"/>
  <c r="G45" i="4" s="1"/>
  <c r="E46" i="4"/>
  <c r="G46" i="4" s="1"/>
  <c r="E47" i="4"/>
  <c r="G47" i="4" s="1"/>
  <c r="E48" i="4"/>
  <c r="G48" i="4" s="1"/>
  <c r="E49" i="4"/>
  <c r="G49" i="4" s="1"/>
  <c r="E50" i="4"/>
  <c r="G50" i="4" s="1"/>
  <c r="E51" i="4"/>
  <c r="G51" i="4" s="1"/>
  <c r="E52" i="4"/>
  <c r="G52" i="4" s="1"/>
  <c r="E53" i="4"/>
  <c r="G53" i="4" s="1"/>
  <c r="E54" i="4"/>
  <c r="G54" i="4" s="1"/>
  <c r="E55" i="4"/>
  <c r="G55" i="4" s="1"/>
  <c r="E56" i="4"/>
  <c r="G56" i="4" s="1"/>
  <c r="E57" i="4"/>
  <c r="G57" i="4" s="1"/>
  <c r="E58" i="4"/>
  <c r="G58" i="4" s="1"/>
  <c r="E59" i="4"/>
  <c r="G59" i="4" s="1"/>
  <c r="E60" i="4"/>
  <c r="G60" i="4" s="1"/>
  <c r="E61" i="4"/>
  <c r="G61" i="4" s="1"/>
  <c r="E62" i="4"/>
  <c r="G62" i="4" s="1"/>
  <c r="E63" i="4"/>
  <c r="G63" i="4" s="1"/>
  <c r="E64" i="4"/>
  <c r="G64" i="4" s="1"/>
  <c r="E65" i="4"/>
  <c r="G65" i="4" s="1"/>
  <c r="E66" i="4"/>
  <c r="G66" i="4" s="1"/>
  <c r="E67" i="4"/>
  <c r="G67" i="4" s="1"/>
  <c r="E68" i="4"/>
  <c r="G68" i="4" s="1"/>
  <c r="E69" i="4"/>
  <c r="G69" i="4" s="1"/>
  <c r="E70" i="4"/>
  <c r="G70" i="4" s="1"/>
  <c r="E71" i="4"/>
  <c r="G71" i="4" s="1"/>
  <c r="E72" i="4"/>
  <c r="G72" i="4" s="1"/>
  <c r="E73" i="4"/>
  <c r="G73" i="4" s="1"/>
  <c r="E74" i="4"/>
  <c r="G74" i="4" s="1"/>
  <c r="E75" i="4"/>
  <c r="G75" i="4" s="1"/>
  <c r="E76" i="4"/>
  <c r="G76" i="4" s="1"/>
  <c r="E77" i="4"/>
  <c r="G77" i="4" s="1"/>
  <c r="E78" i="4"/>
  <c r="G78" i="4" s="1"/>
  <c r="E79" i="4"/>
  <c r="G79" i="4" s="1"/>
  <c r="E80" i="4"/>
  <c r="G80" i="4" s="1"/>
  <c r="E81" i="4"/>
  <c r="G81" i="4" s="1"/>
  <c r="E82" i="4"/>
  <c r="G82" i="4" s="1"/>
  <c r="E83" i="4"/>
  <c r="G83" i="4" s="1"/>
  <c r="E84" i="4"/>
  <c r="G84" i="4" s="1"/>
  <c r="E85" i="4"/>
  <c r="G85" i="4" s="1"/>
  <c r="E86" i="4"/>
  <c r="G86" i="4" s="1"/>
  <c r="E87" i="4"/>
  <c r="G87" i="4" s="1"/>
  <c r="E88" i="4"/>
  <c r="G88" i="4" s="1"/>
  <c r="E89" i="4"/>
  <c r="G89" i="4" s="1"/>
  <c r="E90" i="4"/>
  <c r="G90" i="4" s="1"/>
  <c r="E91" i="4"/>
  <c r="G91" i="4" s="1"/>
  <c r="E92" i="4"/>
  <c r="G92" i="4" s="1"/>
  <c r="E93" i="4"/>
  <c r="G93" i="4" s="1"/>
  <c r="E94" i="4"/>
  <c r="G94" i="4" s="1"/>
  <c r="E95" i="4"/>
  <c r="G95" i="4" s="1"/>
  <c r="E96" i="4"/>
  <c r="G96" i="4" s="1"/>
  <c r="E97" i="4"/>
  <c r="G97" i="4" s="1"/>
  <c r="E98" i="4"/>
  <c r="G98" i="4" s="1"/>
  <c r="E99" i="4"/>
  <c r="G99" i="4" s="1"/>
  <c r="E100" i="4"/>
  <c r="G100" i="4" s="1"/>
  <c r="E101" i="4"/>
  <c r="G101" i="4" s="1"/>
  <c r="E102" i="4"/>
  <c r="G102" i="4" s="1"/>
  <c r="E103" i="4"/>
  <c r="G103" i="4" s="1"/>
  <c r="E104" i="4"/>
  <c r="G104" i="4" s="1"/>
  <c r="E105" i="4"/>
  <c r="G105" i="4" s="1"/>
  <c r="E106" i="4"/>
  <c r="G106" i="4" s="1"/>
  <c r="E107" i="4"/>
  <c r="G107" i="4" s="1"/>
  <c r="E108" i="4"/>
  <c r="G108" i="4" s="1"/>
  <c r="E109" i="4"/>
  <c r="G109" i="4" s="1"/>
  <c r="E110" i="4"/>
  <c r="G110" i="4" s="1"/>
  <c r="E111" i="4"/>
  <c r="G111" i="4" s="1"/>
  <c r="E112" i="4"/>
  <c r="G112" i="4" s="1"/>
  <c r="E113" i="4"/>
  <c r="G113" i="4" s="1"/>
  <c r="E114" i="4"/>
  <c r="G114" i="4" s="1"/>
  <c r="E115" i="4"/>
  <c r="G115" i="4" s="1"/>
  <c r="E116" i="4"/>
  <c r="G116" i="4" s="1"/>
  <c r="E117" i="4"/>
  <c r="G117" i="4" s="1"/>
  <c r="E118" i="4"/>
  <c r="G118" i="4" s="1"/>
  <c r="E119" i="4"/>
  <c r="G119" i="4" s="1"/>
  <c r="E120" i="4"/>
  <c r="G120" i="4" s="1"/>
  <c r="E121" i="4"/>
  <c r="G121" i="4" s="1"/>
  <c r="E122" i="4"/>
  <c r="G122" i="4" s="1"/>
  <c r="E123" i="4"/>
  <c r="G123" i="4" s="1"/>
  <c r="E124" i="4"/>
  <c r="G124" i="4" s="1"/>
  <c r="E125" i="4"/>
  <c r="G125" i="4" s="1"/>
  <c r="E126" i="4"/>
  <c r="G126" i="4" s="1"/>
  <c r="E127" i="4"/>
  <c r="G127" i="4" s="1"/>
  <c r="E128" i="4"/>
  <c r="G128" i="4" s="1"/>
  <c r="E129" i="4"/>
  <c r="G129" i="4" s="1"/>
  <c r="E130" i="4"/>
  <c r="G130" i="4" s="1"/>
  <c r="E131" i="4"/>
  <c r="G131" i="4" s="1"/>
  <c r="E132" i="4"/>
  <c r="G132" i="4" s="1"/>
  <c r="E133" i="4"/>
  <c r="G133" i="4" s="1"/>
  <c r="E134" i="4"/>
  <c r="G134" i="4" s="1"/>
  <c r="E135" i="4"/>
  <c r="G135" i="4" s="1"/>
  <c r="E136" i="4"/>
  <c r="G136" i="4" s="1"/>
  <c r="E137" i="4"/>
  <c r="G137" i="4" s="1"/>
  <c r="E138" i="4"/>
  <c r="G138" i="4" s="1"/>
  <c r="E139" i="4"/>
  <c r="G139" i="4" s="1"/>
  <c r="E140" i="4"/>
  <c r="G140" i="4" s="1"/>
  <c r="E141" i="4"/>
  <c r="G141" i="4" s="1"/>
  <c r="E142" i="4"/>
  <c r="G142" i="4" s="1"/>
  <c r="E143" i="4"/>
  <c r="G143" i="4" s="1"/>
  <c r="E144" i="4"/>
  <c r="G144" i="4" s="1"/>
  <c r="E145" i="4"/>
  <c r="G145" i="4" s="1"/>
  <c r="E146" i="4"/>
  <c r="G146" i="4" s="1"/>
  <c r="E147" i="4"/>
  <c r="G147" i="4" s="1"/>
  <c r="E148" i="4"/>
  <c r="G148" i="4" s="1"/>
  <c r="E149" i="4"/>
  <c r="G149" i="4" s="1"/>
  <c r="E150" i="4"/>
  <c r="G150" i="4" s="1"/>
  <c r="E151" i="4"/>
  <c r="G151" i="4" s="1"/>
  <c r="E152" i="4"/>
  <c r="G152" i="4" s="1"/>
  <c r="E153" i="4"/>
  <c r="G153" i="4" s="1"/>
  <c r="E154" i="4"/>
  <c r="G154" i="4" s="1"/>
  <c r="E155" i="4"/>
  <c r="G155" i="4" s="1"/>
  <c r="E156" i="4"/>
  <c r="G156" i="4" s="1"/>
  <c r="E157" i="4"/>
  <c r="G157" i="4" s="1"/>
  <c r="E158" i="4"/>
  <c r="G158" i="4" s="1"/>
  <c r="E159" i="4"/>
  <c r="G159" i="4" s="1"/>
  <c r="E160" i="4"/>
  <c r="G160" i="4" s="1"/>
  <c r="E161" i="4"/>
  <c r="G161" i="4" s="1"/>
  <c r="E162" i="4"/>
  <c r="G162" i="4" s="1"/>
  <c r="E163" i="4"/>
  <c r="G163" i="4" s="1"/>
  <c r="E164" i="4"/>
  <c r="G164" i="4" s="1"/>
  <c r="E165" i="4"/>
  <c r="G165" i="4" s="1"/>
  <c r="E166" i="4"/>
  <c r="G166" i="4" s="1"/>
  <c r="E167" i="4"/>
  <c r="G167" i="4" s="1"/>
  <c r="E168" i="4"/>
  <c r="G168" i="4" s="1"/>
  <c r="E169" i="4"/>
  <c r="G169" i="4" s="1"/>
  <c r="E170" i="4"/>
  <c r="G170" i="4" s="1"/>
  <c r="E171" i="4"/>
  <c r="G171" i="4" s="1"/>
  <c r="E172" i="4"/>
  <c r="G172" i="4" s="1"/>
  <c r="E173" i="4"/>
  <c r="G173" i="4" s="1"/>
  <c r="E174" i="4"/>
  <c r="G174" i="4" s="1"/>
  <c r="E175" i="4"/>
  <c r="G175" i="4" s="1"/>
  <c r="E176" i="4"/>
  <c r="G176" i="4" s="1"/>
  <c r="E177" i="4"/>
  <c r="G177" i="4" s="1"/>
  <c r="E178" i="4"/>
  <c r="G178" i="4" s="1"/>
  <c r="E179" i="4"/>
  <c r="G179" i="4" s="1"/>
  <c r="E180" i="4"/>
  <c r="G180" i="4" s="1"/>
  <c r="E181" i="4"/>
  <c r="G181" i="4" s="1"/>
  <c r="E182" i="4"/>
  <c r="G182" i="4" s="1"/>
  <c r="E183" i="4"/>
  <c r="G183" i="4" s="1"/>
  <c r="E184" i="4"/>
  <c r="G184" i="4" s="1"/>
  <c r="E185" i="4"/>
  <c r="G185" i="4" s="1"/>
  <c r="E186" i="4"/>
  <c r="G186" i="4" s="1"/>
  <c r="E187" i="4"/>
  <c r="G187" i="4" s="1"/>
  <c r="E188" i="4"/>
  <c r="G188" i="4" s="1"/>
  <c r="E189" i="4"/>
  <c r="G189" i="4" s="1"/>
  <c r="E190" i="4"/>
  <c r="G190" i="4" s="1"/>
  <c r="E191" i="4"/>
  <c r="G191" i="4" s="1"/>
  <c r="E192" i="4"/>
  <c r="G192" i="4" s="1"/>
  <c r="E193" i="4"/>
  <c r="G193" i="4" s="1"/>
  <c r="E194" i="4"/>
  <c r="G194" i="4" s="1"/>
  <c r="E195" i="4"/>
  <c r="G195" i="4" s="1"/>
  <c r="E196" i="4"/>
  <c r="G196" i="4" s="1"/>
  <c r="E197" i="4"/>
  <c r="G197" i="4" s="1"/>
  <c r="E198" i="4"/>
  <c r="G198" i="4" s="1"/>
  <c r="E199" i="4"/>
  <c r="G199" i="4" s="1"/>
  <c r="E200" i="4"/>
  <c r="G200" i="4" s="1"/>
  <c r="E201" i="4"/>
  <c r="G201" i="4" s="1"/>
  <c r="E202" i="4"/>
  <c r="G202" i="4" s="1"/>
  <c r="E203" i="4"/>
  <c r="G203" i="4" s="1"/>
  <c r="E204" i="4"/>
  <c r="G204" i="4" s="1"/>
  <c r="E205" i="4"/>
  <c r="G205" i="4" s="1"/>
  <c r="E206" i="4"/>
  <c r="G206" i="4" s="1"/>
  <c r="E207" i="4"/>
  <c r="G207" i="4" s="1"/>
  <c r="E208" i="4"/>
  <c r="G208" i="4" s="1"/>
  <c r="E209" i="4"/>
  <c r="G209" i="4" s="1"/>
  <c r="E210" i="4"/>
  <c r="G210" i="4" s="1"/>
  <c r="E211" i="4"/>
  <c r="G211" i="4" s="1"/>
  <c r="E212" i="4"/>
  <c r="G212" i="4" s="1"/>
  <c r="E213" i="4"/>
  <c r="G213" i="4" s="1"/>
  <c r="E214" i="4"/>
  <c r="G214" i="4" s="1"/>
  <c r="E215" i="4"/>
  <c r="G215" i="4" s="1"/>
  <c r="E216" i="4"/>
  <c r="G216" i="4" s="1"/>
  <c r="E217" i="4"/>
  <c r="G217" i="4" s="1"/>
  <c r="E218" i="4"/>
  <c r="G218" i="4" s="1"/>
  <c r="E219" i="4"/>
  <c r="G219" i="4" s="1"/>
  <c r="E220" i="4"/>
  <c r="G220" i="4" s="1"/>
  <c r="E221" i="4"/>
  <c r="G221" i="4" s="1"/>
  <c r="E222" i="4"/>
  <c r="G222" i="4" s="1"/>
  <c r="E223" i="4"/>
  <c r="G223" i="4" s="1"/>
  <c r="E224" i="4"/>
  <c r="G224" i="4" s="1"/>
  <c r="E225" i="4"/>
  <c r="G225" i="4" s="1"/>
  <c r="E226" i="4"/>
  <c r="G226" i="4" s="1"/>
  <c r="E227" i="4"/>
  <c r="G227" i="4" s="1"/>
  <c r="E228" i="4"/>
  <c r="G228" i="4" s="1"/>
  <c r="E229" i="4"/>
  <c r="G229" i="4" s="1"/>
  <c r="E230" i="4"/>
  <c r="G230" i="4" s="1"/>
  <c r="E231" i="4"/>
  <c r="G231" i="4" s="1"/>
  <c r="E232" i="4"/>
  <c r="G232" i="4" s="1"/>
  <c r="E233" i="4"/>
  <c r="G233" i="4" s="1"/>
  <c r="E234" i="4"/>
  <c r="G234" i="4" s="1"/>
  <c r="E235" i="4"/>
  <c r="G235" i="4" s="1"/>
  <c r="E236" i="4"/>
  <c r="G236" i="4" s="1"/>
  <c r="E237" i="4"/>
  <c r="G237" i="4" s="1"/>
  <c r="E238" i="4"/>
  <c r="G238" i="4" s="1"/>
  <c r="E239" i="4"/>
  <c r="G239" i="4" s="1"/>
  <c r="E240" i="4"/>
  <c r="G240" i="4" s="1"/>
  <c r="E241" i="4"/>
  <c r="G241" i="4" s="1"/>
  <c r="E242" i="4"/>
  <c r="G242" i="4" s="1"/>
  <c r="E243" i="4"/>
  <c r="G243" i="4" s="1"/>
  <c r="E244" i="4"/>
  <c r="G244" i="4" s="1"/>
  <c r="E245" i="4"/>
  <c r="G245" i="4" s="1"/>
  <c r="E246" i="4"/>
  <c r="G246" i="4" s="1"/>
  <c r="E247" i="4"/>
  <c r="G247" i="4" s="1"/>
  <c r="E248" i="4"/>
  <c r="G248" i="4" s="1"/>
  <c r="E249" i="4"/>
  <c r="G249" i="4" s="1"/>
  <c r="E250" i="4"/>
  <c r="G250" i="4" s="1"/>
  <c r="E251" i="4"/>
  <c r="G251" i="4" s="1"/>
  <c r="E252" i="4"/>
  <c r="G252" i="4" s="1"/>
  <c r="E2" i="4"/>
  <c r="G2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" i="4"/>
  <c r="G261" i="4" l="1"/>
  <c r="N81" i="4"/>
  <c r="O81" i="4"/>
  <c r="N69" i="4"/>
  <c r="O69" i="4"/>
  <c r="N21" i="4"/>
  <c r="O21" i="4"/>
  <c r="C6" i="7"/>
  <c r="C7" i="7"/>
  <c r="N234" i="4"/>
  <c r="O234" i="4"/>
  <c r="N230" i="4"/>
  <c r="O230" i="4"/>
  <c r="N226" i="4"/>
  <c r="O226" i="4"/>
  <c r="N222" i="4"/>
  <c r="O222" i="4"/>
  <c r="N218" i="4"/>
  <c r="O218" i="4"/>
  <c r="N214" i="4"/>
  <c r="O214" i="4"/>
  <c r="N210" i="4"/>
  <c r="O210" i="4"/>
  <c r="N206" i="4"/>
  <c r="O206" i="4"/>
  <c r="N202" i="4"/>
  <c r="O202" i="4"/>
  <c r="N198" i="4"/>
  <c r="O198" i="4"/>
  <c r="N194" i="4"/>
  <c r="O194" i="4"/>
  <c r="N190" i="4"/>
  <c r="O190" i="4"/>
  <c r="N186" i="4"/>
  <c r="O186" i="4"/>
  <c r="N182" i="4"/>
  <c r="O182" i="4"/>
  <c r="N178" i="4"/>
  <c r="O178" i="4"/>
  <c r="N174" i="4"/>
  <c r="O174" i="4"/>
  <c r="N170" i="4"/>
  <c r="O170" i="4"/>
  <c r="N166" i="4"/>
  <c r="O166" i="4"/>
  <c r="N162" i="4"/>
  <c r="O162" i="4"/>
  <c r="N158" i="4"/>
  <c r="O158" i="4"/>
  <c r="N154" i="4"/>
  <c r="O154" i="4"/>
  <c r="N150" i="4"/>
  <c r="O150" i="4"/>
  <c r="N146" i="4"/>
  <c r="O146" i="4"/>
  <c r="N142" i="4"/>
  <c r="O142" i="4"/>
  <c r="N138" i="4"/>
  <c r="O138" i="4"/>
  <c r="N134" i="4"/>
  <c r="O134" i="4"/>
  <c r="N130" i="4"/>
  <c r="O130" i="4"/>
  <c r="N126" i="4"/>
  <c r="O126" i="4"/>
  <c r="N122" i="4"/>
  <c r="O122" i="4"/>
  <c r="N118" i="4"/>
  <c r="O118" i="4"/>
  <c r="N114" i="4"/>
  <c r="O114" i="4"/>
  <c r="N110" i="4"/>
  <c r="O110" i="4"/>
  <c r="N106" i="4"/>
  <c r="O106" i="4"/>
  <c r="N102" i="4"/>
  <c r="O102" i="4"/>
  <c r="N98" i="4"/>
  <c r="O98" i="4"/>
  <c r="N94" i="4"/>
  <c r="O94" i="4"/>
  <c r="N90" i="4"/>
  <c r="O90" i="4"/>
  <c r="N37" i="4"/>
  <c r="O37" i="4"/>
  <c r="N252" i="4"/>
  <c r="O252" i="4"/>
  <c r="N248" i="4"/>
  <c r="O248" i="4"/>
  <c r="N244" i="4"/>
  <c r="O244" i="4"/>
  <c r="M240" i="4"/>
  <c r="O240" i="4"/>
  <c r="N236" i="4"/>
  <c r="O236" i="4"/>
  <c r="N232" i="4"/>
  <c r="O232" i="4"/>
  <c r="N228" i="4"/>
  <c r="O228" i="4"/>
  <c r="N224" i="4"/>
  <c r="O224" i="4"/>
  <c r="N220" i="4"/>
  <c r="O220" i="4"/>
  <c r="N216" i="4"/>
  <c r="O216" i="4"/>
  <c r="N212" i="4"/>
  <c r="O212" i="4"/>
  <c r="N208" i="4"/>
  <c r="O208" i="4"/>
  <c r="N204" i="4"/>
  <c r="O204" i="4"/>
  <c r="N200" i="4"/>
  <c r="O200" i="4"/>
  <c r="N196" i="4"/>
  <c r="O196" i="4"/>
  <c r="N192" i="4"/>
  <c r="O192" i="4"/>
  <c r="N188" i="4"/>
  <c r="O188" i="4"/>
  <c r="N184" i="4"/>
  <c r="O184" i="4"/>
  <c r="N180" i="4"/>
  <c r="O180" i="4"/>
  <c r="M176" i="4"/>
  <c r="O176" i="4"/>
  <c r="N172" i="4"/>
  <c r="O172" i="4"/>
  <c r="N168" i="4"/>
  <c r="O168" i="4"/>
  <c r="N164" i="4"/>
  <c r="O164" i="4"/>
  <c r="N160" i="4"/>
  <c r="O160" i="4"/>
  <c r="N156" i="4"/>
  <c r="O156" i="4"/>
  <c r="N152" i="4"/>
  <c r="O152" i="4"/>
  <c r="N148" i="4"/>
  <c r="O148" i="4"/>
  <c r="N144" i="4"/>
  <c r="O144" i="4"/>
  <c r="N140" i="4"/>
  <c r="O140" i="4"/>
  <c r="N136" i="4"/>
  <c r="O136" i="4"/>
  <c r="N132" i="4"/>
  <c r="O132" i="4"/>
  <c r="N128" i="4"/>
  <c r="O128" i="4"/>
  <c r="N124" i="4"/>
  <c r="O124" i="4"/>
  <c r="N120" i="4"/>
  <c r="O120" i="4"/>
  <c r="N116" i="4"/>
  <c r="O116" i="4"/>
  <c r="M112" i="4"/>
  <c r="O112" i="4"/>
  <c r="N108" i="4"/>
  <c r="O108" i="4"/>
  <c r="N104" i="4"/>
  <c r="O104" i="4"/>
  <c r="N100" i="4"/>
  <c r="O100" i="4"/>
  <c r="N96" i="4"/>
  <c r="O96" i="4"/>
  <c r="N92" i="4"/>
  <c r="O92" i="4"/>
  <c r="N88" i="4"/>
  <c r="O88" i="4"/>
  <c r="M84" i="4"/>
  <c r="O84" i="4"/>
  <c r="M80" i="4"/>
  <c r="O80" i="4"/>
  <c r="M76" i="4"/>
  <c r="O76" i="4"/>
  <c r="M72" i="4"/>
  <c r="O72" i="4"/>
  <c r="M68" i="4"/>
  <c r="O68" i="4"/>
  <c r="M64" i="4"/>
  <c r="O64" i="4"/>
  <c r="M60" i="4"/>
  <c r="O60" i="4"/>
  <c r="M56" i="4"/>
  <c r="O56" i="4"/>
  <c r="M52" i="4"/>
  <c r="O52" i="4"/>
  <c r="M48" i="4"/>
  <c r="O48" i="4"/>
  <c r="M44" i="4"/>
  <c r="O44" i="4"/>
  <c r="M40" i="4"/>
  <c r="O40" i="4"/>
  <c r="M36" i="4"/>
  <c r="O36" i="4"/>
  <c r="M32" i="4"/>
  <c r="O32" i="4"/>
  <c r="M28" i="4"/>
  <c r="O28" i="4"/>
  <c r="M24" i="4"/>
  <c r="O24" i="4"/>
  <c r="M20" i="4"/>
  <c r="O20" i="4"/>
  <c r="M16" i="4"/>
  <c r="O16" i="4"/>
  <c r="M12" i="4"/>
  <c r="O12" i="4"/>
  <c r="M8" i="4"/>
  <c r="O8" i="4"/>
  <c r="M4" i="4"/>
  <c r="O4" i="4"/>
  <c r="N53" i="4"/>
  <c r="O53" i="4"/>
  <c r="N5" i="4"/>
  <c r="O5" i="4"/>
  <c r="N215" i="4"/>
  <c r="O215" i="4"/>
  <c r="N211" i="4"/>
  <c r="O211" i="4"/>
  <c r="N207" i="4"/>
  <c r="O207" i="4"/>
  <c r="N203" i="4"/>
  <c r="O203" i="4"/>
  <c r="N199" i="4"/>
  <c r="O199" i="4"/>
  <c r="N195" i="4"/>
  <c r="O195" i="4"/>
  <c r="N191" i="4"/>
  <c r="O191" i="4"/>
  <c r="N187" i="4"/>
  <c r="O187" i="4"/>
  <c r="N183" i="4"/>
  <c r="O183" i="4"/>
  <c r="N179" i="4"/>
  <c r="O179" i="4"/>
  <c r="N175" i="4"/>
  <c r="O175" i="4"/>
  <c r="N171" i="4"/>
  <c r="O171" i="4"/>
  <c r="N167" i="4"/>
  <c r="O167" i="4"/>
  <c r="N163" i="4"/>
  <c r="O163" i="4"/>
  <c r="N159" i="4"/>
  <c r="O159" i="4"/>
  <c r="N155" i="4"/>
  <c r="O155" i="4"/>
  <c r="N151" i="4"/>
  <c r="O151" i="4"/>
  <c r="N147" i="4"/>
  <c r="O147" i="4"/>
  <c r="N143" i="4"/>
  <c r="O143" i="4"/>
  <c r="N139" i="4"/>
  <c r="O139" i="4"/>
  <c r="N135" i="4"/>
  <c r="O135" i="4"/>
  <c r="N131" i="4"/>
  <c r="O131" i="4"/>
  <c r="N127" i="4"/>
  <c r="O127" i="4"/>
  <c r="N123" i="4"/>
  <c r="O123" i="4"/>
  <c r="N119" i="4"/>
  <c r="O119" i="4"/>
  <c r="N115" i="4"/>
  <c r="O115" i="4"/>
  <c r="N111" i="4"/>
  <c r="O111" i="4"/>
  <c r="N107" i="4"/>
  <c r="O107" i="4"/>
  <c r="N103" i="4"/>
  <c r="O103" i="4"/>
  <c r="N99" i="4"/>
  <c r="O99" i="4"/>
  <c r="N95" i="4"/>
  <c r="O95" i="4"/>
  <c r="N91" i="4"/>
  <c r="O91" i="4"/>
  <c r="N87" i="4"/>
  <c r="O87" i="4"/>
  <c r="N83" i="4"/>
  <c r="O83" i="4"/>
  <c r="N79" i="4"/>
  <c r="O79" i="4"/>
  <c r="G259" i="4"/>
  <c r="C3" i="7"/>
  <c r="C2" i="7"/>
  <c r="G255" i="4"/>
  <c r="G258" i="4"/>
  <c r="G257" i="4"/>
  <c r="G256" i="4"/>
  <c r="M244" i="4"/>
  <c r="M228" i="4"/>
  <c r="M212" i="4"/>
  <c r="M196" i="4"/>
  <c r="M180" i="4"/>
  <c r="M164" i="4"/>
  <c r="M148" i="4"/>
  <c r="M132" i="4"/>
  <c r="M116" i="4"/>
  <c r="M100" i="4"/>
  <c r="N240" i="4"/>
  <c r="N176" i="4"/>
  <c r="N112" i="4"/>
  <c r="N48" i="4"/>
  <c r="M224" i="4"/>
  <c r="M208" i="4"/>
  <c r="M192" i="4"/>
  <c r="M160" i="4"/>
  <c r="M144" i="4"/>
  <c r="M128" i="4"/>
  <c r="M96" i="4"/>
  <c r="N32" i="4"/>
  <c r="M252" i="4"/>
  <c r="M236" i="4"/>
  <c r="M220" i="4"/>
  <c r="M204" i="4"/>
  <c r="M188" i="4"/>
  <c r="M172" i="4"/>
  <c r="M156" i="4"/>
  <c r="M140" i="4"/>
  <c r="M124" i="4"/>
  <c r="M108" i="4"/>
  <c r="M92" i="4"/>
  <c r="N80" i="4"/>
  <c r="N16" i="4"/>
  <c r="M248" i="4"/>
  <c r="M232" i="4"/>
  <c r="M216" i="4"/>
  <c r="M200" i="4"/>
  <c r="M184" i="4"/>
  <c r="M168" i="4"/>
  <c r="M152" i="4"/>
  <c r="M136" i="4"/>
  <c r="M120" i="4"/>
  <c r="M104" i="4"/>
  <c r="M88" i="4"/>
  <c r="N64" i="4"/>
  <c r="N249" i="4"/>
  <c r="M249" i="4"/>
  <c r="N237" i="4"/>
  <c r="M237" i="4"/>
  <c r="N221" i="4"/>
  <c r="M221" i="4"/>
  <c r="N209" i="4"/>
  <c r="M209" i="4"/>
  <c r="N197" i="4"/>
  <c r="M197" i="4"/>
  <c r="N185" i="4"/>
  <c r="M185" i="4"/>
  <c r="N181" i="4"/>
  <c r="M181" i="4"/>
  <c r="N169" i="4"/>
  <c r="M169" i="4"/>
  <c r="N153" i="4"/>
  <c r="M153" i="4"/>
  <c r="N141" i="4"/>
  <c r="M141" i="4"/>
  <c r="N129" i="4"/>
  <c r="M129" i="4"/>
  <c r="N117" i="4"/>
  <c r="M117" i="4"/>
  <c r="N101" i="4"/>
  <c r="M101" i="4"/>
  <c r="N89" i="4"/>
  <c r="M89" i="4"/>
  <c r="N77" i="4"/>
  <c r="M77" i="4"/>
  <c r="N65" i="4"/>
  <c r="M65" i="4"/>
  <c r="N41" i="4"/>
  <c r="M41" i="4"/>
  <c r="N29" i="4"/>
  <c r="M29" i="4"/>
  <c r="N17" i="4"/>
  <c r="M17" i="4"/>
  <c r="N9" i="4"/>
  <c r="M9" i="4"/>
  <c r="N251" i="4"/>
  <c r="M251" i="4"/>
  <c r="N247" i="4"/>
  <c r="M247" i="4"/>
  <c r="N243" i="4"/>
  <c r="M243" i="4"/>
  <c r="N239" i="4"/>
  <c r="M239" i="4"/>
  <c r="N235" i="4"/>
  <c r="M235" i="4"/>
  <c r="N231" i="4"/>
  <c r="M231" i="4"/>
  <c r="N227" i="4"/>
  <c r="M227" i="4"/>
  <c r="N223" i="4"/>
  <c r="M223" i="4"/>
  <c r="N219" i="4"/>
  <c r="M219" i="4"/>
  <c r="M69" i="4"/>
  <c r="M5" i="4"/>
  <c r="N245" i="4"/>
  <c r="M245" i="4"/>
  <c r="N233" i="4"/>
  <c r="M233" i="4"/>
  <c r="N225" i="4"/>
  <c r="M225" i="4"/>
  <c r="N213" i="4"/>
  <c r="M213" i="4"/>
  <c r="N201" i="4"/>
  <c r="M201" i="4"/>
  <c r="N189" i="4"/>
  <c r="M189" i="4"/>
  <c r="N173" i="4"/>
  <c r="M173" i="4"/>
  <c r="N161" i="4"/>
  <c r="M161" i="4"/>
  <c r="N149" i="4"/>
  <c r="M149" i="4"/>
  <c r="N137" i="4"/>
  <c r="M137" i="4"/>
  <c r="N125" i="4"/>
  <c r="M125" i="4"/>
  <c r="N113" i="4"/>
  <c r="M113" i="4"/>
  <c r="N97" i="4"/>
  <c r="M97" i="4"/>
  <c r="N85" i="4"/>
  <c r="M85" i="4"/>
  <c r="N73" i="4"/>
  <c r="M73" i="4"/>
  <c r="N61" i="4"/>
  <c r="M61" i="4"/>
  <c r="N49" i="4"/>
  <c r="M49" i="4"/>
  <c r="N25" i="4"/>
  <c r="M25" i="4"/>
  <c r="N13" i="4"/>
  <c r="M13" i="4"/>
  <c r="N250" i="4"/>
  <c r="M250" i="4"/>
  <c r="N246" i="4"/>
  <c r="M246" i="4"/>
  <c r="N242" i="4"/>
  <c r="M242" i="4"/>
  <c r="N238" i="4"/>
  <c r="M238" i="4"/>
  <c r="M53" i="4"/>
  <c r="M37" i="4"/>
  <c r="N2" i="4"/>
  <c r="M2" i="4"/>
  <c r="N241" i="4"/>
  <c r="M241" i="4"/>
  <c r="N229" i="4"/>
  <c r="M229" i="4"/>
  <c r="N217" i="4"/>
  <c r="M217" i="4"/>
  <c r="N205" i="4"/>
  <c r="M205" i="4"/>
  <c r="N193" i="4"/>
  <c r="M193" i="4"/>
  <c r="N177" i="4"/>
  <c r="M177" i="4"/>
  <c r="N165" i="4"/>
  <c r="M165" i="4"/>
  <c r="N157" i="4"/>
  <c r="M157" i="4"/>
  <c r="N145" i="4"/>
  <c r="M145" i="4"/>
  <c r="N133" i="4"/>
  <c r="M133" i="4"/>
  <c r="N121" i="4"/>
  <c r="M121" i="4"/>
  <c r="N109" i="4"/>
  <c r="M109" i="4"/>
  <c r="N105" i="4"/>
  <c r="M105" i="4"/>
  <c r="N93" i="4"/>
  <c r="M93" i="4"/>
  <c r="N57" i="4"/>
  <c r="M57" i="4"/>
  <c r="N45" i="4"/>
  <c r="M45" i="4"/>
  <c r="N33" i="4"/>
  <c r="M33" i="4"/>
  <c r="M81" i="4"/>
  <c r="M21" i="4"/>
  <c r="M215" i="4"/>
  <c r="M211" i="4"/>
  <c r="M207" i="4"/>
  <c r="M203" i="4"/>
  <c r="M199" i="4"/>
  <c r="M195" i="4"/>
  <c r="M191" i="4"/>
  <c r="M187" i="4"/>
  <c r="M183" i="4"/>
  <c r="M179" i="4"/>
  <c r="M175" i="4"/>
  <c r="M171" i="4"/>
  <c r="M167" i="4"/>
  <c r="M163" i="4"/>
  <c r="M159" i="4"/>
  <c r="M155" i="4"/>
  <c r="M151" i="4"/>
  <c r="M147" i="4"/>
  <c r="M143" i="4"/>
  <c r="M139" i="4"/>
  <c r="M135" i="4"/>
  <c r="M131" i="4"/>
  <c r="M127" i="4"/>
  <c r="M123" i="4"/>
  <c r="M119" i="4"/>
  <c r="M115" i="4"/>
  <c r="M111" i="4"/>
  <c r="M107" i="4"/>
  <c r="M103" i="4"/>
  <c r="M99" i="4"/>
  <c r="M95" i="4"/>
  <c r="M91" i="4"/>
  <c r="M87" i="4"/>
  <c r="M79" i="4"/>
  <c r="N76" i="4"/>
  <c r="N60" i="4"/>
  <c r="N44" i="4"/>
  <c r="N28" i="4"/>
  <c r="N12" i="4"/>
  <c r="M75" i="4"/>
  <c r="N75" i="4"/>
  <c r="M71" i="4"/>
  <c r="N71" i="4"/>
  <c r="M67" i="4"/>
  <c r="N67" i="4"/>
  <c r="M63" i="4"/>
  <c r="N63" i="4"/>
  <c r="M59" i="4"/>
  <c r="N59" i="4"/>
  <c r="M55" i="4"/>
  <c r="N55" i="4"/>
  <c r="M51" i="4"/>
  <c r="N51" i="4"/>
  <c r="M47" i="4"/>
  <c r="N47" i="4"/>
  <c r="M43" i="4"/>
  <c r="N43" i="4"/>
  <c r="M39" i="4"/>
  <c r="N39" i="4"/>
  <c r="M35" i="4"/>
  <c r="N35" i="4"/>
  <c r="M31" i="4"/>
  <c r="N31" i="4"/>
  <c r="M27" i="4"/>
  <c r="N27" i="4"/>
  <c r="M23" i="4"/>
  <c r="N23" i="4"/>
  <c r="M19" i="4"/>
  <c r="N19" i="4"/>
  <c r="M15" i="4"/>
  <c r="N15" i="4"/>
  <c r="M11" i="4"/>
  <c r="N11" i="4"/>
  <c r="M7" i="4"/>
  <c r="N7" i="4"/>
  <c r="M3" i="4"/>
  <c r="N3" i="4"/>
  <c r="M234" i="4"/>
  <c r="M230" i="4"/>
  <c r="M226" i="4"/>
  <c r="M222" i="4"/>
  <c r="M218" i="4"/>
  <c r="M214" i="4"/>
  <c r="M210" i="4"/>
  <c r="M206" i="4"/>
  <c r="M202" i="4"/>
  <c r="M198" i="4"/>
  <c r="M194" i="4"/>
  <c r="M190" i="4"/>
  <c r="M186" i="4"/>
  <c r="M182" i="4"/>
  <c r="M178" i="4"/>
  <c r="M174" i="4"/>
  <c r="M170" i="4"/>
  <c r="M166" i="4"/>
  <c r="M162" i="4"/>
  <c r="M158" i="4"/>
  <c r="M154" i="4"/>
  <c r="M150" i="4"/>
  <c r="M146" i="4"/>
  <c r="M142" i="4"/>
  <c r="M138" i="4"/>
  <c r="M134" i="4"/>
  <c r="M130" i="4"/>
  <c r="M126" i="4"/>
  <c r="M122" i="4"/>
  <c r="M118" i="4"/>
  <c r="M114" i="4"/>
  <c r="M110" i="4"/>
  <c r="M106" i="4"/>
  <c r="M102" i="4"/>
  <c r="M98" i="4"/>
  <c r="M94" i="4"/>
  <c r="M90" i="4"/>
  <c r="N72" i="4"/>
  <c r="N56" i="4"/>
  <c r="N40" i="4"/>
  <c r="N24" i="4"/>
  <c r="N8" i="4"/>
  <c r="M86" i="4"/>
  <c r="N86" i="4"/>
  <c r="M82" i="4"/>
  <c r="N82" i="4"/>
  <c r="M78" i="4"/>
  <c r="N78" i="4"/>
  <c r="M74" i="4"/>
  <c r="N74" i="4"/>
  <c r="M70" i="4"/>
  <c r="N70" i="4"/>
  <c r="M66" i="4"/>
  <c r="N66" i="4"/>
  <c r="M62" i="4"/>
  <c r="N62" i="4"/>
  <c r="M58" i="4"/>
  <c r="N58" i="4"/>
  <c r="M54" i="4"/>
  <c r="N54" i="4"/>
  <c r="M50" i="4"/>
  <c r="N50" i="4"/>
  <c r="M46" i="4"/>
  <c r="N46" i="4"/>
  <c r="M42" i="4"/>
  <c r="N42" i="4"/>
  <c r="M38" i="4"/>
  <c r="N38" i="4"/>
  <c r="M34" i="4"/>
  <c r="N34" i="4"/>
  <c r="M30" i="4"/>
  <c r="N30" i="4"/>
  <c r="M26" i="4"/>
  <c r="N26" i="4"/>
  <c r="M22" i="4"/>
  <c r="N22" i="4"/>
  <c r="M18" i="4"/>
  <c r="N18" i="4"/>
  <c r="M14" i="4"/>
  <c r="N14" i="4"/>
  <c r="M10" i="4"/>
  <c r="N10" i="4"/>
  <c r="M6" i="4"/>
  <c r="N6" i="4"/>
  <c r="M83" i="4"/>
  <c r="N84" i="4"/>
  <c r="N68" i="4"/>
  <c r="N52" i="4"/>
  <c r="N36" i="4"/>
  <c r="N20" i="4"/>
  <c r="N4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" i="1"/>
  <c r="E4" i="1"/>
  <c r="E5" i="1"/>
  <c r="E6" i="1"/>
  <c r="E7" i="1"/>
  <c r="E8" i="1"/>
  <c r="E9" i="1"/>
  <c r="E10" i="1"/>
  <c r="E11" i="1"/>
  <c r="E2" i="1"/>
  <c r="C9" i="7" l="1"/>
  <c r="C8" i="7"/>
</calcChain>
</file>

<file path=xl/sharedStrings.xml><?xml version="1.0" encoding="utf-8"?>
<sst xmlns="http://schemas.openxmlformats.org/spreadsheetml/2006/main" count="1416" uniqueCount="605">
  <si>
    <t>客戶代號</t>
  </si>
  <si>
    <t>地址</t>
  </si>
  <si>
    <t>A0001</t>
  </si>
  <si>
    <t>台中市</t>
  </si>
  <si>
    <t>西屯區工業區12路5號</t>
  </si>
  <si>
    <t>遠東氣體工業股份公司</t>
  </si>
  <si>
    <t>A0002</t>
  </si>
  <si>
    <t>台北市</t>
  </si>
  <si>
    <t>北投區承德路7段371-1號</t>
  </si>
  <si>
    <t>100</t>
  </si>
  <si>
    <t>諾貝爾生物有限公司</t>
  </si>
  <si>
    <t>A0003</t>
  </si>
  <si>
    <t>松山區敦化北路122號3樓</t>
  </si>
  <si>
    <t>A0004</t>
  </si>
  <si>
    <t>復興北路57號5樓</t>
  </si>
  <si>
    <t>A0005</t>
  </si>
  <si>
    <t>台南縣</t>
  </si>
  <si>
    <t>歸仁鄉南興村中山路851號</t>
  </si>
  <si>
    <t>A0006</t>
  </si>
  <si>
    <t>麻豆鎮小埤里苓子林8-12號</t>
  </si>
  <si>
    <t>漢寶農畜產企業公司</t>
  </si>
  <si>
    <t>A0007</t>
  </si>
  <si>
    <t>西屯區台中工業區工業五路3號</t>
  </si>
  <si>
    <t>大喬機械公司</t>
  </si>
  <si>
    <t>A0008</t>
  </si>
  <si>
    <t>台中縣</t>
  </si>
  <si>
    <t>烏日鄉中山路三段6號</t>
  </si>
  <si>
    <t>A0009</t>
  </si>
  <si>
    <t>大安區復興南路一段390號5樓之3</t>
  </si>
  <si>
    <t>台灣航空電子股份公司</t>
  </si>
  <si>
    <t>A0010</t>
  </si>
  <si>
    <t>大安區敦化南路一段223號8樓</t>
  </si>
  <si>
    <t>洽興金屬工業股份公司</t>
  </si>
  <si>
    <t>A0011</t>
  </si>
  <si>
    <t>中山北路三段22號</t>
  </si>
  <si>
    <t>新益機械工廠股份公司</t>
  </si>
  <si>
    <t>A0012</t>
  </si>
  <si>
    <t>中山區松江路293號805室</t>
  </si>
  <si>
    <t>天源義記機械股份公司</t>
  </si>
  <si>
    <t>A0013</t>
  </si>
  <si>
    <t>中山區南京東路3段65號2樓</t>
  </si>
  <si>
    <t>A0014</t>
  </si>
  <si>
    <t>中正區博愛路154號6-7樓</t>
  </si>
  <si>
    <t>四維企業(股)公司</t>
  </si>
  <si>
    <t>中正區懷寧街43號6樓</t>
  </si>
  <si>
    <t>永輝興電機工業股份公司</t>
  </si>
  <si>
    <t>A0016</t>
  </si>
  <si>
    <t>忠孝東路四段285號13樓</t>
  </si>
  <si>
    <t>溪泉電器工廠股份公司</t>
  </si>
  <si>
    <t>A0017</t>
  </si>
  <si>
    <t>松山區南京東路三段248號14樓</t>
  </si>
  <si>
    <t>110</t>
  </si>
  <si>
    <t>A0018</t>
  </si>
  <si>
    <t>信義路五段2號14樓</t>
  </si>
  <si>
    <t>A0019</t>
  </si>
  <si>
    <t>許昌街四二號九樓</t>
  </si>
  <si>
    <t>A0020</t>
  </si>
  <si>
    <t>塔城街66號3樓</t>
  </si>
  <si>
    <t>永光壓鑄企業公司</t>
  </si>
  <si>
    <t>A0021</t>
  </si>
  <si>
    <t>土城市大暖路71號</t>
  </si>
  <si>
    <t>A0022</t>
  </si>
  <si>
    <t>台北縣</t>
  </si>
  <si>
    <t>土城市自強街29號</t>
  </si>
  <si>
    <t>A0023</t>
  </si>
  <si>
    <t>汐止鎮大同路3段275號</t>
  </si>
  <si>
    <t>A0024</t>
  </si>
  <si>
    <t>板橋市民生路一段28號</t>
  </si>
  <si>
    <t>A0025</t>
  </si>
  <si>
    <t>新店市寶興路45巷5號3樓</t>
  </si>
  <si>
    <t>A0026</t>
  </si>
  <si>
    <t>仁德鄉保安村開發四路6號</t>
  </si>
  <si>
    <t>A0027</t>
  </si>
  <si>
    <t>桃園縣</t>
  </si>
  <si>
    <t>桃園市大林里大仁路50號</t>
  </si>
  <si>
    <t>A0028</t>
  </si>
  <si>
    <t>楊梅鎮大同里行善路80號</t>
  </si>
  <si>
    <t>A0029</t>
  </si>
  <si>
    <t>龜山鄉善村文德路25號</t>
  </si>
  <si>
    <t>A0030</t>
  </si>
  <si>
    <t>蘆竹鄉南崁路二段201巷7號</t>
  </si>
  <si>
    <t>A0031</t>
  </si>
  <si>
    <t>小港區中林路26號</t>
  </si>
  <si>
    <t>比力機械工業股份公司</t>
  </si>
  <si>
    <t>A0032</t>
  </si>
  <si>
    <t>五福三路21號6樓</t>
  </si>
  <si>
    <t>詮讚興業公司</t>
  </si>
  <si>
    <t>A0033</t>
  </si>
  <si>
    <t>高雄市</t>
  </si>
  <si>
    <t>鼓山區明倫路514巷19號</t>
  </si>
  <si>
    <t>A0034</t>
  </si>
  <si>
    <t>大社工業區興工路1-3號</t>
  </si>
  <si>
    <t>A0035</t>
  </si>
  <si>
    <t>新竹市</t>
  </si>
  <si>
    <t>科學工業園區園區二路47號105室</t>
  </si>
  <si>
    <t>300</t>
  </si>
  <si>
    <t>A0036</t>
  </si>
  <si>
    <t>竹東鎮中興路四段14號</t>
  </si>
  <si>
    <t>A0037</t>
  </si>
  <si>
    <t>水上鄉回歸村北回60號</t>
  </si>
  <si>
    <t>豐興鋼鐵(股)公司</t>
  </si>
  <si>
    <t>A0038</t>
  </si>
  <si>
    <t>新竹縣</t>
  </si>
  <si>
    <t>秀水鄉埔崙村三越街82號</t>
  </si>
  <si>
    <t>A0039</t>
  </si>
  <si>
    <t>烏日鄉中山路一段和平巷150弄27號</t>
  </si>
  <si>
    <t>A0040</t>
  </si>
  <si>
    <t>士林區社中街76號</t>
  </si>
  <si>
    <t>A0041</t>
  </si>
  <si>
    <t>大安區忠孝東路4段285號6樓</t>
  </si>
  <si>
    <t>A0042</t>
  </si>
  <si>
    <t>中山區南京東路二段95號11樓</t>
  </si>
  <si>
    <t>中衛聯合開發公司</t>
  </si>
  <si>
    <t>A0043</t>
  </si>
  <si>
    <t>敦化南路522號2樓</t>
  </si>
  <si>
    <t>A0044</t>
  </si>
  <si>
    <t>華陰街119號</t>
  </si>
  <si>
    <t>東陽實業(股)公司</t>
  </si>
  <si>
    <t>A0045</t>
  </si>
  <si>
    <t>新店市寶橋路229號</t>
  </si>
  <si>
    <t>A0046</t>
  </si>
  <si>
    <t>樹林鎮東興街1號</t>
  </si>
  <si>
    <t>A0047</t>
  </si>
  <si>
    <t>中壢市新生路二段334號</t>
  </si>
  <si>
    <t>A0048</t>
  </si>
  <si>
    <t>八德市大湳里和平路1127號</t>
  </si>
  <si>
    <t>A0049</t>
  </si>
  <si>
    <t>大園鄉橫峰村1號</t>
  </si>
  <si>
    <t>國光血清疫苗製造公司</t>
  </si>
  <si>
    <t>A0050</t>
  </si>
  <si>
    <t>平鎮市建安村太平東路7號</t>
  </si>
  <si>
    <t>A0051</t>
  </si>
  <si>
    <t>楊梅鎮秀才路520號</t>
  </si>
  <si>
    <t>雅企科技(股)</t>
  </si>
  <si>
    <t>A0052</t>
  </si>
  <si>
    <t>龜山鄉樂善村文德路25號</t>
  </si>
  <si>
    <t>A0053</t>
  </si>
  <si>
    <t>科學工業園區園區二路40號1樓</t>
  </si>
  <si>
    <t>A0054</t>
  </si>
  <si>
    <t>和美鎮彰美路二段106號</t>
  </si>
  <si>
    <t>310</t>
  </si>
  <si>
    <t>A0055</t>
  </si>
  <si>
    <t>南屯區南屯路三段86號</t>
  </si>
  <si>
    <t>A0056</t>
  </si>
  <si>
    <t>大安區敦化南路1段331號6樓</t>
  </si>
  <si>
    <t>太平洋汽門工業股份公司</t>
  </si>
  <si>
    <t>A0057</t>
  </si>
  <si>
    <t>中山區松江路301號9樓</t>
  </si>
  <si>
    <t>A0058</t>
  </si>
  <si>
    <t>中正區延平南路10號</t>
  </si>
  <si>
    <t>楓原設計公司</t>
  </si>
  <si>
    <t>A0059</t>
  </si>
  <si>
    <t>南港區東新街34巷10號3樓</t>
  </si>
  <si>
    <t>A0060</t>
  </si>
  <si>
    <t>三重市重新路五段609巷16號6樓</t>
  </si>
  <si>
    <t>客戶名稱</t>
    <phoneticPr fontId="1" type="noConversion"/>
  </si>
  <si>
    <t>縣市代號</t>
    <phoneticPr fontId="1" type="noConversion"/>
  </si>
  <si>
    <t>縣市名稱</t>
    <phoneticPr fontId="1" type="noConversion"/>
  </si>
  <si>
    <t>縣市代號</t>
    <phoneticPr fontId="1" type="noConversion"/>
  </si>
  <si>
    <t>100</t>
    <phoneticPr fontId="1" type="noConversion"/>
  </si>
  <si>
    <t>400</t>
  </si>
  <si>
    <t>400</t>
    <phoneticPr fontId="1" type="noConversion"/>
  </si>
  <si>
    <t>410</t>
  </si>
  <si>
    <t>410</t>
    <phoneticPr fontId="1" type="noConversion"/>
  </si>
  <si>
    <t>110</t>
    <phoneticPr fontId="1" type="noConversion"/>
  </si>
  <si>
    <t>210</t>
  </si>
  <si>
    <t>210</t>
    <phoneticPr fontId="1" type="noConversion"/>
  </si>
  <si>
    <t>300</t>
    <phoneticPr fontId="1" type="noConversion"/>
  </si>
  <si>
    <t>310</t>
    <phoneticPr fontId="1" type="noConversion"/>
  </si>
  <si>
    <t>700</t>
  </si>
  <si>
    <t>700</t>
    <phoneticPr fontId="1" type="noConversion"/>
  </si>
  <si>
    <t>610</t>
  </si>
  <si>
    <t>610</t>
    <phoneticPr fontId="1" type="noConversion"/>
  </si>
  <si>
    <t>部門名稱</t>
  </si>
  <si>
    <t>部門代號</t>
  </si>
  <si>
    <t>董事長室</t>
  </si>
  <si>
    <t>A01</t>
  </si>
  <si>
    <t>總經理室</t>
  </si>
  <si>
    <t>B01</t>
  </si>
  <si>
    <t>研發一課</t>
  </si>
  <si>
    <t>C01</t>
  </si>
  <si>
    <t>研發二課</t>
  </si>
  <si>
    <t>C02</t>
  </si>
  <si>
    <t>研發三課</t>
  </si>
  <si>
    <t>C03</t>
  </si>
  <si>
    <t>業務一課</t>
  </si>
  <si>
    <t>D01</t>
  </si>
  <si>
    <t>業務二課</t>
  </si>
  <si>
    <t>D02</t>
  </si>
  <si>
    <t>業務三課</t>
  </si>
  <si>
    <t>D03</t>
  </si>
  <si>
    <t>業務四課</t>
  </si>
  <si>
    <t>D04</t>
  </si>
  <si>
    <t>採購部</t>
  </si>
  <si>
    <t>E01</t>
  </si>
  <si>
    <t>維修部</t>
  </si>
  <si>
    <t>F01</t>
  </si>
  <si>
    <t>資訊部</t>
  </si>
  <si>
    <t>G01</t>
  </si>
  <si>
    <t>企劃部</t>
  </si>
  <si>
    <t>H01</t>
  </si>
  <si>
    <t>人事部</t>
  </si>
  <si>
    <t>I01</t>
  </si>
  <si>
    <t>行政部</t>
  </si>
  <si>
    <t>J01</t>
  </si>
  <si>
    <t>會計部</t>
  </si>
  <si>
    <t>K01</t>
  </si>
  <si>
    <t>圖書室</t>
  </si>
  <si>
    <t>L01</t>
  </si>
  <si>
    <t>分類代號</t>
    <phoneticPr fontId="1" type="noConversion"/>
  </si>
  <si>
    <t>分類名稱</t>
    <phoneticPr fontId="1" type="noConversion"/>
  </si>
  <si>
    <t>D-01</t>
    <phoneticPr fontId="1" type="noConversion"/>
  </si>
  <si>
    <t>記憶體</t>
    <phoneticPr fontId="1" type="noConversion"/>
  </si>
  <si>
    <t>P-01</t>
    <phoneticPr fontId="1" type="noConversion"/>
  </si>
  <si>
    <t>週邊設備</t>
    <phoneticPr fontId="1" type="noConversion"/>
  </si>
  <si>
    <t>產品名稱</t>
  </si>
  <si>
    <t>產品代號</t>
  </si>
  <si>
    <t>單價</t>
  </si>
  <si>
    <t>SVGAV1M</t>
  </si>
  <si>
    <t>SVGAV2M</t>
  </si>
  <si>
    <t>SVGAP1M</t>
  </si>
  <si>
    <t>SVGAP2M</t>
  </si>
  <si>
    <t>SCSIVB</t>
  </si>
  <si>
    <t>EIDE1RP</t>
  </si>
  <si>
    <t>分類編號</t>
    <phoneticPr fontId="1" type="noConversion"/>
  </si>
  <si>
    <t>員工編號</t>
    <phoneticPr fontId="1" type="noConversion"/>
  </si>
  <si>
    <t>顯示卡</t>
    <phoneticPr fontId="1" type="noConversion"/>
  </si>
  <si>
    <t>M-01</t>
    <phoneticPr fontId="1" type="noConversion"/>
  </si>
  <si>
    <t>M-01</t>
    <phoneticPr fontId="1" type="noConversion"/>
  </si>
  <si>
    <t>主機板</t>
    <phoneticPr fontId="1" type="noConversion"/>
  </si>
  <si>
    <t>B-01</t>
    <phoneticPr fontId="1" type="noConversion"/>
  </si>
  <si>
    <t>匯流排</t>
    <phoneticPr fontId="1" type="noConversion"/>
  </si>
  <si>
    <t>C-01</t>
    <phoneticPr fontId="1" type="noConversion"/>
  </si>
  <si>
    <t>方重圍</t>
  </si>
  <si>
    <t>何茂宗</t>
  </si>
  <si>
    <t>黃慧萍</t>
  </si>
  <si>
    <t>林建興</t>
  </si>
  <si>
    <t>蔡豪鈞</t>
  </si>
  <si>
    <t>林森和</t>
  </si>
  <si>
    <t>黃志文</t>
  </si>
  <si>
    <t>張藍方</t>
  </si>
  <si>
    <t>徐煥坤</t>
  </si>
  <si>
    <t>王德惠</t>
  </si>
  <si>
    <t>莊清媚</t>
  </si>
  <si>
    <t>張景松</t>
  </si>
  <si>
    <t>李垂文</t>
  </si>
  <si>
    <t>盧大為</t>
  </si>
  <si>
    <t>江正維</t>
  </si>
  <si>
    <t>鍾智慧</t>
  </si>
  <si>
    <t>方鎮深</t>
  </si>
  <si>
    <t>楊銘哲</t>
  </si>
  <si>
    <t>王演銓</t>
  </si>
  <si>
    <t>易君揚</t>
  </si>
  <si>
    <t>鄭秀家</t>
  </si>
  <si>
    <t>王玉治</t>
  </si>
  <si>
    <t>林鳳春</t>
  </si>
  <si>
    <t>葉秀珠</t>
  </si>
  <si>
    <t>陳曉蘭</t>
  </si>
  <si>
    <t>吳美成</t>
  </si>
  <si>
    <t>莊國雄</t>
  </si>
  <si>
    <t>向大鵬</t>
  </si>
  <si>
    <t>陳詔芳</t>
  </si>
  <si>
    <t>陳雅賢</t>
  </si>
  <si>
    <t>吳國信</t>
  </si>
  <si>
    <t>張志輝</t>
  </si>
  <si>
    <t>林玉堂</t>
  </si>
  <si>
    <t>張世興</t>
  </si>
  <si>
    <t>朱金倉</t>
  </si>
  <si>
    <t>謝穎青</t>
  </si>
  <si>
    <t>毛渝南</t>
  </si>
  <si>
    <t>郭曜明</t>
  </si>
  <si>
    <t>李進祿</t>
  </si>
  <si>
    <t>陳惠娟</t>
  </si>
  <si>
    <t>林鵬翔</t>
  </si>
  <si>
    <t>黃大倫</t>
  </si>
  <si>
    <t>黃振清</t>
  </si>
  <si>
    <t>林國和</t>
  </si>
  <si>
    <t>黃秋好</t>
  </si>
  <si>
    <t>陳弘昌</t>
  </si>
  <si>
    <t>張琪</t>
  </si>
  <si>
    <t>許鴻章</t>
  </si>
  <si>
    <t>連邦俊</t>
  </si>
  <si>
    <t>張治</t>
  </si>
  <si>
    <t>吳寶珠</t>
  </si>
  <si>
    <t>洪毓祥</t>
  </si>
  <si>
    <t>丁組長</t>
  </si>
  <si>
    <t>李秋煌</t>
  </si>
  <si>
    <t>何信穎</t>
  </si>
  <si>
    <t>陳福金</t>
  </si>
  <si>
    <t>林靜秋</t>
  </si>
  <si>
    <t>劉柏村</t>
  </si>
  <si>
    <t>季正杰</t>
  </si>
  <si>
    <t>顧舜生</t>
  </si>
  <si>
    <t>祝閔豪</t>
  </si>
  <si>
    <t>鄭力中</t>
  </si>
  <si>
    <t>范揚耀</t>
  </si>
  <si>
    <t>高鴻烈</t>
  </si>
  <si>
    <t>林朝財</t>
  </si>
  <si>
    <t>陳美玉</t>
  </si>
  <si>
    <t>吳淑芬</t>
  </si>
  <si>
    <t>林俊成</t>
  </si>
  <si>
    <t>簡清皛</t>
  </si>
  <si>
    <t>謝彗萍</t>
  </si>
  <si>
    <t>黃憲政</t>
  </si>
  <si>
    <t>鄭黛明</t>
  </si>
  <si>
    <t>魏阿輝</t>
  </si>
  <si>
    <t>鄭元杰</t>
  </si>
  <si>
    <t>謝忠証</t>
  </si>
  <si>
    <t>王禾</t>
  </si>
  <si>
    <t>程光民</t>
  </si>
  <si>
    <t>楊習仁</t>
  </si>
  <si>
    <t>陳舜庭</t>
  </si>
  <si>
    <t>陳建岳</t>
  </si>
  <si>
    <t>劉伯村</t>
  </si>
  <si>
    <t>張財全</t>
  </si>
  <si>
    <t>陳淑慧</t>
  </si>
  <si>
    <t>許進發</t>
  </si>
  <si>
    <t>王芳香</t>
  </si>
  <si>
    <t>施美芳</t>
  </si>
  <si>
    <t>劉大慶</t>
  </si>
  <si>
    <t>沈榮治</t>
  </si>
  <si>
    <t>王繡瑩</t>
  </si>
  <si>
    <t>林俐君</t>
  </si>
  <si>
    <t>李德竹</t>
  </si>
  <si>
    <t>胡富傑</t>
  </si>
  <si>
    <t>唐德義</t>
  </si>
  <si>
    <t>鍾海萍</t>
  </si>
  <si>
    <t>溫智傑</t>
  </si>
  <si>
    <t>邱資堡</t>
  </si>
  <si>
    <t>洪惠芬</t>
  </si>
  <si>
    <t>員工姓名</t>
    <phoneticPr fontId="1" type="noConversion"/>
  </si>
  <si>
    <t>月薪</t>
    <phoneticPr fontId="1" type="noConversion"/>
  </si>
  <si>
    <t>0001</t>
    <phoneticPr fontId="1" type="noConversion"/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</si>
  <si>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</si>
  <si>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</si>
  <si>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</si>
  <si>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</si>
  <si>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</si>
  <si>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</si>
  <si>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</si>
  <si>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</si>
  <si>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</si>
  <si>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</si>
  <si>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</si>
  <si>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</si>
  <si>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</si>
  <si>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</si>
  <si>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</si>
  <si>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</si>
  <si>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</si>
  <si>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</si>
  <si>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</si>
  <si>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</si>
  <si>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</si>
  <si>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</si>
  <si>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</si>
  <si>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</si>
  <si>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</si>
  <si>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</si>
  <si>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</si>
  <si>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</si>
  <si>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</si>
  <si>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</si>
  <si>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</si>
  <si>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</si>
  <si>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</si>
  <si>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</si>
  <si>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</si>
  <si>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</si>
  <si>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</si>
  <si>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</si>
  <si>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</si>
  <si>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</si>
  <si>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</si>
  <si>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</si>
  <si>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</si>
  <si>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</si>
  <si>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</si>
  <si>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</si>
  <si>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</si>
  <si>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</si>
  <si>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</si>
  <si>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</si>
  <si>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</si>
  <si>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</si>
  <si>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</si>
  <si>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</si>
  <si>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</si>
  <si>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</si>
  <si>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</si>
  <si>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</si>
  <si>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</si>
  <si>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</si>
  <si>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</si>
  <si>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</si>
  <si>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</si>
  <si>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</si>
  <si>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</si>
  <si>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</si>
  <si>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</si>
  <si>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</si>
  <si>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</si>
  <si>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</si>
  <si>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</si>
  <si>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</si>
  <si>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</si>
  <si>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</si>
  <si>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</si>
  <si>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</si>
  <si>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</si>
  <si>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</si>
  <si>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</si>
  <si>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</si>
  <si>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</si>
  <si>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</si>
  <si>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</si>
  <si>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</si>
  <si>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</si>
  <si>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</si>
  <si>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</si>
  <si>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</si>
  <si>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</si>
  <si>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</si>
  <si>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</si>
  <si>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</si>
  <si>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</si>
  <si>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</si>
  <si>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</si>
  <si>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</si>
  <si>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數量</t>
  </si>
  <si>
    <t>銷貨單號</t>
    <phoneticPr fontId="1" type="noConversion"/>
  </si>
  <si>
    <t>S-001</t>
    <phoneticPr fontId="1" type="noConversion"/>
  </si>
  <si>
    <t>S-002</t>
  </si>
  <si>
    <t>S-002</t>
    <phoneticPr fontId="1" type="noConversion"/>
  </si>
  <si>
    <t>S-003</t>
  </si>
  <si>
    <t>S-003</t>
    <phoneticPr fontId="1" type="noConversion"/>
  </si>
  <si>
    <t>S-004</t>
  </si>
  <si>
    <t>S-005</t>
  </si>
  <si>
    <t>S-006</t>
  </si>
  <si>
    <t>S-007</t>
  </si>
  <si>
    <t>S-008</t>
  </si>
  <si>
    <t>S-009</t>
  </si>
  <si>
    <t>S-010</t>
  </si>
  <si>
    <t>S-011</t>
  </si>
  <si>
    <t>S-012</t>
  </si>
  <si>
    <t>S-013</t>
  </si>
  <si>
    <t>S-014</t>
  </si>
  <si>
    <t>S-015</t>
  </si>
  <si>
    <t>S-016</t>
  </si>
  <si>
    <t>S-017</t>
  </si>
  <si>
    <t>S-018</t>
  </si>
  <si>
    <t>S-019</t>
  </si>
  <si>
    <t>S-020</t>
  </si>
  <si>
    <t>S-021</t>
  </si>
  <si>
    <t>S-022</t>
  </si>
  <si>
    <t>S-023</t>
  </si>
  <si>
    <t>S-024</t>
  </si>
  <si>
    <t>S-025</t>
  </si>
  <si>
    <t>S-026</t>
  </si>
  <si>
    <t>S-027</t>
  </si>
  <si>
    <t>S-028</t>
  </si>
  <si>
    <t>S-029</t>
  </si>
  <si>
    <t>S-030</t>
  </si>
  <si>
    <t>S-031</t>
  </si>
  <si>
    <t>S-032</t>
  </si>
  <si>
    <t>S-033</t>
  </si>
  <si>
    <t>S-034</t>
  </si>
  <si>
    <t>S-035</t>
  </si>
  <si>
    <t>S-036</t>
  </si>
  <si>
    <t>S-037</t>
  </si>
  <si>
    <t>S-038</t>
  </si>
  <si>
    <t>S-039</t>
  </si>
  <si>
    <t>S-040</t>
  </si>
  <si>
    <t>S-041</t>
  </si>
  <si>
    <t>S-042</t>
  </si>
  <si>
    <t>S-043</t>
  </si>
  <si>
    <t>S-044</t>
  </si>
  <si>
    <t>S-045</t>
  </si>
  <si>
    <t>S-046</t>
  </si>
  <si>
    <t>S-047</t>
  </si>
  <si>
    <t>S-048</t>
  </si>
  <si>
    <t>S-049</t>
  </si>
  <si>
    <t>S-050</t>
  </si>
  <si>
    <t>S-051</t>
  </si>
  <si>
    <t>S-052</t>
  </si>
  <si>
    <t>S-053</t>
  </si>
  <si>
    <t>S-054</t>
  </si>
  <si>
    <t>S-055</t>
  </si>
  <si>
    <t>S-056</t>
  </si>
  <si>
    <t>S-057</t>
  </si>
  <si>
    <t>S-058</t>
  </si>
  <si>
    <t>S-059</t>
  </si>
  <si>
    <t>S-060</t>
  </si>
  <si>
    <t>銷貨日期</t>
    <phoneticPr fontId="1" type="noConversion"/>
  </si>
  <si>
    <t>MB-01</t>
    <phoneticPr fontId="1" type="noConversion"/>
  </si>
  <si>
    <t>MB-02</t>
  </si>
  <si>
    <t>MB-03</t>
  </si>
  <si>
    <t>MB-04</t>
  </si>
  <si>
    <t>MB-05</t>
  </si>
  <si>
    <t>MB-06</t>
  </si>
  <si>
    <t>MB-07</t>
  </si>
  <si>
    <t>MB-08</t>
  </si>
  <si>
    <t>MB-09</t>
  </si>
  <si>
    <t>MB-10</t>
  </si>
  <si>
    <t>MB-11</t>
  </si>
  <si>
    <t>MB-12</t>
  </si>
  <si>
    <t>S-01</t>
    <phoneticPr fontId="1" type="noConversion"/>
  </si>
  <si>
    <t>S-02</t>
  </si>
  <si>
    <t>S-03</t>
  </si>
  <si>
    <t>S-04</t>
  </si>
  <si>
    <t>B-02</t>
  </si>
  <si>
    <t>B-03</t>
  </si>
  <si>
    <t>B-04</t>
  </si>
  <si>
    <t>九和汽車公司</t>
  </si>
  <si>
    <t>有萬貿易公司</t>
  </si>
  <si>
    <t>真正精機公司</t>
  </si>
  <si>
    <t>東興振業公司</t>
  </si>
  <si>
    <t>達亞汽車公司</t>
  </si>
  <si>
    <t>家鄉事業公司</t>
  </si>
  <si>
    <t>善品精機公司</t>
  </si>
  <si>
    <t>佳樂電子公司</t>
  </si>
  <si>
    <t>科隆實業公司</t>
  </si>
  <si>
    <t>正五傑機械公司</t>
  </si>
  <si>
    <t>集上科技公司</t>
  </si>
  <si>
    <t>強安鋼架工程公司</t>
  </si>
  <si>
    <t>菱生精密工業公司</t>
  </si>
  <si>
    <t>昆信機械工業公司</t>
  </si>
  <si>
    <t>麥柏公司</t>
  </si>
  <si>
    <t>中友開發建設公司</t>
  </si>
  <si>
    <t>長生營造公司</t>
  </si>
  <si>
    <t>百容電子公司</t>
  </si>
  <si>
    <t>欣中天然氣公司</t>
  </si>
  <si>
    <t>鐶琪塑膠公司</t>
  </si>
  <si>
    <t>亞智公司</t>
  </si>
  <si>
    <t>九華營造工程公司</t>
  </si>
  <si>
    <t>台灣保谷光學公司</t>
  </si>
  <si>
    <t>台灣勝家實業公司</t>
  </si>
  <si>
    <t>周家合板公司</t>
  </si>
  <si>
    <t>英業達公司</t>
  </si>
  <si>
    <t>羽田機械公司</t>
  </si>
  <si>
    <t>台中精機廠公司</t>
  </si>
  <si>
    <t>金泰成粉廠公司</t>
  </si>
  <si>
    <t>現代農牧公司</t>
  </si>
  <si>
    <t>惠亞工程公司</t>
  </si>
  <si>
    <t>台灣釜屋電機公司</t>
  </si>
  <si>
    <t>台灣製罐工業公司</t>
  </si>
  <si>
    <t>國豐電線工廠公司</t>
  </si>
  <si>
    <t>金興鋼鐵公司</t>
  </si>
  <si>
    <t>原帥電機公司</t>
  </si>
  <si>
    <t>新寶纖維公司</t>
  </si>
  <si>
    <t>喬福機械工業公司</t>
  </si>
  <si>
    <t>日南紡織公司</t>
  </si>
  <si>
    <t>員工代號</t>
    <phoneticPr fontId="1" type="noConversion"/>
  </si>
  <si>
    <t>客戶名稱</t>
    <phoneticPr fontId="1" type="noConversion"/>
  </si>
  <si>
    <t>單價</t>
    <phoneticPr fontId="1" type="noConversion"/>
  </si>
  <si>
    <t>商品名稱</t>
    <phoneticPr fontId="1" type="noConversion"/>
  </si>
  <si>
    <t>銷貨金額</t>
    <phoneticPr fontId="1" type="noConversion"/>
  </si>
  <si>
    <t>部門名稱</t>
    <phoneticPr fontId="1" type="noConversion"/>
  </si>
  <si>
    <t>A0015</t>
    <phoneticPr fontId="1" type="noConversion"/>
  </si>
  <si>
    <t>A0049</t>
    <phoneticPr fontId="1" type="noConversion"/>
  </si>
  <si>
    <t>年度</t>
    <phoneticPr fontId="1" type="noConversion"/>
  </si>
  <si>
    <t>月份</t>
    <phoneticPr fontId="1" type="noConversion"/>
  </si>
  <si>
    <t>01問：</t>
  </si>
  <si>
    <t>全部業績總額？</t>
  </si>
  <si>
    <t>02問：</t>
  </si>
  <si>
    <t>各縣市：業績總額？</t>
  </si>
  <si>
    <t>03問：</t>
  </si>
  <si>
    <t>各縣市、各部門：業績總額？</t>
  </si>
  <si>
    <t>04問：</t>
  </si>
  <si>
    <t>各部門、各產品分類：業績總額？</t>
  </si>
  <si>
    <t>05問：</t>
  </si>
  <si>
    <t>可否將上表中欄、列分類對調？</t>
  </si>
  <si>
    <t>06問：</t>
  </si>
  <si>
    <t>各類產品銷貨筆數？</t>
  </si>
  <si>
    <t>07問：</t>
  </si>
  <si>
    <t>每一個產品類別的銷貨總額百分比？</t>
  </si>
  <si>
    <t>08問：</t>
  </si>
  <si>
    <t>每一年度、月份的銷貨總額？</t>
  </si>
  <si>
    <t>09問：</t>
  </si>
  <si>
    <t>每一年度、每一季的銷貨總額？</t>
  </si>
  <si>
    <t>10問：</t>
  </si>
  <si>
    <t>列出每一部門、每一業務員、每一客戶：交易金額？</t>
  </si>
  <si>
    <t>11問：</t>
  </si>
  <si>
    <t>列出2009年TOP SALES排行榜？</t>
  </si>
  <si>
    <t>12問：</t>
  </si>
  <si>
    <t>MB486V3R16</t>
    <phoneticPr fontId="1" type="noConversion"/>
  </si>
  <si>
    <t>MB486V3R32</t>
    <phoneticPr fontId="1" type="noConversion"/>
  </si>
  <si>
    <t>MB486P3R16</t>
    <phoneticPr fontId="1" type="noConversion"/>
  </si>
  <si>
    <t>MB486P3R32</t>
    <phoneticPr fontId="1" type="noConversion"/>
  </si>
  <si>
    <t>MB585P3R32</t>
    <phoneticPr fontId="1" type="noConversion"/>
  </si>
  <si>
    <t>MB586P3R16</t>
    <phoneticPr fontId="1" type="noConversion"/>
  </si>
  <si>
    <t>MB586V3R32</t>
    <phoneticPr fontId="1" type="noConversion"/>
  </si>
  <si>
    <t>MB586V3R16</t>
    <phoneticPr fontId="1" type="noConversion"/>
  </si>
  <si>
    <t>MB586E3R32</t>
    <phoneticPr fontId="1" type="noConversion"/>
  </si>
  <si>
    <t>MB586E3R16</t>
    <phoneticPr fontId="1" type="noConversion"/>
  </si>
  <si>
    <t>MB586E7R32</t>
    <phoneticPr fontId="1" type="noConversion"/>
  </si>
  <si>
    <t>MB586E7R16</t>
    <phoneticPr fontId="1" type="noConversion"/>
  </si>
  <si>
    <t>SCSIPB</t>
    <phoneticPr fontId="1" type="noConversion"/>
  </si>
  <si>
    <t>EIDE2RP</t>
    <phoneticPr fontId="1" type="noConversion"/>
  </si>
  <si>
    <t>MB-01</t>
  </si>
  <si>
    <t>S-01</t>
  </si>
  <si>
    <t>B-01</t>
  </si>
  <si>
    <t>畫出2009年銷貨金額TOP SALES排行榜圖？</t>
    <phoneticPr fontId="1" type="noConversion"/>
  </si>
  <si>
    <t>可以</t>
    <phoneticPr fontId="1" type="noConversion"/>
  </si>
  <si>
    <t>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</si>
</sst>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3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1" fontId="0" fillId="0" borderId="1" xfId="0" applyNumberFormat="1" applyBorder="1">
      <alignment vertical="center"/>
    </xf>
    <xf numFmtId="1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76" fontId="0" fillId="0" borderId="0" xfId="0" applyNumberFormat="1">
      <alignment vertical="center"/>
    </xf>
    <xf numFmtId="1" fontId="0" fillId="2" borderId="0" xfId="0" applyNumberFormat="1" applyFill="1">
      <alignment vertical="center"/>
    </xf>
    <xf numFmtId="14" fontId="0" fillId="2" borderId="0" xfId="0" applyNumberFormat="1" applyFill="1">
      <alignment vertical="center"/>
    </xf>
    <xf numFmtId="1" fontId="0" fillId="2" borderId="0" xfId="0" applyNumberFormat="1" applyFill="1" applyAlignment="1">
      <alignment vertical="center" wrapText="1"/>
    </xf>
    <xf numFmtId="1" fontId="0" fillId="2" borderId="0" xfId="0" applyNumberForma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" fontId="0" fillId="5" borderId="0" xfId="0" applyNumberFormat="1" applyFill="1">
      <alignment vertical="center"/>
    </xf>
    <xf numFmtId="0" fontId="0" fillId="5" borderId="0" xfId="0" quotePrefix="1" applyFill="1">
      <alignment vertical="center"/>
    </xf>
    <xf numFmtId="0" fontId="0" fillId="5" borderId="0" xfId="0" applyFill="1">
      <alignment vertical="center"/>
    </xf>
    <xf numFmtId="10" fontId="0" fillId="0" borderId="0" xfId="1" applyNumberFormat="1" applyFont="1">
      <alignment vertical="center"/>
    </xf>
    <xf numFmtId="10" fontId="0" fillId="5" borderId="0" xfId="0" applyNumberFormat="1" applyFill="1">
      <alignment vertical="center"/>
    </xf>
    <xf numFmtId="17" fontId="0" fillId="0" borderId="0" xfId="0" applyNumberForma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4" sqref="H4"/>
    </sheetView>
  </sheetViews>
  <sheetFormatPr defaultRowHeight="16.5"/>
  <cols>
    <col min="1" max="2" width="9.5" bestFit="1" customWidth="1"/>
    <col min="3" max="3" width="3.375" style="2" customWidth="1"/>
    <col min="4" max="5" width="9.625" style="1" customWidth="1"/>
    <col min="6" max="6" width="3.25" style="2" customWidth="1"/>
  </cols>
  <sheetData>
    <row r="1" spans="1:8">
      <c r="A1" s="3" t="s">
        <v>158</v>
      </c>
      <c r="B1" s="3" t="s">
        <v>157</v>
      </c>
      <c r="D1" s="6" t="s">
        <v>174</v>
      </c>
      <c r="E1" s="6" t="s">
        <v>173</v>
      </c>
      <c r="G1" s="3" t="s">
        <v>209</v>
      </c>
      <c r="H1" s="3" t="s">
        <v>210</v>
      </c>
    </row>
    <row r="2" spans="1:8">
      <c r="A2" s="4" t="s">
        <v>159</v>
      </c>
      <c r="B2" s="3" t="s">
        <v>7</v>
      </c>
      <c r="D2" s="6" t="s">
        <v>176</v>
      </c>
      <c r="E2" s="6" t="s">
        <v>175</v>
      </c>
      <c r="G2" s="3" t="s">
        <v>230</v>
      </c>
      <c r="H2" s="3" t="s">
        <v>231</v>
      </c>
    </row>
    <row r="3" spans="1:8">
      <c r="A3" s="5" t="s">
        <v>164</v>
      </c>
      <c r="B3" s="3" t="s">
        <v>62</v>
      </c>
      <c r="D3" s="6" t="s">
        <v>178</v>
      </c>
      <c r="E3" s="6" t="s">
        <v>177</v>
      </c>
      <c r="G3" s="3" t="s">
        <v>232</v>
      </c>
      <c r="H3" s="3" t="s">
        <v>212</v>
      </c>
    </row>
    <row r="4" spans="1:8">
      <c r="A4" s="5" t="s">
        <v>166</v>
      </c>
      <c r="B4" s="3" t="s">
        <v>73</v>
      </c>
      <c r="D4" s="6" t="s">
        <v>180</v>
      </c>
      <c r="E4" s="6" t="s">
        <v>179</v>
      </c>
      <c r="G4" s="3" t="s">
        <v>211</v>
      </c>
      <c r="H4" s="3" t="s">
        <v>226</v>
      </c>
    </row>
    <row r="5" spans="1:8">
      <c r="A5" s="5" t="s">
        <v>167</v>
      </c>
      <c r="B5" s="3" t="s">
        <v>93</v>
      </c>
      <c r="D5" s="6" t="s">
        <v>182</v>
      </c>
      <c r="E5" s="6" t="s">
        <v>181</v>
      </c>
      <c r="G5" s="3" t="s">
        <v>228</v>
      </c>
      <c r="H5" s="3" t="s">
        <v>229</v>
      </c>
    </row>
    <row r="6" spans="1:8">
      <c r="A6" s="4" t="s">
        <v>168</v>
      </c>
      <c r="B6" s="3" t="s">
        <v>102</v>
      </c>
      <c r="D6" s="6" t="s">
        <v>184</v>
      </c>
      <c r="E6" s="6" t="s">
        <v>183</v>
      </c>
      <c r="G6" s="3" t="s">
        <v>213</v>
      </c>
      <c r="H6" s="3" t="s">
        <v>214</v>
      </c>
    </row>
    <row r="7" spans="1:8">
      <c r="A7" s="4" t="s">
        <v>161</v>
      </c>
      <c r="B7" s="3" t="s">
        <v>3</v>
      </c>
      <c r="D7" s="6" t="s">
        <v>186</v>
      </c>
      <c r="E7" s="6" t="s">
        <v>185</v>
      </c>
    </row>
    <row r="8" spans="1:8">
      <c r="A8" s="4" t="s">
        <v>163</v>
      </c>
      <c r="B8" s="3" t="s">
        <v>25</v>
      </c>
      <c r="D8" s="6" t="s">
        <v>188</v>
      </c>
      <c r="E8" s="6" t="s">
        <v>187</v>
      </c>
    </row>
    <row r="9" spans="1:8">
      <c r="A9" s="5" t="s">
        <v>172</v>
      </c>
      <c r="B9" s="3" t="s">
        <v>16</v>
      </c>
      <c r="D9" s="6" t="s">
        <v>190</v>
      </c>
      <c r="E9" s="6" t="s">
        <v>189</v>
      </c>
    </row>
    <row r="10" spans="1:8">
      <c r="A10" s="5" t="s">
        <v>170</v>
      </c>
      <c r="B10" s="3" t="s">
        <v>88</v>
      </c>
      <c r="D10" s="6" t="s">
        <v>192</v>
      </c>
      <c r="E10" s="6" t="s">
        <v>191</v>
      </c>
    </row>
    <row r="11" spans="1:8">
      <c r="D11" s="6" t="s">
        <v>194</v>
      </c>
      <c r="E11" s="6" t="s">
        <v>193</v>
      </c>
    </row>
    <row r="12" spans="1:8">
      <c r="D12" s="6" t="s">
        <v>196</v>
      </c>
      <c r="E12" s="6" t="s">
        <v>195</v>
      </c>
    </row>
    <row r="13" spans="1:8">
      <c r="D13" s="6" t="s">
        <v>198</v>
      </c>
      <c r="E13" s="6" t="s">
        <v>197</v>
      </c>
    </row>
    <row r="14" spans="1:8">
      <c r="D14" s="6" t="s">
        <v>200</v>
      </c>
      <c r="E14" s="6" t="s">
        <v>199</v>
      </c>
    </row>
    <row r="15" spans="1:8">
      <c r="D15" s="6" t="s">
        <v>202</v>
      </c>
      <c r="E15" s="6" t="s">
        <v>201</v>
      </c>
    </row>
    <row r="16" spans="1:8">
      <c r="D16" s="6" t="s">
        <v>204</v>
      </c>
      <c r="E16" s="6" t="s">
        <v>203</v>
      </c>
    </row>
    <row r="17" spans="4:5">
      <c r="D17" s="6" t="s">
        <v>206</v>
      </c>
      <c r="E17" s="6" t="s">
        <v>205</v>
      </c>
    </row>
    <row r="18" spans="4:5">
      <c r="D18" s="6" t="s">
        <v>208</v>
      </c>
      <c r="E18" s="6" t="s">
        <v>207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pane ySplit="1" topLeftCell="A2" activePane="bottomLeft" state="frozen"/>
      <selection pane="bottomLeft" activeCell="B49" sqref="B49"/>
    </sheetView>
  </sheetViews>
  <sheetFormatPr defaultColWidth="9.875" defaultRowHeight="16.5"/>
  <cols>
    <col min="1" max="1" width="10" style="7" bestFit="1" customWidth="1"/>
    <col min="2" max="2" width="26" style="7" bestFit="1" customWidth="1"/>
    <col min="3" max="3" width="10" style="7" bestFit="1" customWidth="1"/>
    <col min="4" max="4" width="36.25" style="7" bestFit="1" customWidth="1"/>
    <col min="5" max="5" width="10" style="18" bestFit="1" customWidth="1"/>
    <col min="6" max="16384" width="9.875" style="9"/>
  </cols>
  <sheetData>
    <row r="1" spans="1:5">
      <c r="A1" s="7" t="s">
        <v>0</v>
      </c>
      <c r="B1" s="7" t="s">
        <v>155</v>
      </c>
      <c r="C1" s="7" t="s">
        <v>156</v>
      </c>
      <c r="D1" s="7" t="s">
        <v>1</v>
      </c>
      <c r="E1" s="18" t="s">
        <v>157</v>
      </c>
    </row>
    <row r="2" spans="1:5">
      <c r="A2" s="7" t="s">
        <v>2</v>
      </c>
      <c r="B2" s="7" t="s">
        <v>513</v>
      </c>
      <c r="C2" s="7" t="s">
        <v>160</v>
      </c>
      <c r="D2" s="7" t="s">
        <v>4</v>
      </c>
      <c r="E2" s="18" t="str">
        <f>VLOOKUP(C2,代號檔!$A$2:$B$10,2)</f>
        <v>台中市</v>
      </c>
    </row>
    <row r="3" spans="1:5">
      <c r="A3" s="7" t="s">
        <v>6</v>
      </c>
      <c r="B3" s="7" t="s">
        <v>5</v>
      </c>
      <c r="C3" s="7" t="s">
        <v>9</v>
      </c>
      <c r="D3" s="7" t="s">
        <v>8</v>
      </c>
      <c r="E3" s="18" t="str">
        <f>VLOOKUP(C3,代號檔!$A$2:$B$10,2)</f>
        <v>台北市</v>
      </c>
    </row>
    <row r="4" spans="1:5">
      <c r="A4" s="7" t="s">
        <v>11</v>
      </c>
      <c r="B4" s="7" t="s">
        <v>10</v>
      </c>
      <c r="C4" s="7" t="s">
        <v>9</v>
      </c>
      <c r="D4" s="7" t="s">
        <v>12</v>
      </c>
      <c r="E4" s="18" t="str">
        <f>VLOOKUP(C4,代號檔!$A$2:$B$10,2)</f>
        <v>台北市</v>
      </c>
    </row>
    <row r="5" spans="1:5">
      <c r="A5" s="7" t="s">
        <v>13</v>
      </c>
      <c r="B5" s="7" t="s">
        <v>514</v>
      </c>
      <c r="C5" s="7" t="s">
        <v>9</v>
      </c>
      <c r="D5" s="7" t="s">
        <v>14</v>
      </c>
      <c r="E5" s="18" t="str">
        <f>VLOOKUP(C5,代號檔!$A$2:$B$10,2)</f>
        <v>台北市</v>
      </c>
    </row>
    <row r="6" spans="1:5">
      <c r="A6" s="7" t="s">
        <v>15</v>
      </c>
      <c r="B6" s="7" t="s">
        <v>515</v>
      </c>
      <c r="C6" s="7" t="s">
        <v>171</v>
      </c>
      <c r="D6" s="7" t="s">
        <v>17</v>
      </c>
      <c r="E6" s="18" t="str">
        <f>VLOOKUP(C6,代號檔!$A$2:$B$10,2)</f>
        <v>台南縣</v>
      </c>
    </row>
    <row r="7" spans="1:5">
      <c r="A7" s="7" t="s">
        <v>18</v>
      </c>
      <c r="B7" s="7" t="s">
        <v>516</v>
      </c>
      <c r="C7" s="7" t="s">
        <v>171</v>
      </c>
      <c r="D7" s="7" t="s">
        <v>19</v>
      </c>
      <c r="E7" s="18" t="str">
        <f>VLOOKUP(C7,代號檔!$A$2:$B$10,2)</f>
        <v>台南縣</v>
      </c>
    </row>
    <row r="8" spans="1:5">
      <c r="A8" s="7" t="s">
        <v>21</v>
      </c>
      <c r="B8" s="7" t="s">
        <v>20</v>
      </c>
      <c r="C8" s="7" t="s">
        <v>160</v>
      </c>
      <c r="D8" s="7" t="s">
        <v>22</v>
      </c>
      <c r="E8" s="18" t="str">
        <f>VLOOKUP(C8,代號檔!$A$2:$B$10,2)</f>
        <v>台中市</v>
      </c>
    </row>
    <row r="9" spans="1:5">
      <c r="A9" s="7" t="s">
        <v>24</v>
      </c>
      <c r="B9" s="7" t="s">
        <v>23</v>
      </c>
      <c r="C9" s="7" t="s">
        <v>162</v>
      </c>
      <c r="D9" s="7" t="s">
        <v>26</v>
      </c>
      <c r="E9" s="18" t="str">
        <f>VLOOKUP(C9,代號檔!$A$2:$B$10,2)</f>
        <v>台中縣</v>
      </c>
    </row>
    <row r="10" spans="1:5">
      <c r="A10" s="7" t="s">
        <v>27</v>
      </c>
      <c r="B10" s="7" t="s">
        <v>517</v>
      </c>
      <c r="C10" s="7" t="s">
        <v>9</v>
      </c>
      <c r="D10" s="7" t="s">
        <v>28</v>
      </c>
      <c r="E10" s="18" t="str">
        <f>VLOOKUP(C10,代號檔!$A$2:$B$10,2)</f>
        <v>台北市</v>
      </c>
    </row>
    <row r="11" spans="1:5">
      <c r="A11" s="7" t="s">
        <v>30</v>
      </c>
      <c r="B11" s="7" t="s">
        <v>29</v>
      </c>
      <c r="C11" s="7" t="s">
        <v>9</v>
      </c>
      <c r="D11" s="7" t="s">
        <v>31</v>
      </c>
      <c r="E11" s="18" t="str">
        <f>VLOOKUP(C11,代號檔!$A$2:$B$10,2)</f>
        <v>台北市</v>
      </c>
    </row>
    <row r="12" spans="1:5">
      <c r="A12" s="7" t="s">
        <v>33</v>
      </c>
      <c r="B12" s="7" t="s">
        <v>32</v>
      </c>
      <c r="C12" s="7" t="s">
        <v>9</v>
      </c>
      <c r="D12" s="7" t="s">
        <v>34</v>
      </c>
      <c r="E12" s="18" t="str">
        <f>VLOOKUP(C12,代號檔!$A$2:$B$10,2)</f>
        <v>台北市</v>
      </c>
    </row>
    <row r="13" spans="1:5">
      <c r="A13" s="7" t="s">
        <v>36</v>
      </c>
      <c r="B13" s="7" t="s">
        <v>35</v>
      </c>
      <c r="C13" s="7" t="s">
        <v>9</v>
      </c>
      <c r="D13" s="7" t="s">
        <v>37</v>
      </c>
      <c r="E13" s="18" t="str">
        <f>VLOOKUP(C13,代號檔!$A$2:$B$10,2)</f>
        <v>台北市</v>
      </c>
    </row>
    <row r="14" spans="1:5">
      <c r="A14" s="7" t="s">
        <v>39</v>
      </c>
      <c r="B14" s="7" t="s">
        <v>38</v>
      </c>
      <c r="C14" s="7" t="s">
        <v>9</v>
      </c>
      <c r="D14" s="7" t="s">
        <v>40</v>
      </c>
      <c r="E14" s="18" t="str">
        <f>VLOOKUP(C14,代號檔!$A$2:$B$10,2)</f>
        <v>台北市</v>
      </c>
    </row>
    <row r="15" spans="1:5">
      <c r="A15" s="7" t="s">
        <v>41</v>
      </c>
      <c r="B15" s="7" t="s">
        <v>518</v>
      </c>
      <c r="C15" s="7" t="s">
        <v>9</v>
      </c>
      <c r="D15" s="7" t="s">
        <v>42</v>
      </c>
      <c r="E15" s="18" t="str">
        <f>VLOOKUP(C15,代號檔!$A$2:$B$10,2)</f>
        <v>台北市</v>
      </c>
    </row>
    <row r="16" spans="1:5">
      <c r="A16" s="7" t="s">
        <v>558</v>
      </c>
      <c r="B16" s="7" t="s">
        <v>43</v>
      </c>
      <c r="C16" s="7" t="s">
        <v>9</v>
      </c>
      <c r="D16" s="7" t="s">
        <v>44</v>
      </c>
      <c r="E16" s="18" t="str">
        <f>VLOOKUP(C16,代號檔!$A$2:$B$10,2)</f>
        <v>台北市</v>
      </c>
    </row>
    <row r="17" spans="1:5">
      <c r="A17" s="7" t="s">
        <v>46</v>
      </c>
      <c r="B17" s="7" t="s">
        <v>45</v>
      </c>
      <c r="C17" s="7" t="s">
        <v>9</v>
      </c>
      <c r="D17" s="7" t="s">
        <v>47</v>
      </c>
      <c r="E17" s="18" t="str">
        <f>VLOOKUP(C17,代號檔!$A$2:$B$10,2)</f>
        <v>台北市</v>
      </c>
    </row>
    <row r="18" spans="1:5">
      <c r="A18" s="7" t="s">
        <v>49</v>
      </c>
      <c r="B18" s="7" t="s">
        <v>48</v>
      </c>
      <c r="C18" s="7" t="s">
        <v>9</v>
      </c>
      <c r="D18" s="7" t="s">
        <v>50</v>
      </c>
      <c r="E18" s="18" t="str">
        <f>VLOOKUP(C18,代號檔!$A$2:$B$10,2)</f>
        <v>台北市</v>
      </c>
    </row>
    <row r="19" spans="1:5">
      <c r="A19" s="7" t="s">
        <v>52</v>
      </c>
      <c r="B19" s="7" t="s">
        <v>519</v>
      </c>
      <c r="C19" s="7" t="s">
        <v>9</v>
      </c>
      <c r="D19" s="7" t="s">
        <v>53</v>
      </c>
      <c r="E19" s="18" t="str">
        <f>VLOOKUP(C19,代號檔!$A$2:$B$10,2)</f>
        <v>台北市</v>
      </c>
    </row>
    <row r="20" spans="1:5">
      <c r="A20" s="7" t="s">
        <v>54</v>
      </c>
      <c r="B20" s="7" t="s">
        <v>520</v>
      </c>
      <c r="C20" s="7" t="s">
        <v>9</v>
      </c>
      <c r="D20" s="7" t="s">
        <v>55</v>
      </c>
      <c r="E20" s="18" t="str">
        <f>VLOOKUP(C20,代號檔!$A$2:$B$10,2)</f>
        <v>台北市</v>
      </c>
    </row>
    <row r="21" spans="1:5">
      <c r="A21" s="7" t="s">
        <v>56</v>
      </c>
      <c r="B21" s="7" t="s">
        <v>521</v>
      </c>
      <c r="C21" s="7" t="s">
        <v>9</v>
      </c>
      <c r="D21" s="7" t="s">
        <v>57</v>
      </c>
      <c r="E21" s="18" t="str">
        <f>VLOOKUP(C21,代號檔!$A$2:$B$10,2)</f>
        <v>台北市</v>
      </c>
    </row>
    <row r="22" spans="1:5">
      <c r="A22" s="7" t="s">
        <v>59</v>
      </c>
      <c r="B22" s="7" t="s">
        <v>58</v>
      </c>
      <c r="C22" s="7" t="s">
        <v>9</v>
      </c>
      <c r="D22" s="7" t="s">
        <v>60</v>
      </c>
      <c r="E22" s="18" t="str">
        <f>VLOOKUP(C22,代號檔!$A$2:$B$10,2)</f>
        <v>台北市</v>
      </c>
    </row>
    <row r="23" spans="1:5">
      <c r="A23" s="7" t="s">
        <v>61</v>
      </c>
      <c r="B23" s="7" t="s">
        <v>522</v>
      </c>
      <c r="C23" s="7" t="s">
        <v>51</v>
      </c>
      <c r="D23" s="7" t="s">
        <v>63</v>
      </c>
      <c r="E23" s="18" t="str">
        <f>VLOOKUP(C23,代號檔!$A$2:$B$10,2)</f>
        <v>台北縣</v>
      </c>
    </row>
    <row r="24" spans="1:5">
      <c r="A24" s="7" t="s">
        <v>64</v>
      </c>
      <c r="B24" s="7" t="s">
        <v>523</v>
      </c>
      <c r="C24" s="7" t="s">
        <v>51</v>
      </c>
      <c r="D24" s="7" t="s">
        <v>65</v>
      </c>
      <c r="E24" s="18" t="str">
        <f>VLOOKUP(C24,代號檔!$A$2:$B$10,2)</f>
        <v>台北縣</v>
      </c>
    </row>
    <row r="25" spans="1:5">
      <c r="A25" s="7" t="s">
        <v>66</v>
      </c>
      <c r="B25" s="7" t="s">
        <v>524</v>
      </c>
      <c r="C25" s="7" t="s">
        <v>51</v>
      </c>
      <c r="D25" s="7" t="s">
        <v>67</v>
      </c>
      <c r="E25" s="18" t="str">
        <f>VLOOKUP(C25,代號檔!$A$2:$B$10,2)</f>
        <v>台北縣</v>
      </c>
    </row>
    <row r="26" spans="1:5">
      <c r="A26" s="7" t="s">
        <v>68</v>
      </c>
      <c r="B26" s="7" t="s">
        <v>525</v>
      </c>
      <c r="C26" s="7" t="s">
        <v>51</v>
      </c>
      <c r="D26" s="7" t="s">
        <v>69</v>
      </c>
      <c r="E26" s="18" t="str">
        <f>VLOOKUP(C26,代號檔!$A$2:$B$10,2)</f>
        <v>台北縣</v>
      </c>
    </row>
    <row r="27" spans="1:5">
      <c r="A27" s="7" t="s">
        <v>70</v>
      </c>
      <c r="B27" s="7" t="s">
        <v>526</v>
      </c>
      <c r="C27" s="7" t="s">
        <v>51</v>
      </c>
      <c r="D27" s="7" t="s">
        <v>71</v>
      </c>
      <c r="E27" s="18" t="str">
        <f>VLOOKUP(C27,代號檔!$A$2:$B$10,2)</f>
        <v>台北縣</v>
      </c>
    </row>
    <row r="28" spans="1:5">
      <c r="A28" s="7" t="s">
        <v>72</v>
      </c>
      <c r="B28" s="7" t="s">
        <v>527</v>
      </c>
      <c r="C28" s="7" t="s">
        <v>165</v>
      </c>
      <c r="D28" s="7" t="s">
        <v>74</v>
      </c>
      <c r="E28" s="18" t="str">
        <f>VLOOKUP(C28,代號檔!$A$2:$B$10,2)</f>
        <v>桃園縣</v>
      </c>
    </row>
    <row r="29" spans="1:5">
      <c r="A29" s="7" t="s">
        <v>75</v>
      </c>
      <c r="B29" s="7" t="s">
        <v>528</v>
      </c>
      <c r="C29" s="7" t="s">
        <v>165</v>
      </c>
      <c r="D29" s="7" t="s">
        <v>76</v>
      </c>
      <c r="E29" s="18" t="str">
        <f>VLOOKUP(C29,代號檔!$A$2:$B$10,2)</f>
        <v>桃園縣</v>
      </c>
    </row>
    <row r="30" spans="1:5">
      <c r="A30" s="7" t="s">
        <v>77</v>
      </c>
      <c r="B30" s="7" t="s">
        <v>529</v>
      </c>
      <c r="C30" s="7" t="s">
        <v>165</v>
      </c>
      <c r="D30" s="7" t="s">
        <v>78</v>
      </c>
      <c r="E30" s="18" t="str">
        <f>VLOOKUP(C30,代號檔!$A$2:$B$10,2)</f>
        <v>桃園縣</v>
      </c>
    </row>
    <row r="31" spans="1:5">
      <c r="A31" s="7" t="s">
        <v>79</v>
      </c>
      <c r="B31" s="7" t="s">
        <v>530</v>
      </c>
      <c r="C31" s="7" t="s">
        <v>165</v>
      </c>
      <c r="D31" s="7" t="s">
        <v>80</v>
      </c>
      <c r="E31" s="18" t="str">
        <f>VLOOKUP(C31,代號檔!$A$2:$B$10,2)</f>
        <v>桃園縣</v>
      </c>
    </row>
    <row r="32" spans="1:5">
      <c r="A32" s="7" t="s">
        <v>81</v>
      </c>
      <c r="B32" s="7" t="s">
        <v>531</v>
      </c>
      <c r="C32" s="7" t="s">
        <v>165</v>
      </c>
      <c r="D32" s="7" t="s">
        <v>82</v>
      </c>
      <c r="E32" s="18" t="str">
        <f>VLOOKUP(C32,代號檔!$A$2:$B$10,2)</f>
        <v>桃園縣</v>
      </c>
    </row>
    <row r="33" spans="1:5">
      <c r="A33" s="7" t="s">
        <v>84</v>
      </c>
      <c r="B33" s="7" t="s">
        <v>83</v>
      </c>
      <c r="C33" s="7" t="s">
        <v>165</v>
      </c>
      <c r="D33" s="7" t="s">
        <v>85</v>
      </c>
      <c r="E33" s="18" t="str">
        <f>VLOOKUP(C33,代號檔!$A$2:$B$10,2)</f>
        <v>桃園縣</v>
      </c>
    </row>
    <row r="34" spans="1:5">
      <c r="A34" s="7" t="s">
        <v>87</v>
      </c>
      <c r="B34" s="7" t="s">
        <v>86</v>
      </c>
      <c r="C34" s="7" t="s">
        <v>169</v>
      </c>
      <c r="D34" s="7" t="s">
        <v>89</v>
      </c>
      <c r="E34" s="18" t="str">
        <f>VLOOKUP(C34,代號檔!$A$2:$B$10,2)</f>
        <v>高雄市</v>
      </c>
    </row>
    <row r="35" spans="1:5">
      <c r="A35" s="7" t="s">
        <v>90</v>
      </c>
      <c r="B35" s="7" t="s">
        <v>532</v>
      </c>
      <c r="C35" s="7" t="s">
        <v>169</v>
      </c>
      <c r="D35" s="7" t="s">
        <v>91</v>
      </c>
      <c r="E35" s="18" t="str">
        <f>VLOOKUP(C35,代號檔!$A$2:$B$10,2)</f>
        <v>高雄市</v>
      </c>
    </row>
    <row r="36" spans="1:5">
      <c r="A36" s="7" t="s">
        <v>92</v>
      </c>
      <c r="B36" s="7" t="s">
        <v>533</v>
      </c>
      <c r="C36" s="7" t="s">
        <v>95</v>
      </c>
      <c r="D36" s="7" t="s">
        <v>94</v>
      </c>
      <c r="E36" s="18" t="str">
        <f>VLOOKUP(C36,代號檔!$A$2:$B$10,2)</f>
        <v>新竹市</v>
      </c>
    </row>
    <row r="37" spans="1:5">
      <c r="A37" s="7" t="s">
        <v>96</v>
      </c>
      <c r="B37" s="7" t="s">
        <v>534</v>
      </c>
      <c r="C37" s="7" t="s">
        <v>95</v>
      </c>
      <c r="D37" s="7" t="s">
        <v>97</v>
      </c>
      <c r="E37" s="18" t="str">
        <f>VLOOKUP(C37,代號檔!$A$2:$B$10,2)</f>
        <v>新竹市</v>
      </c>
    </row>
    <row r="38" spans="1:5">
      <c r="A38" s="7" t="s">
        <v>98</v>
      </c>
      <c r="B38" s="7" t="s">
        <v>535</v>
      </c>
      <c r="C38" s="7" t="s">
        <v>95</v>
      </c>
      <c r="D38" s="7" t="s">
        <v>99</v>
      </c>
      <c r="E38" s="18" t="str">
        <f>VLOOKUP(C38,代號檔!$A$2:$B$10,2)</f>
        <v>新竹市</v>
      </c>
    </row>
    <row r="39" spans="1:5">
      <c r="A39" s="7" t="s">
        <v>101</v>
      </c>
      <c r="B39" s="7" t="s">
        <v>100</v>
      </c>
      <c r="C39" s="7" t="s">
        <v>140</v>
      </c>
      <c r="D39" s="7" t="s">
        <v>103</v>
      </c>
      <c r="E39" s="18" t="str">
        <f>VLOOKUP(C39,代號檔!$A$2:$B$10,2)</f>
        <v>新竹縣</v>
      </c>
    </row>
    <row r="40" spans="1:5">
      <c r="A40" s="7" t="s">
        <v>104</v>
      </c>
      <c r="B40" s="7" t="s">
        <v>536</v>
      </c>
      <c r="C40" s="7" t="s">
        <v>162</v>
      </c>
      <c r="D40" s="7" t="s">
        <v>105</v>
      </c>
      <c r="E40" s="18" t="str">
        <f>VLOOKUP(C40,代號檔!$A$2:$B$10,2)</f>
        <v>台中縣</v>
      </c>
    </row>
    <row r="41" spans="1:5">
      <c r="A41" s="7" t="s">
        <v>106</v>
      </c>
      <c r="B41" s="7" t="s">
        <v>537</v>
      </c>
      <c r="C41" s="7" t="s">
        <v>9</v>
      </c>
      <c r="D41" s="7" t="s">
        <v>107</v>
      </c>
      <c r="E41" s="18" t="str">
        <f>VLOOKUP(C41,代號檔!$A$2:$B$10,2)</f>
        <v>台北市</v>
      </c>
    </row>
    <row r="42" spans="1:5">
      <c r="A42" s="7" t="s">
        <v>108</v>
      </c>
      <c r="B42" s="7" t="s">
        <v>538</v>
      </c>
      <c r="C42" s="7" t="s">
        <v>9</v>
      </c>
      <c r="D42" s="7" t="s">
        <v>109</v>
      </c>
      <c r="E42" s="18" t="str">
        <f>VLOOKUP(C42,代號檔!$A$2:$B$10,2)</f>
        <v>台北市</v>
      </c>
    </row>
    <row r="43" spans="1:5">
      <c r="A43" s="7" t="s">
        <v>110</v>
      </c>
      <c r="B43" s="7" t="s">
        <v>539</v>
      </c>
      <c r="C43" s="7" t="s">
        <v>9</v>
      </c>
      <c r="D43" s="7" t="s">
        <v>111</v>
      </c>
      <c r="E43" s="18" t="str">
        <f>VLOOKUP(C43,代號檔!$A$2:$B$10,2)</f>
        <v>台北市</v>
      </c>
    </row>
    <row r="44" spans="1:5">
      <c r="A44" s="7" t="s">
        <v>113</v>
      </c>
      <c r="B44" s="7" t="s">
        <v>112</v>
      </c>
      <c r="C44" s="7" t="s">
        <v>9</v>
      </c>
      <c r="D44" s="7" t="s">
        <v>114</v>
      </c>
      <c r="E44" s="18" t="str">
        <f>VLOOKUP(C44,代號檔!$A$2:$B$10,2)</f>
        <v>台北市</v>
      </c>
    </row>
    <row r="45" spans="1:5">
      <c r="A45" s="7" t="s">
        <v>115</v>
      </c>
      <c r="B45" s="7" t="s">
        <v>540</v>
      </c>
      <c r="C45" s="7" t="s">
        <v>9</v>
      </c>
      <c r="D45" s="7" t="s">
        <v>116</v>
      </c>
      <c r="E45" s="18" t="str">
        <f>VLOOKUP(C45,代號檔!$A$2:$B$10,2)</f>
        <v>台北市</v>
      </c>
    </row>
    <row r="46" spans="1:5">
      <c r="A46" s="7" t="s">
        <v>118</v>
      </c>
      <c r="B46" s="7" t="s">
        <v>117</v>
      </c>
      <c r="C46" s="7" t="s">
        <v>51</v>
      </c>
      <c r="D46" s="7" t="s">
        <v>119</v>
      </c>
      <c r="E46" s="18" t="str">
        <f>VLOOKUP(C46,代號檔!$A$2:$B$10,2)</f>
        <v>台北縣</v>
      </c>
    </row>
    <row r="47" spans="1:5">
      <c r="A47" s="7" t="s">
        <v>120</v>
      </c>
      <c r="B47" s="7" t="s">
        <v>541</v>
      </c>
      <c r="C47" s="7" t="s">
        <v>51</v>
      </c>
      <c r="D47" s="7" t="s">
        <v>121</v>
      </c>
      <c r="E47" s="18" t="str">
        <f>VLOOKUP(C47,代號檔!$A$2:$B$10,2)</f>
        <v>台北縣</v>
      </c>
    </row>
    <row r="48" spans="1:5">
      <c r="A48" s="7" t="s">
        <v>122</v>
      </c>
      <c r="B48" s="7" t="s">
        <v>542</v>
      </c>
      <c r="C48" s="7" t="s">
        <v>171</v>
      </c>
      <c r="D48" s="7" t="s">
        <v>123</v>
      </c>
      <c r="E48" s="18" t="str">
        <f>VLOOKUP(C48,代號檔!$A$2:$B$10,2)</f>
        <v>台南縣</v>
      </c>
    </row>
    <row r="49" spans="1:5">
      <c r="A49" s="7" t="s">
        <v>124</v>
      </c>
      <c r="B49" s="7" t="s">
        <v>543</v>
      </c>
      <c r="C49" s="7" t="s">
        <v>171</v>
      </c>
      <c r="D49" s="7" t="s">
        <v>125</v>
      </c>
      <c r="E49" s="18" t="str">
        <f>VLOOKUP(C49,代號檔!$A$2:$B$10,2)</f>
        <v>台南縣</v>
      </c>
    </row>
    <row r="50" spans="1:5">
      <c r="A50" s="7" t="s">
        <v>126</v>
      </c>
      <c r="B50" s="7" t="s">
        <v>544</v>
      </c>
      <c r="C50" s="7" t="s">
        <v>165</v>
      </c>
      <c r="D50" s="7" t="s">
        <v>127</v>
      </c>
      <c r="E50" s="18" t="str">
        <f>VLOOKUP(C50,代號檔!$A$2:$B$10,2)</f>
        <v>桃園縣</v>
      </c>
    </row>
    <row r="51" spans="1:5">
      <c r="A51" s="7" t="s">
        <v>129</v>
      </c>
      <c r="B51" s="7" t="s">
        <v>128</v>
      </c>
      <c r="C51" s="7" t="s">
        <v>165</v>
      </c>
      <c r="D51" s="7" t="s">
        <v>130</v>
      </c>
      <c r="E51" s="18" t="str">
        <f>VLOOKUP(C51,代號檔!$A$2:$B$10,2)</f>
        <v>桃園縣</v>
      </c>
    </row>
    <row r="52" spans="1:5">
      <c r="A52" s="7" t="s">
        <v>131</v>
      </c>
      <c r="B52" s="7" t="s">
        <v>545</v>
      </c>
      <c r="C52" s="7" t="s">
        <v>165</v>
      </c>
      <c r="D52" s="7" t="s">
        <v>132</v>
      </c>
      <c r="E52" s="18" t="str">
        <f>VLOOKUP(C52,代號檔!$A$2:$B$10,2)</f>
        <v>桃園縣</v>
      </c>
    </row>
    <row r="53" spans="1:5">
      <c r="A53" s="7" t="s">
        <v>134</v>
      </c>
      <c r="B53" s="7" t="s">
        <v>133</v>
      </c>
      <c r="C53" s="7" t="s">
        <v>165</v>
      </c>
      <c r="D53" s="7" t="s">
        <v>135</v>
      </c>
      <c r="E53" s="18" t="str">
        <f>VLOOKUP(C53,代號檔!$A$2:$B$10,2)</f>
        <v>桃園縣</v>
      </c>
    </row>
    <row r="54" spans="1:5">
      <c r="A54" s="7" t="s">
        <v>136</v>
      </c>
      <c r="B54" s="7" t="s">
        <v>546</v>
      </c>
      <c r="C54" s="7" t="s">
        <v>95</v>
      </c>
      <c r="D54" s="7" t="s">
        <v>137</v>
      </c>
      <c r="E54" s="18" t="str">
        <f>VLOOKUP(C54,代號檔!$A$2:$B$10,2)</f>
        <v>新竹市</v>
      </c>
    </row>
    <row r="55" spans="1:5">
      <c r="A55" s="7" t="s">
        <v>138</v>
      </c>
      <c r="B55" s="7" t="s">
        <v>547</v>
      </c>
      <c r="C55" s="7" t="s">
        <v>140</v>
      </c>
      <c r="D55" s="7" t="s">
        <v>139</v>
      </c>
      <c r="E55" s="18" t="str">
        <f>VLOOKUP(C55,代號檔!$A$2:$B$10,2)</f>
        <v>新竹縣</v>
      </c>
    </row>
    <row r="56" spans="1:5">
      <c r="A56" s="7" t="s">
        <v>141</v>
      </c>
      <c r="B56" s="7" t="s">
        <v>548</v>
      </c>
      <c r="C56" s="7" t="s">
        <v>160</v>
      </c>
      <c r="D56" s="7" t="s">
        <v>142</v>
      </c>
      <c r="E56" s="18" t="str">
        <f>VLOOKUP(C56,代號檔!$A$2:$B$10,2)</f>
        <v>台中市</v>
      </c>
    </row>
    <row r="57" spans="1:5">
      <c r="A57" s="7" t="s">
        <v>143</v>
      </c>
      <c r="B57" s="7" t="s">
        <v>549</v>
      </c>
      <c r="C57" s="7" t="s">
        <v>9</v>
      </c>
      <c r="D57" s="7" t="s">
        <v>144</v>
      </c>
      <c r="E57" s="18" t="str">
        <f>VLOOKUP(C57,代號檔!$A$2:$B$10,2)</f>
        <v>台北市</v>
      </c>
    </row>
    <row r="58" spans="1:5">
      <c r="A58" s="7" t="s">
        <v>146</v>
      </c>
      <c r="B58" s="7" t="s">
        <v>145</v>
      </c>
      <c r="C58" s="7" t="s">
        <v>9</v>
      </c>
      <c r="D58" s="7" t="s">
        <v>147</v>
      </c>
      <c r="E58" s="18" t="str">
        <f>VLOOKUP(C58,代號檔!$A$2:$B$10,2)</f>
        <v>台北市</v>
      </c>
    </row>
    <row r="59" spans="1:5">
      <c r="A59" s="7" t="s">
        <v>148</v>
      </c>
      <c r="B59" s="7" t="s">
        <v>550</v>
      </c>
      <c r="C59" s="7" t="s">
        <v>9</v>
      </c>
      <c r="D59" s="7" t="s">
        <v>149</v>
      </c>
      <c r="E59" s="18" t="str">
        <f>VLOOKUP(C59,代號檔!$A$2:$B$10,2)</f>
        <v>台北市</v>
      </c>
    </row>
    <row r="60" spans="1:5">
      <c r="A60" s="7" t="s">
        <v>151</v>
      </c>
      <c r="B60" s="7" t="s">
        <v>150</v>
      </c>
      <c r="C60" s="7" t="s">
        <v>9</v>
      </c>
      <c r="D60" s="7" t="s">
        <v>152</v>
      </c>
      <c r="E60" s="18" t="str">
        <f>VLOOKUP(C60,代號檔!$A$2:$B$10,2)</f>
        <v>台北市</v>
      </c>
    </row>
    <row r="61" spans="1:5">
      <c r="A61" s="7" t="s">
        <v>153</v>
      </c>
      <c r="B61" s="7" t="s">
        <v>551</v>
      </c>
      <c r="C61" s="7" t="s">
        <v>9</v>
      </c>
      <c r="D61" s="7" t="s">
        <v>154</v>
      </c>
      <c r="E61" s="18" t="str">
        <f>VLOOKUP(C61,代號檔!$A$2:$B$10,2)</f>
        <v>台北市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19" sqref="B19"/>
    </sheetView>
  </sheetViews>
  <sheetFormatPr defaultRowHeight="16.5"/>
  <cols>
    <col min="1" max="1" width="9.5" style="7" bestFit="1" customWidth="1"/>
    <col min="2" max="2" width="33.875" style="7" bestFit="1" customWidth="1"/>
    <col min="3" max="3" width="6.5" style="7" bestFit="1" customWidth="1"/>
    <col min="4" max="4" width="9.5" style="11" bestFit="1" customWidth="1"/>
    <col min="5" max="5" width="9.5" style="2" bestFit="1" customWidth="1"/>
  </cols>
  <sheetData>
    <row r="1" spans="1:7">
      <c r="A1" s="7" t="s">
        <v>216</v>
      </c>
      <c r="B1" s="7" t="s">
        <v>215</v>
      </c>
      <c r="C1" s="7" t="s">
        <v>217</v>
      </c>
      <c r="D1" s="10" t="s">
        <v>224</v>
      </c>
      <c r="E1" s="17" t="s">
        <v>210</v>
      </c>
    </row>
    <row r="2" spans="1:7">
      <c r="A2" s="7" t="s">
        <v>230</v>
      </c>
      <c r="B2" s="1" t="s">
        <v>597</v>
      </c>
      <c r="C2" s="7">
        <v>2198</v>
      </c>
      <c r="D2" s="12" t="s">
        <v>230</v>
      </c>
      <c r="E2" s="2" t="str">
        <f>VLOOKUP(D2,代號檔!$G$2:$H$6,2)</f>
        <v>匯流排</v>
      </c>
      <c r="G2" s="1"/>
    </row>
    <row r="3" spans="1:7">
      <c r="A3" s="7" t="s">
        <v>510</v>
      </c>
      <c r="B3" s="1" t="s">
        <v>222</v>
      </c>
      <c r="C3" s="7">
        <v>1947</v>
      </c>
      <c r="D3" s="12" t="s">
        <v>230</v>
      </c>
      <c r="E3" s="2" t="str">
        <f>VLOOKUP(D3,代號檔!$G$2:$H$6,2)</f>
        <v>匯流排</v>
      </c>
      <c r="G3" s="1"/>
    </row>
    <row r="4" spans="1:7">
      <c r="A4" s="7" t="s">
        <v>511</v>
      </c>
      <c r="B4" s="1" t="s">
        <v>223</v>
      </c>
      <c r="C4" s="7">
        <v>2198</v>
      </c>
      <c r="D4" s="12" t="s">
        <v>230</v>
      </c>
      <c r="E4" s="2" t="str">
        <f>VLOOKUP(D4,代號檔!$G$2:$H$6,2)</f>
        <v>匯流排</v>
      </c>
      <c r="G4" s="1"/>
    </row>
    <row r="5" spans="1:7">
      <c r="A5" s="7" t="s">
        <v>512</v>
      </c>
      <c r="B5" s="1" t="s">
        <v>598</v>
      </c>
      <c r="C5" s="7">
        <v>1558</v>
      </c>
      <c r="D5" s="12" t="s">
        <v>230</v>
      </c>
      <c r="E5" s="2" t="str">
        <f>VLOOKUP(D5,代號檔!$G$2:$H$6,2)</f>
        <v>匯流排</v>
      </c>
      <c r="G5" s="1"/>
    </row>
    <row r="6" spans="1:7">
      <c r="A6" s="7" t="s">
        <v>494</v>
      </c>
      <c r="B6" s="7" t="s">
        <v>585</v>
      </c>
      <c r="C6" s="7">
        <v>13487</v>
      </c>
      <c r="D6" s="11" t="s">
        <v>227</v>
      </c>
      <c r="E6" s="2" t="str">
        <f>VLOOKUP(D6,代號檔!$G$2:$H$6,2)</f>
        <v>主機板</v>
      </c>
      <c r="G6" s="1"/>
    </row>
    <row r="7" spans="1:7">
      <c r="A7" s="7" t="s">
        <v>495</v>
      </c>
      <c r="B7" s="7" t="s">
        <v>586</v>
      </c>
      <c r="C7" s="7">
        <v>24577</v>
      </c>
      <c r="D7" s="11" t="s">
        <v>227</v>
      </c>
      <c r="E7" s="2" t="str">
        <f>VLOOKUP(D7,代號檔!$G$2:$H$6,2)</f>
        <v>主機板</v>
      </c>
      <c r="G7" s="1"/>
    </row>
    <row r="8" spans="1:7">
      <c r="A8" s="7" t="s">
        <v>496</v>
      </c>
      <c r="B8" s="7" t="s">
        <v>587</v>
      </c>
      <c r="C8" s="7">
        <v>15186</v>
      </c>
      <c r="D8" s="11" t="s">
        <v>227</v>
      </c>
      <c r="E8" s="2" t="str">
        <f>VLOOKUP(D8,代號檔!$G$2:$H$6,2)</f>
        <v>主機板</v>
      </c>
      <c r="G8" s="1"/>
    </row>
    <row r="9" spans="1:7">
      <c r="A9" s="7" t="s">
        <v>497</v>
      </c>
      <c r="B9" s="7" t="s">
        <v>588</v>
      </c>
      <c r="C9" s="7">
        <v>25976</v>
      </c>
      <c r="D9" s="11" t="s">
        <v>227</v>
      </c>
      <c r="E9" s="2" t="str">
        <f>VLOOKUP(D9,代號檔!$G$2:$H$6,2)</f>
        <v>主機板</v>
      </c>
      <c r="G9" s="1"/>
    </row>
    <row r="10" spans="1:7">
      <c r="A10" s="7" t="s">
        <v>498</v>
      </c>
      <c r="B10" s="7" t="s">
        <v>589</v>
      </c>
      <c r="C10" s="7">
        <v>31971</v>
      </c>
      <c r="D10" s="11" t="s">
        <v>227</v>
      </c>
      <c r="E10" s="2" t="str">
        <f>VLOOKUP(D10,代號檔!$G$2:$H$6,2)</f>
        <v>主機板</v>
      </c>
      <c r="G10" s="1"/>
    </row>
    <row r="11" spans="1:7">
      <c r="A11" s="7" t="s">
        <v>499</v>
      </c>
      <c r="B11" s="7" t="s">
        <v>590</v>
      </c>
      <c r="C11" s="7">
        <v>15486</v>
      </c>
      <c r="D11" s="11" t="s">
        <v>227</v>
      </c>
      <c r="E11" s="2" t="str">
        <f>VLOOKUP(D11,代號檔!$G$2:$H$6,2)</f>
        <v>主機板</v>
      </c>
      <c r="G11" s="1"/>
    </row>
    <row r="12" spans="1:7">
      <c r="A12" s="7" t="s">
        <v>500</v>
      </c>
      <c r="B12" s="7" t="s">
        <v>591</v>
      </c>
      <c r="C12" s="7">
        <v>36467</v>
      </c>
      <c r="D12" s="11" t="s">
        <v>227</v>
      </c>
      <c r="E12" s="2" t="str">
        <f>VLOOKUP(D12,代號檔!$G$2:$H$6,2)</f>
        <v>主機板</v>
      </c>
      <c r="G12" s="1"/>
    </row>
    <row r="13" spans="1:7">
      <c r="A13" s="7" t="s">
        <v>501</v>
      </c>
      <c r="B13" s="7" t="s">
        <v>592</v>
      </c>
      <c r="C13" s="7">
        <v>15186</v>
      </c>
      <c r="D13" s="11" t="s">
        <v>227</v>
      </c>
      <c r="E13" s="2" t="str">
        <f>VLOOKUP(D13,代號檔!$G$2:$H$6,2)</f>
        <v>主機板</v>
      </c>
      <c r="G13" s="1"/>
    </row>
    <row r="14" spans="1:7">
      <c r="A14" s="7" t="s">
        <v>502</v>
      </c>
      <c r="B14" s="7" t="s">
        <v>593</v>
      </c>
      <c r="C14" s="7">
        <v>41162</v>
      </c>
      <c r="D14" s="11" t="s">
        <v>227</v>
      </c>
      <c r="E14" s="2" t="str">
        <f>VLOOKUP(D14,代號檔!$G$2:$H$6,2)</f>
        <v>主機板</v>
      </c>
      <c r="G14" s="1"/>
    </row>
    <row r="15" spans="1:7">
      <c r="A15" s="7" t="s">
        <v>503</v>
      </c>
      <c r="B15" s="7" t="s">
        <v>594</v>
      </c>
      <c r="C15" s="7">
        <v>18783</v>
      </c>
      <c r="D15" s="11" t="s">
        <v>227</v>
      </c>
      <c r="E15" s="2" t="str">
        <f>VLOOKUP(D15,代號檔!$G$2:$H$6,2)</f>
        <v>主機板</v>
      </c>
      <c r="G15" s="1"/>
    </row>
    <row r="16" spans="1:7">
      <c r="A16" s="7" t="s">
        <v>504</v>
      </c>
      <c r="B16" s="7" t="s">
        <v>595</v>
      </c>
      <c r="C16" s="7">
        <v>42261</v>
      </c>
      <c r="D16" s="11" t="s">
        <v>227</v>
      </c>
      <c r="E16" s="2" t="str">
        <f>VLOOKUP(D16,代號檔!$G$2:$H$6,2)</f>
        <v>主機板</v>
      </c>
      <c r="G16" s="1"/>
    </row>
    <row r="17" spans="1:7">
      <c r="A17" s="7" t="s">
        <v>505</v>
      </c>
      <c r="B17" s="7" t="s">
        <v>596</v>
      </c>
      <c r="C17" s="7">
        <v>21480</v>
      </c>
      <c r="D17" s="11" t="s">
        <v>227</v>
      </c>
      <c r="E17" s="2" t="str">
        <f>VLOOKUP(D17,代號檔!$G$2:$H$6,2)</f>
        <v>主機板</v>
      </c>
      <c r="G17" s="1"/>
    </row>
    <row r="18" spans="1:7">
      <c r="A18" s="7" t="s">
        <v>506</v>
      </c>
      <c r="B18" s="1" t="s">
        <v>218</v>
      </c>
      <c r="C18" s="7">
        <v>3846</v>
      </c>
      <c r="D18" s="11" t="s">
        <v>211</v>
      </c>
      <c r="E18" s="2" t="str">
        <f>VLOOKUP(D18,代號檔!$G$2:$H$6,2)</f>
        <v>顯示卡</v>
      </c>
      <c r="G18" s="1"/>
    </row>
    <row r="19" spans="1:7">
      <c r="A19" s="7" t="s">
        <v>507</v>
      </c>
      <c r="B19" s="1" t="s">
        <v>219</v>
      </c>
      <c r="C19" s="7">
        <v>4675</v>
      </c>
      <c r="D19" s="11" t="s">
        <v>211</v>
      </c>
      <c r="E19" s="2" t="str">
        <f>VLOOKUP(D19,代號檔!$G$2:$H$6,2)</f>
        <v>顯示卡</v>
      </c>
      <c r="G19" s="1"/>
    </row>
    <row r="20" spans="1:7">
      <c r="A20" s="7" t="s">
        <v>508</v>
      </c>
      <c r="B20" s="1" t="s">
        <v>220</v>
      </c>
      <c r="C20" s="7">
        <v>4115</v>
      </c>
      <c r="D20" s="11" t="s">
        <v>211</v>
      </c>
      <c r="E20" s="2" t="str">
        <f>VLOOKUP(D20,代號檔!$G$2:$H$6,2)</f>
        <v>顯示卡</v>
      </c>
      <c r="G20" s="1"/>
    </row>
    <row r="21" spans="1:7">
      <c r="A21" s="7" t="s">
        <v>509</v>
      </c>
      <c r="B21" s="1" t="s">
        <v>221</v>
      </c>
      <c r="C21" s="7">
        <v>4945</v>
      </c>
      <c r="D21" s="11" t="s">
        <v>211</v>
      </c>
      <c r="E21" s="2" t="str">
        <f>VLOOKUP(D21,代號檔!$G$2:$H$6,2)</f>
        <v>顯示卡</v>
      </c>
      <c r="G21" s="1"/>
    </row>
    <row r="22" spans="1:7">
      <c r="G22" s="1"/>
    </row>
    <row r="23" spans="1:7">
      <c r="G23" s="1"/>
    </row>
    <row r="24" spans="1:7">
      <c r="G24" s="1"/>
    </row>
    <row r="25" spans="1:7">
      <c r="G25" s="1"/>
    </row>
    <row r="26" spans="1:7">
      <c r="G26" s="1"/>
    </row>
    <row r="27" spans="1:7">
      <c r="G27" s="1"/>
    </row>
    <row r="28" spans="1:7">
      <c r="G28" s="1"/>
    </row>
    <row r="29" spans="1:7">
      <c r="G29" s="1"/>
    </row>
    <row r="30" spans="1:7">
      <c r="G30" s="1"/>
    </row>
    <row r="31" spans="1:7">
      <c r="G31" s="1"/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E24" sqref="E24"/>
    </sheetView>
  </sheetViews>
  <sheetFormatPr defaultRowHeight="16.5"/>
  <cols>
    <col min="1" max="1" width="8.875" style="8" customWidth="1"/>
    <col min="2" max="2" width="10" style="7" bestFit="1" customWidth="1"/>
    <col min="3" max="3" width="8.75" style="7" customWidth="1"/>
    <col min="4" max="4" width="7.125" style="7" customWidth="1"/>
    <col min="5" max="5" width="9.5" style="2" bestFit="1" customWidth="1"/>
  </cols>
  <sheetData>
    <row r="1" spans="1:5">
      <c r="A1" s="8" t="s">
        <v>225</v>
      </c>
      <c r="B1" s="7" t="s">
        <v>330</v>
      </c>
      <c r="C1" s="7" t="s">
        <v>174</v>
      </c>
      <c r="D1" s="7" t="s">
        <v>331</v>
      </c>
      <c r="E1" s="16" t="s">
        <v>557</v>
      </c>
    </row>
    <row r="2" spans="1:5">
      <c r="A2" s="8" t="s">
        <v>332</v>
      </c>
      <c r="B2" s="7" t="s">
        <v>233</v>
      </c>
      <c r="C2" s="7" t="s">
        <v>176</v>
      </c>
      <c r="D2" s="7">
        <v>190550</v>
      </c>
      <c r="E2" s="2" t="str">
        <f>VLOOKUP(C2,代號檔!$D$2:$E$18,2)</f>
        <v>董事長室</v>
      </c>
    </row>
    <row r="3" spans="1:5">
      <c r="A3" s="8" t="s">
        <v>333</v>
      </c>
      <c r="B3" s="7" t="s">
        <v>234</v>
      </c>
      <c r="C3" s="7" t="s">
        <v>178</v>
      </c>
      <c r="D3" s="7">
        <v>158620</v>
      </c>
      <c r="E3" s="2" t="str">
        <f>VLOOKUP(C3,代號檔!$D$2:$E$18,2)</f>
        <v>總經理室</v>
      </c>
    </row>
    <row r="4" spans="1:5">
      <c r="A4" s="8" t="s">
        <v>334</v>
      </c>
      <c r="B4" s="7" t="s">
        <v>235</v>
      </c>
      <c r="C4" s="7" t="s">
        <v>178</v>
      </c>
      <c r="D4" s="7">
        <v>84460</v>
      </c>
      <c r="E4" s="2" t="str">
        <f>VLOOKUP(C4,代號檔!$D$2:$E$18,2)</f>
        <v>總經理室</v>
      </c>
    </row>
    <row r="5" spans="1:5">
      <c r="A5" s="8" t="s">
        <v>335</v>
      </c>
      <c r="B5" s="7" t="s">
        <v>236</v>
      </c>
      <c r="C5" s="7" t="s">
        <v>178</v>
      </c>
      <c r="D5" s="7">
        <v>142140</v>
      </c>
      <c r="E5" s="2" t="str">
        <f>VLOOKUP(C5,代號檔!$D$2:$E$18,2)</f>
        <v>總經理室</v>
      </c>
    </row>
    <row r="6" spans="1:5">
      <c r="A6" s="8" t="s">
        <v>336</v>
      </c>
      <c r="B6" s="7" t="s">
        <v>237</v>
      </c>
      <c r="C6" s="7" t="s">
        <v>178</v>
      </c>
      <c r="D6" s="7">
        <v>37080</v>
      </c>
      <c r="E6" s="2" t="str">
        <f>VLOOKUP(C6,代號檔!$D$2:$E$18,2)</f>
        <v>總經理室</v>
      </c>
    </row>
    <row r="7" spans="1:5">
      <c r="A7" s="8" t="s">
        <v>337</v>
      </c>
      <c r="B7" s="7" t="s">
        <v>238</v>
      </c>
      <c r="C7" s="7" t="s">
        <v>180</v>
      </c>
      <c r="D7" s="7">
        <v>39140</v>
      </c>
      <c r="E7" s="2" t="str">
        <f>VLOOKUP(C7,代號檔!$D$2:$E$18,2)</f>
        <v>研發一課</v>
      </c>
    </row>
    <row r="8" spans="1:5">
      <c r="A8" s="8" t="s">
        <v>338</v>
      </c>
      <c r="B8" s="7" t="s">
        <v>239</v>
      </c>
      <c r="C8" s="7" t="s">
        <v>180</v>
      </c>
      <c r="D8" s="7">
        <v>68186</v>
      </c>
      <c r="E8" s="2" t="str">
        <f>VLOOKUP(C8,代號檔!$D$2:$E$18,2)</f>
        <v>研發一課</v>
      </c>
    </row>
    <row r="9" spans="1:5">
      <c r="A9" s="8" t="s">
        <v>339</v>
      </c>
      <c r="B9" s="7" t="s">
        <v>240</v>
      </c>
      <c r="C9" s="7" t="s">
        <v>180</v>
      </c>
      <c r="D9" s="7">
        <v>69422</v>
      </c>
      <c r="E9" s="2" t="str">
        <f>VLOOKUP(C9,代號檔!$D$2:$E$18,2)</f>
        <v>研發一課</v>
      </c>
    </row>
    <row r="10" spans="1:5">
      <c r="A10" s="8" t="s">
        <v>340</v>
      </c>
      <c r="B10" s="7" t="s">
        <v>241</v>
      </c>
      <c r="C10" s="7" t="s">
        <v>180</v>
      </c>
      <c r="D10" s="7">
        <v>37080</v>
      </c>
      <c r="E10" s="2" t="str">
        <f>VLOOKUP(C10,代號檔!$D$2:$E$18,2)</f>
        <v>研發一課</v>
      </c>
    </row>
    <row r="11" spans="1:5">
      <c r="A11" s="8" t="s">
        <v>341</v>
      </c>
      <c r="B11" s="7" t="s">
        <v>242</v>
      </c>
      <c r="C11" s="7" t="s">
        <v>180</v>
      </c>
      <c r="D11" s="7">
        <v>38110</v>
      </c>
      <c r="E11" s="2" t="str">
        <f>VLOOKUP(C11,代號檔!$D$2:$E$18,2)</f>
        <v>研發一課</v>
      </c>
    </row>
    <row r="12" spans="1:5">
      <c r="A12" s="8" t="s">
        <v>342</v>
      </c>
      <c r="B12" s="7" t="s">
        <v>243</v>
      </c>
      <c r="C12" s="7" t="s">
        <v>182</v>
      </c>
      <c r="D12" s="7">
        <v>33990</v>
      </c>
      <c r="E12" s="2" t="str">
        <f>VLOOKUP(C12,代號檔!$D$2:$E$18,2)</f>
        <v>研發二課</v>
      </c>
    </row>
    <row r="13" spans="1:5">
      <c r="A13" s="8" t="s">
        <v>343</v>
      </c>
      <c r="B13" s="7" t="s">
        <v>244</v>
      </c>
      <c r="C13" s="7" t="s">
        <v>182</v>
      </c>
      <c r="D13" s="7">
        <v>32445</v>
      </c>
      <c r="E13" s="2" t="str">
        <f>VLOOKUP(C13,代號檔!$D$2:$E$18,2)</f>
        <v>研發二課</v>
      </c>
    </row>
    <row r="14" spans="1:5">
      <c r="A14" s="8" t="s">
        <v>344</v>
      </c>
      <c r="B14" s="7" t="s">
        <v>245</v>
      </c>
      <c r="C14" s="7" t="s">
        <v>182</v>
      </c>
      <c r="D14" s="7">
        <v>35535</v>
      </c>
      <c r="E14" s="2" t="str">
        <f>VLOOKUP(C14,代號檔!$D$2:$E$18,2)</f>
        <v>研發二課</v>
      </c>
    </row>
    <row r="15" spans="1:5">
      <c r="A15" s="8" t="s">
        <v>345</v>
      </c>
      <c r="B15" s="7" t="s">
        <v>246</v>
      </c>
      <c r="C15" s="7" t="s">
        <v>182</v>
      </c>
      <c r="D15" s="7">
        <v>33990</v>
      </c>
      <c r="E15" s="2" t="str">
        <f>VLOOKUP(C15,代號檔!$D$2:$E$18,2)</f>
        <v>研發二課</v>
      </c>
    </row>
    <row r="16" spans="1:5">
      <c r="A16" s="8" t="s">
        <v>346</v>
      </c>
      <c r="B16" s="7" t="s">
        <v>247</v>
      </c>
      <c r="C16" s="7" t="s">
        <v>182</v>
      </c>
      <c r="D16" s="7">
        <v>62830</v>
      </c>
      <c r="E16" s="2" t="str">
        <f>VLOOKUP(C16,代號檔!$D$2:$E$18,2)</f>
        <v>研發二課</v>
      </c>
    </row>
    <row r="17" spans="1:5">
      <c r="A17" s="8" t="s">
        <v>347</v>
      </c>
      <c r="B17" s="7" t="s">
        <v>248</v>
      </c>
      <c r="C17" s="7" t="s">
        <v>184</v>
      </c>
      <c r="D17" s="7">
        <v>30385</v>
      </c>
      <c r="E17" s="2" t="str">
        <f>VLOOKUP(C17,代號檔!$D$2:$E$18,2)</f>
        <v>研發三課</v>
      </c>
    </row>
    <row r="18" spans="1:5">
      <c r="A18" s="8" t="s">
        <v>348</v>
      </c>
      <c r="B18" s="7" t="s">
        <v>249</v>
      </c>
      <c r="C18" s="7" t="s">
        <v>184</v>
      </c>
      <c r="D18" s="7">
        <v>32960</v>
      </c>
      <c r="E18" s="2" t="str">
        <f>VLOOKUP(C18,代號檔!$D$2:$E$18,2)</f>
        <v>研發三課</v>
      </c>
    </row>
    <row r="19" spans="1:5">
      <c r="A19" s="8" t="s">
        <v>349</v>
      </c>
      <c r="B19" s="7" t="s">
        <v>250</v>
      </c>
      <c r="C19" s="7" t="s">
        <v>184</v>
      </c>
      <c r="D19" s="7">
        <v>28016</v>
      </c>
      <c r="E19" s="2" t="str">
        <f>VLOOKUP(C19,代號檔!$D$2:$E$18,2)</f>
        <v>研發三課</v>
      </c>
    </row>
    <row r="20" spans="1:5">
      <c r="A20" s="8" t="s">
        <v>350</v>
      </c>
      <c r="B20" s="7" t="s">
        <v>251</v>
      </c>
      <c r="C20" s="7" t="s">
        <v>184</v>
      </c>
      <c r="D20" s="7">
        <v>39346</v>
      </c>
      <c r="E20" s="2" t="str">
        <f>VLOOKUP(C20,代號檔!$D$2:$E$18,2)</f>
        <v>研發三課</v>
      </c>
    </row>
    <row r="21" spans="1:5">
      <c r="A21" s="8" t="s">
        <v>351</v>
      </c>
      <c r="B21" s="7" t="s">
        <v>252</v>
      </c>
      <c r="C21" s="7" t="s">
        <v>184</v>
      </c>
      <c r="D21" s="7">
        <v>77456</v>
      </c>
      <c r="E21" s="2" t="str">
        <f>VLOOKUP(C21,代號檔!$D$2:$E$18,2)</f>
        <v>研發三課</v>
      </c>
    </row>
    <row r="22" spans="1:5">
      <c r="A22" s="8" t="s">
        <v>352</v>
      </c>
      <c r="B22" s="7" t="s">
        <v>253</v>
      </c>
      <c r="C22" s="7" t="s">
        <v>184</v>
      </c>
      <c r="D22" s="7">
        <v>37595</v>
      </c>
      <c r="E22" s="2" t="str">
        <f>VLOOKUP(C22,代號檔!$D$2:$E$18,2)</f>
        <v>研發三課</v>
      </c>
    </row>
    <row r="23" spans="1:5">
      <c r="A23" s="8" t="s">
        <v>353</v>
      </c>
      <c r="B23" s="7" t="s">
        <v>254</v>
      </c>
      <c r="C23" s="7" t="s">
        <v>186</v>
      </c>
      <c r="D23" s="7">
        <v>35844</v>
      </c>
      <c r="E23" s="2" t="str">
        <f>VLOOKUP(C23,代號檔!$D$2:$E$18,2)</f>
        <v>業務一課</v>
      </c>
    </row>
    <row r="24" spans="1:5">
      <c r="A24" s="8" t="s">
        <v>354</v>
      </c>
      <c r="B24" s="7" t="s">
        <v>255</v>
      </c>
      <c r="C24" s="7" t="s">
        <v>186</v>
      </c>
      <c r="D24" s="7">
        <v>60770</v>
      </c>
      <c r="E24" s="2" t="str">
        <f>VLOOKUP(C24,代號檔!$D$2:$E$18,2)</f>
        <v>業務一課</v>
      </c>
    </row>
    <row r="25" spans="1:5">
      <c r="A25" s="8" t="s">
        <v>355</v>
      </c>
      <c r="B25" s="7" t="s">
        <v>256</v>
      </c>
      <c r="C25" s="7" t="s">
        <v>186</v>
      </c>
      <c r="D25" s="7">
        <v>25544</v>
      </c>
      <c r="E25" s="2" t="str">
        <f>VLOOKUP(C25,代號檔!$D$2:$E$18,2)</f>
        <v>業務一課</v>
      </c>
    </row>
    <row r="26" spans="1:5">
      <c r="A26" s="8" t="s">
        <v>356</v>
      </c>
      <c r="B26" s="7" t="s">
        <v>257</v>
      </c>
      <c r="C26" s="7" t="s">
        <v>186</v>
      </c>
      <c r="D26" s="7">
        <v>30385</v>
      </c>
      <c r="E26" s="2" t="str">
        <f>VLOOKUP(C26,代號檔!$D$2:$E$18,2)</f>
        <v>業務一課</v>
      </c>
    </row>
    <row r="27" spans="1:5">
      <c r="A27" s="8" t="s">
        <v>357</v>
      </c>
      <c r="B27" s="7" t="s">
        <v>258</v>
      </c>
      <c r="C27" s="7" t="s">
        <v>186</v>
      </c>
      <c r="D27" s="7">
        <v>35844</v>
      </c>
      <c r="E27" s="2" t="str">
        <f>VLOOKUP(C27,代號檔!$D$2:$E$18,2)</f>
        <v>業務一課</v>
      </c>
    </row>
    <row r="28" spans="1:5">
      <c r="A28" s="8" t="s">
        <v>358</v>
      </c>
      <c r="B28" s="7" t="s">
        <v>259</v>
      </c>
      <c r="C28" s="7" t="s">
        <v>188</v>
      </c>
      <c r="D28" s="7">
        <v>40376</v>
      </c>
      <c r="E28" s="2" t="str">
        <f>VLOOKUP(C28,代號檔!$D$2:$E$18,2)</f>
        <v>業務二課</v>
      </c>
    </row>
    <row r="29" spans="1:5">
      <c r="A29" s="8" t="s">
        <v>359</v>
      </c>
      <c r="B29" s="7" t="s">
        <v>260</v>
      </c>
      <c r="C29" s="7" t="s">
        <v>188</v>
      </c>
      <c r="D29" s="7">
        <v>24102</v>
      </c>
      <c r="E29" s="2" t="str">
        <f>VLOOKUP(C29,代號檔!$D$2:$E$18,2)</f>
        <v>業務二課</v>
      </c>
    </row>
    <row r="30" spans="1:5">
      <c r="A30" s="8" t="s">
        <v>360</v>
      </c>
      <c r="B30" s="7" t="s">
        <v>261</v>
      </c>
      <c r="C30" s="7" t="s">
        <v>188</v>
      </c>
      <c r="D30" s="7">
        <v>28634</v>
      </c>
      <c r="E30" s="2" t="str">
        <f>VLOOKUP(C30,代號檔!$D$2:$E$18,2)</f>
        <v>業務二課</v>
      </c>
    </row>
    <row r="31" spans="1:5">
      <c r="A31" s="8" t="s">
        <v>361</v>
      </c>
      <c r="B31" s="7" t="s">
        <v>262</v>
      </c>
      <c r="C31" s="7" t="s">
        <v>188</v>
      </c>
      <c r="D31" s="7">
        <v>55826</v>
      </c>
      <c r="E31" s="2" t="str">
        <f>VLOOKUP(C31,代號檔!$D$2:$E$18,2)</f>
        <v>業務二課</v>
      </c>
    </row>
    <row r="32" spans="1:5">
      <c r="A32" s="8" t="s">
        <v>362</v>
      </c>
      <c r="B32" s="7" t="s">
        <v>263</v>
      </c>
      <c r="C32" s="7" t="s">
        <v>188</v>
      </c>
      <c r="D32" s="7">
        <v>38110</v>
      </c>
      <c r="E32" s="2" t="str">
        <f>VLOOKUP(C32,代號檔!$D$2:$E$18,2)</f>
        <v>業務二課</v>
      </c>
    </row>
    <row r="33" spans="1:5">
      <c r="A33" s="8" t="s">
        <v>363</v>
      </c>
      <c r="B33" s="7" t="s">
        <v>264</v>
      </c>
      <c r="C33" s="7" t="s">
        <v>190</v>
      </c>
      <c r="D33" s="7">
        <v>32445</v>
      </c>
      <c r="E33" s="2" t="str">
        <f>VLOOKUP(C33,代號檔!$D$2:$E$18,2)</f>
        <v>業務三課</v>
      </c>
    </row>
    <row r="34" spans="1:5">
      <c r="A34" s="8" t="s">
        <v>364</v>
      </c>
      <c r="B34" s="7" t="s">
        <v>265</v>
      </c>
      <c r="C34" s="7" t="s">
        <v>190</v>
      </c>
      <c r="D34" s="7">
        <v>26265</v>
      </c>
      <c r="E34" s="2" t="str">
        <f>VLOOKUP(C34,代號檔!$D$2:$E$18,2)</f>
        <v>業務三課</v>
      </c>
    </row>
    <row r="35" spans="1:5">
      <c r="A35" s="8" t="s">
        <v>365</v>
      </c>
      <c r="B35" s="7" t="s">
        <v>266</v>
      </c>
      <c r="C35" s="7" t="s">
        <v>190</v>
      </c>
      <c r="D35" s="7">
        <v>72100</v>
      </c>
      <c r="E35" s="2" t="str">
        <f>VLOOKUP(C35,代號檔!$D$2:$E$18,2)</f>
        <v>業務三課</v>
      </c>
    </row>
    <row r="36" spans="1:5">
      <c r="A36" s="8" t="s">
        <v>366</v>
      </c>
      <c r="B36" s="7" t="s">
        <v>267</v>
      </c>
      <c r="C36" s="7" t="s">
        <v>190</v>
      </c>
      <c r="D36" s="7">
        <v>40067</v>
      </c>
      <c r="E36" s="2" t="str">
        <f>VLOOKUP(C36,代號檔!$D$2:$E$18,2)</f>
        <v>業務三課</v>
      </c>
    </row>
    <row r="37" spans="1:5">
      <c r="A37" s="8" t="s">
        <v>367</v>
      </c>
      <c r="B37" s="7" t="s">
        <v>268</v>
      </c>
      <c r="C37" s="7" t="s">
        <v>190</v>
      </c>
      <c r="D37" s="7">
        <v>25235</v>
      </c>
      <c r="E37" s="2" t="str">
        <f>VLOOKUP(C37,代號檔!$D$2:$E$18,2)</f>
        <v>業務三課</v>
      </c>
    </row>
    <row r="38" spans="1:5">
      <c r="A38" s="8" t="s">
        <v>368</v>
      </c>
      <c r="B38" s="7" t="s">
        <v>269</v>
      </c>
      <c r="C38" s="7" t="s">
        <v>192</v>
      </c>
      <c r="D38" s="7">
        <v>78280</v>
      </c>
      <c r="E38" s="2" t="str">
        <f>VLOOKUP(C38,代號檔!$D$2:$E$18,2)</f>
        <v>業務四課</v>
      </c>
    </row>
    <row r="39" spans="1:5">
      <c r="A39" s="8" t="s">
        <v>369</v>
      </c>
      <c r="B39" s="7" t="s">
        <v>270</v>
      </c>
      <c r="C39" s="7" t="s">
        <v>192</v>
      </c>
      <c r="D39" s="7">
        <v>26780</v>
      </c>
      <c r="E39" s="2" t="str">
        <f>VLOOKUP(C39,代號檔!$D$2:$E$18,2)</f>
        <v>業務四課</v>
      </c>
    </row>
    <row r="40" spans="1:5">
      <c r="A40" s="8" t="s">
        <v>370</v>
      </c>
      <c r="B40" s="7" t="s">
        <v>271</v>
      </c>
      <c r="C40" s="7" t="s">
        <v>192</v>
      </c>
      <c r="D40" s="7">
        <v>25750</v>
      </c>
      <c r="E40" s="2" t="str">
        <f>VLOOKUP(C40,代號檔!$D$2:$E$18,2)</f>
        <v>業務四課</v>
      </c>
    </row>
    <row r="41" spans="1:5">
      <c r="A41" s="8" t="s">
        <v>371</v>
      </c>
      <c r="B41" s="7" t="s">
        <v>272</v>
      </c>
      <c r="C41" s="7" t="s">
        <v>192</v>
      </c>
      <c r="D41" s="7">
        <v>23690</v>
      </c>
      <c r="E41" s="2" t="str">
        <f>VLOOKUP(C41,代號檔!$D$2:$E$18,2)</f>
        <v>業務四課</v>
      </c>
    </row>
    <row r="42" spans="1:5">
      <c r="A42" s="8" t="s">
        <v>372</v>
      </c>
      <c r="B42" s="7" t="s">
        <v>273</v>
      </c>
      <c r="C42" s="7" t="s">
        <v>192</v>
      </c>
      <c r="D42" s="7">
        <v>37080</v>
      </c>
      <c r="E42" s="2" t="str">
        <f>VLOOKUP(C42,代號檔!$D$2:$E$18,2)</f>
        <v>業務四課</v>
      </c>
    </row>
    <row r="43" spans="1:5">
      <c r="A43" s="8" t="s">
        <v>373</v>
      </c>
      <c r="B43" s="7" t="s">
        <v>274</v>
      </c>
      <c r="C43" s="7" t="s">
        <v>194</v>
      </c>
      <c r="D43" s="7">
        <v>27810</v>
      </c>
      <c r="E43" s="2" t="str">
        <f>VLOOKUP(C43,代號檔!$D$2:$E$18,2)</f>
        <v>採購部</v>
      </c>
    </row>
    <row r="44" spans="1:5">
      <c r="A44" s="8" t="s">
        <v>374</v>
      </c>
      <c r="B44" s="7" t="s">
        <v>275</v>
      </c>
      <c r="C44" s="7" t="s">
        <v>194</v>
      </c>
      <c r="D44" s="7">
        <v>35535</v>
      </c>
      <c r="E44" s="2" t="str">
        <f>VLOOKUP(C44,代號檔!$D$2:$E$18,2)</f>
        <v>採購部</v>
      </c>
    </row>
    <row r="45" spans="1:5">
      <c r="A45" s="8" t="s">
        <v>375</v>
      </c>
      <c r="B45" s="7" t="s">
        <v>276</v>
      </c>
      <c r="C45" s="7" t="s">
        <v>194</v>
      </c>
      <c r="D45" s="7">
        <v>63860</v>
      </c>
      <c r="E45" s="2" t="str">
        <f>VLOOKUP(C45,代號檔!$D$2:$E$18,2)</f>
        <v>採購部</v>
      </c>
    </row>
    <row r="46" spans="1:5">
      <c r="A46" s="8" t="s">
        <v>376</v>
      </c>
      <c r="B46" s="7" t="s">
        <v>277</v>
      </c>
      <c r="C46" s="7" t="s">
        <v>194</v>
      </c>
      <c r="D46" s="7">
        <v>24102</v>
      </c>
      <c r="E46" s="2" t="str">
        <f>VLOOKUP(C46,代號檔!$D$2:$E$18,2)</f>
        <v>採購部</v>
      </c>
    </row>
    <row r="47" spans="1:5">
      <c r="A47" s="8" t="s">
        <v>377</v>
      </c>
      <c r="B47" s="7" t="s">
        <v>278</v>
      </c>
      <c r="C47" s="7" t="s">
        <v>194</v>
      </c>
      <c r="D47" s="7">
        <v>22660</v>
      </c>
      <c r="E47" s="2" t="str">
        <f>VLOOKUP(C47,代號檔!$D$2:$E$18,2)</f>
        <v>採購部</v>
      </c>
    </row>
    <row r="48" spans="1:5">
      <c r="A48" s="8" t="s">
        <v>378</v>
      </c>
      <c r="B48" s="7" t="s">
        <v>279</v>
      </c>
      <c r="C48" s="7" t="s">
        <v>194</v>
      </c>
      <c r="D48" s="7">
        <v>23175</v>
      </c>
      <c r="E48" s="2" t="str">
        <f>VLOOKUP(C48,代號檔!$D$2:$E$18,2)</f>
        <v>採購部</v>
      </c>
    </row>
    <row r="49" spans="1:5">
      <c r="A49" s="8" t="s">
        <v>379</v>
      </c>
      <c r="B49" s="7" t="s">
        <v>280</v>
      </c>
      <c r="C49" s="7" t="s">
        <v>194</v>
      </c>
      <c r="D49" s="7">
        <v>26265</v>
      </c>
      <c r="E49" s="2" t="str">
        <f>VLOOKUP(C49,代號檔!$D$2:$E$18,2)</f>
        <v>採購部</v>
      </c>
    </row>
    <row r="50" spans="1:5">
      <c r="A50" s="8" t="s">
        <v>380</v>
      </c>
      <c r="B50" s="7" t="s">
        <v>281</v>
      </c>
      <c r="C50" s="7" t="s">
        <v>196</v>
      </c>
      <c r="D50" s="7">
        <v>29767</v>
      </c>
      <c r="E50" s="2" t="str">
        <f>VLOOKUP(C50,代號檔!$D$2:$E$18,2)</f>
        <v>維修部</v>
      </c>
    </row>
    <row r="51" spans="1:5">
      <c r="A51" s="8" t="s">
        <v>381</v>
      </c>
      <c r="B51" s="7" t="s">
        <v>282</v>
      </c>
      <c r="C51" s="7" t="s">
        <v>196</v>
      </c>
      <c r="D51" s="7">
        <v>38934</v>
      </c>
      <c r="E51" s="2" t="str">
        <f>VLOOKUP(C51,代號檔!$D$2:$E$18,2)</f>
        <v>維修部</v>
      </c>
    </row>
    <row r="52" spans="1:5">
      <c r="A52" s="8" t="s">
        <v>382</v>
      </c>
      <c r="B52" s="7" t="s">
        <v>283</v>
      </c>
      <c r="C52" s="7" t="s">
        <v>196</v>
      </c>
      <c r="D52" s="7">
        <v>33475</v>
      </c>
      <c r="E52" s="2" t="str">
        <f>VLOOKUP(C52,代號檔!$D$2:$E$18,2)</f>
        <v>維修部</v>
      </c>
    </row>
    <row r="53" spans="1:5">
      <c r="A53" s="8" t="s">
        <v>383</v>
      </c>
      <c r="B53" s="7" t="s">
        <v>284</v>
      </c>
      <c r="C53" s="7" t="s">
        <v>196</v>
      </c>
      <c r="D53" s="7">
        <v>41200</v>
      </c>
      <c r="E53" s="2" t="str">
        <f>VLOOKUP(C53,代號檔!$D$2:$E$18,2)</f>
        <v>維修部</v>
      </c>
    </row>
    <row r="54" spans="1:5">
      <c r="A54" s="8" t="s">
        <v>384</v>
      </c>
      <c r="B54" s="7" t="s">
        <v>285</v>
      </c>
      <c r="C54" s="7" t="s">
        <v>196</v>
      </c>
      <c r="D54" s="7">
        <v>29355</v>
      </c>
      <c r="E54" s="2" t="str">
        <f>VLOOKUP(C54,代號檔!$D$2:$E$18,2)</f>
        <v>維修部</v>
      </c>
    </row>
    <row r="55" spans="1:5">
      <c r="A55" s="8" t="s">
        <v>385</v>
      </c>
      <c r="B55" s="7" t="s">
        <v>286</v>
      </c>
      <c r="C55" s="7" t="s">
        <v>196</v>
      </c>
      <c r="D55" s="7">
        <v>26368</v>
      </c>
      <c r="E55" s="2" t="str">
        <f>VLOOKUP(C55,代號檔!$D$2:$E$18,2)</f>
        <v>維修部</v>
      </c>
    </row>
    <row r="56" spans="1:5">
      <c r="A56" s="8" t="s">
        <v>386</v>
      </c>
      <c r="B56" s="7" t="s">
        <v>287</v>
      </c>
      <c r="C56" s="7" t="s">
        <v>196</v>
      </c>
      <c r="D56" s="7">
        <v>39037</v>
      </c>
      <c r="E56" s="2" t="str">
        <f>VLOOKUP(C56,代號檔!$D$2:$E$18,2)</f>
        <v>維修部</v>
      </c>
    </row>
    <row r="57" spans="1:5">
      <c r="A57" s="8" t="s">
        <v>387</v>
      </c>
      <c r="B57" s="7" t="s">
        <v>288</v>
      </c>
      <c r="C57" s="7" t="s">
        <v>196</v>
      </c>
      <c r="D57" s="7">
        <v>28840</v>
      </c>
      <c r="E57" s="2" t="str">
        <f>VLOOKUP(C57,代號檔!$D$2:$E$18,2)</f>
        <v>維修部</v>
      </c>
    </row>
    <row r="58" spans="1:5">
      <c r="A58" s="8" t="s">
        <v>388</v>
      </c>
      <c r="B58" s="7" t="s">
        <v>289</v>
      </c>
      <c r="C58" s="7" t="s">
        <v>196</v>
      </c>
      <c r="D58" s="7">
        <v>61285</v>
      </c>
      <c r="E58" s="2" t="str">
        <f>VLOOKUP(C58,代號檔!$D$2:$E$18,2)</f>
        <v>維修部</v>
      </c>
    </row>
    <row r="59" spans="1:5">
      <c r="A59" s="8" t="s">
        <v>389</v>
      </c>
      <c r="B59" s="7" t="s">
        <v>290</v>
      </c>
      <c r="C59" s="7" t="s">
        <v>196</v>
      </c>
      <c r="D59" s="7">
        <v>31930</v>
      </c>
      <c r="E59" s="2" t="str">
        <f>VLOOKUP(C59,代號檔!$D$2:$E$18,2)</f>
        <v>維修部</v>
      </c>
    </row>
    <row r="60" spans="1:5">
      <c r="A60" s="8" t="s">
        <v>390</v>
      </c>
      <c r="B60" s="7" t="s">
        <v>291</v>
      </c>
      <c r="C60" s="7" t="s">
        <v>196</v>
      </c>
      <c r="D60" s="7">
        <v>62830</v>
      </c>
      <c r="E60" s="2" t="str">
        <f>VLOOKUP(C60,代號檔!$D$2:$E$18,2)</f>
        <v>維修部</v>
      </c>
    </row>
    <row r="61" spans="1:5">
      <c r="A61" s="8" t="s">
        <v>391</v>
      </c>
      <c r="B61" s="7" t="s">
        <v>292</v>
      </c>
      <c r="C61" s="7" t="s">
        <v>198</v>
      </c>
      <c r="D61" s="7">
        <v>34299</v>
      </c>
      <c r="E61" s="2" t="str">
        <f>VLOOKUP(C61,代號檔!$D$2:$E$18,2)</f>
        <v>資訊部</v>
      </c>
    </row>
    <row r="62" spans="1:5">
      <c r="A62" s="8" t="s">
        <v>392</v>
      </c>
      <c r="B62" s="7" t="s">
        <v>293</v>
      </c>
      <c r="C62" s="7" t="s">
        <v>198</v>
      </c>
      <c r="D62" s="7">
        <v>32445</v>
      </c>
      <c r="E62" s="2" t="str">
        <f>VLOOKUP(C62,代號檔!$D$2:$E$18,2)</f>
        <v>資訊部</v>
      </c>
    </row>
    <row r="63" spans="1:5">
      <c r="A63" s="8" t="s">
        <v>393</v>
      </c>
      <c r="B63" s="7" t="s">
        <v>294</v>
      </c>
      <c r="C63" s="7" t="s">
        <v>198</v>
      </c>
      <c r="D63" s="7">
        <v>33475</v>
      </c>
      <c r="E63" s="2" t="str">
        <f>VLOOKUP(C63,代號檔!$D$2:$E$18,2)</f>
        <v>資訊部</v>
      </c>
    </row>
    <row r="64" spans="1:5">
      <c r="A64" s="8" t="s">
        <v>394</v>
      </c>
      <c r="B64" s="7" t="s">
        <v>295</v>
      </c>
      <c r="C64" s="7" t="s">
        <v>198</v>
      </c>
      <c r="D64" s="7">
        <v>32445</v>
      </c>
      <c r="E64" s="2" t="str">
        <f>VLOOKUP(C64,代號檔!$D$2:$E$18,2)</f>
        <v>資訊部</v>
      </c>
    </row>
    <row r="65" spans="1:5">
      <c r="A65" s="8" t="s">
        <v>395</v>
      </c>
      <c r="B65" s="7" t="s">
        <v>296</v>
      </c>
      <c r="C65" s="7" t="s">
        <v>198</v>
      </c>
      <c r="D65" s="7">
        <v>32445</v>
      </c>
      <c r="E65" s="2" t="str">
        <f>VLOOKUP(C65,代號檔!$D$2:$E$18,2)</f>
        <v>資訊部</v>
      </c>
    </row>
    <row r="66" spans="1:5">
      <c r="A66" s="8" t="s">
        <v>396</v>
      </c>
      <c r="B66" s="7" t="s">
        <v>297</v>
      </c>
      <c r="C66" s="7" t="s">
        <v>198</v>
      </c>
      <c r="D66" s="7">
        <v>74160</v>
      </c>
      <c r="E66" s="2" t="str">
        <f>VLOOKUP(C66,代號檔!$D$2:$E$18,2)</f>
        <v>資訊部</v>
      </c>
    </row>
    <row r="67" spans="1:5">
      <c r="A67" s="8" t="s">
        <v>397</v>
      </c>
      <c r="B67" s="7" t="s">
        <v>298</v>
      </c>
      <c r="C67" s="7" t="s">
        <v>198</v>
      </c>
      <c r="D67" s="7">
        <v>35535</v>
      </c>
      <c r="E67" s="2" t="str">
        <f>VLOOKUP(C67,代號檔!$D$2:$E$18,2)</f>
        <v>資訊部</v>
      </c>
    </row>
    <row r="68" spans="1:5">
      <c r="A68" s="8" t="s">
        <v>398</v>
      </c>
      <c r="B68" s="7" t="s">
        <v>299</v>
      </c>
      <c r="C68" s="7" t="s">
        <v>200</v>
      </c>
      <c r="D68" s="7">
        <v>32445</v>
      </c>
      <c r="E68" s="2" t="str">
        <f>VLOOKUP(C68,代號檔!$D$2:$E$18,2)</f>
        <v>企劃部</v>
      </c>
    </row>
    <row r="69" spans="1:5">
      <c r="A69" s="8" t="s">
        <v>399</v>
      </c>
      <c r="B69" s="7" t="s">
        <v>300</v>
      </c>
      <c r="C69" s="7" t="s">
        <v>200</v>
      </c>
      <c r="D69" s="7">
        <v>33475</v>
      </c>
      <c r="E69" s="2" t="str">
        <f>VLOOKUP(C69,代號檔!$D$2:$E$18,2)</f>
        <v>企劃部</v>
      </c>
    </row>
    <row r="70" spans="1:5">
      <c r="A70" s="8" t="s">
        <v>400</v>
      </c>
      <c r="B70" s="7" t="s">
        <v>301</v>
      </c>
      <c r="C70" s="7" t="s">
        <v>200</v>
      </c>
      <c r="D70" s="7">
        <v>31930</v>
      </c>
      <c r="E70" s="2" t="str">
        <f>VLOOKUP(C70,代號檔!$D$2:$E$18,2)</f>
        <v>企劃部</v>
      </c>
    </row>
    <row r="71" spans="1:5">
      <c r="A71" s="8" t="s">
        <v>401</v>
      </c>
      <c r="B71" s="7" t="s">
        <v>302</v>
      </c>
      <c r="C71" s="7" t="s">
        <v>200</v>
      </c>
      <c r="D71" s="7">
        <v>35535</v>
      </c>
      <c r="E71" s="2" t="str">
        <f>VLOOKUP(C71,代號檔!$D$2:$E$18,2)</f>
        <v>企劃部</v>
      </c>
    </row>
    <row r="72" spans="1:5">
      <c r="A72" s="8" t="s">
        <v>402</v>
      </c>
      <c r="B72" s="7" t="s">
        <v>303</v>
      </c>
      <c r="C72" s="7" t="s">
        <v>200</v>
      </c>
      <c r="D72" s="7">
        <v>35535</v>
      </c>
      <c r="E72" s="2" t="str">
        <f>VLOOKUP(C72,代號檔!$D$2:$E$18,2)</f>
        <v>企劃部</v>
      </c>
    </row>
    <row r="73" spans="1:5">
      <c r="A73" s="8" t="s">
        <v>403</v>
      </c>
      <c r="B73" s="7" t="s">
        <v>304</v>
      </c>
      <c r="C73" s="7" t="s">
        <v>200</v>
      </c>
      <c r="D73" s="7">
        <v>36565</v>
      </c>
      <c r="E73" s="2" t="str">
        <f>VLOOKUP(C73,代號檔!$D$2:$E$18,2)</f>
        <v>企劃部</v>
      </c>
    </row>
    <row r="74" spans="1:5">
      <c r="A74" s="8" t="s">
        <v>404</v>
      </c>
      <c r="B74" s="7" t="s">
        <v>305</v>
      </c>
      <c r="C74" s="7" t="s">
        <v>200</v>
      </c>
      <c r="D74" s="7">
        <v>30900</v>
      </c>
      <c r="E74" s="2" t="str">
        <f>VLOOKUP(C74,代號檔!$D$2:$E$18,2)</f>
        <v>企劃部</v>
      </c>
    </row>
    <row r="75" spans="1:5">
      <c r="A75" s="8" t="s">
        <v>405</v>
      </c>
      <c r="B75" s="7" t="s">
        <v>306</v>
      </c>
      <c r="C75" s="7" t="s">
        <v>200</v>
      </c>
      <c r="D75" s="7">
        <v>31930</v>
      </c>
      <c r="E75" s="2" t="str">
        <f>VLOOKUP(C75,代號檔!$D$2:$E$18,2)</f>
        <v>企劃部</v>
      </c>
    </row>
    <row r="76" spans="1:5">
      <c r="A76" s="8" t="s">
        <v>406</v>
      </c>
      <c r="B76" s="7" t="s">
        <v>307</v>
      </c>
      <c r="C76" s="7" t="s">
        <v>200</v>
      </c>
      <c r="D76" s="7">
        <v>29870</v>
      </c>
      <c r="E76" s="2" t="str">
        <f>VLOOKUP(C76,代號檔!$D$2:$E$18,2)</f>
        <v>企劃部</v>
      </c>
    </row>
    <row r="77" spans="1:5">
      <c r="A77" s="8" t="s">
        <v>407</v>
      </c>
      <c r="B77" s="7" t="s">
        <v>308</v>
      </c>
      <c r="C77" s="7" t="s">
        <v>200</v>
      </c>
      <c r="D77" s="7">
        <v>60770</v>
      </c>
      <c r="E77" s="2" t="str">
        <f>VLOOKUP(C77,代號檔!$D$2:$E$18,2)</f>
        <v>企劃部</v>
      </c>
    </row>
    <row r="78" spans="1:5">
      <c r="A78" s="8" t="s">
        <v>408</v>
      </c>
      <c r="B78" s="7" t="s">
        <v>309</v>
      </c>
      <c r="C78" s="7" t="s">
        <v>200</v>
      </c>
      <c r="D78" s="7">
        <v>26368</v>
      </c>
      <c r="E78" s="2" t="str">
        <f>VLOOKUP(C78,代號檔!$D$2:$E$18,2)</f>
        <v>企劃部</v>
      </c>
    </row>
    <row r="79" spans="1:5">
      <c r="A79" s="8" t="s">
        <v>409</v>
      </c>
      <c r="B79" s="7" t="s">
        <v>310</v>
      </c>
      <c r="C79" s="7" t="s">
        <v>202</v>
      </c>
      <c r="D79" s="7">
        <v>29767</v>
      </c>
      <c r="E79" s="2" t="str">
        <f>VLOOKUP(C79,代號檔!$D$2:$E$18,2)</f>
        <v>人事部</v>
      </c>
    </row>
    <row r="80" spans="1:5">
      <c r="A80" s="8" t="s">
        <v>410</v>
      </c>
      <c r="B80" s="7" t="s">
        <v>311</v>
      </c>
      <c r="C80" s="7" t="s">
        <v>202</v>
      </c>
      <c r="D80" s="7">
        <v>52530</v>
      </c>
      <c r="E80" s="2" t="str">
        <f>VLOOKUP(C80,代號檔!$D$2:$E$18,2)</f>
        <v>人事部</v>
      </c>
    </row>
    <row r="81" spans="1:5">
      <c r="A81" s="8" t="s">
        <v>411</v>
      </c>
      <c r="B81" s="7" t="s">
        <v>312</v>
      </c>
      <c r="C81" s="7" t="s">
        <v>202</v>
      </c>
      <c r="D81" s="7">
        <v>23690</v>
      </c>
      <c r="E81" s="2" t="str">
        <f>VLOOKUP(C81,代號檔!$D$2:$E$18,2)</f>
        <v>人事部</v>
      </c>
    </row>
    <row r="82" spans="1:5">
      <c r="A82" s="8" t="s">
        <v>412</v>
      </c>
      <c r="B82" s="7" t="s">
        <v>313</v>
      </c>
      <c r="C82" s="7" t="s">
        <v>202</v>
      </c>
      <c r="D82" s="7">
        <v>28325</v>
      </c>
      <c r="E82" s="2" t="str">
        <f>VLOOKUP(C82,代號檔!$D$2:$E$18,2)</f>
        <v>人事部</v>
      </c>
    </row>
    <row r="83" spans="1:5">
      <c r="A83" s="8" t="s">
        <v>413</v>
      </c>
      <c r="B83" s="7" t="s">
        <v>314</v>
      </c>
      <c r="C83" s="7" t="s">
        <v>202</v>
      </c>
      <c r="D83" s="7">
        <v>31930</v>
      </c>
      <c r="E83" s="2" t="str">
        <f>VLOOKUP(C83,代號檔!$D$2:$E$18,2)</f>
        <v>人事部</v>
      </c>
    </row>
    <row r="84" spans="1:5">
      <c r="A84" s="8" t="s">
        <v>414</v>
      </c>
      <c r="B84" s="7" t="s">
        <v>315</v>
      </c>
      <c r="C84" s="7" t="s">
        <v>204</v>
      </c>
      <c r="D84" s="7">
        <v>23690</v>
      </c>
      <c r="E84" s="2" t="str">
        <f>VLOOKUP(C84,代號檔!$D$2:$E$18,2)</f>
        <v>行政部</v>
      </c>
    </row>
    <row r="85" spans="1:5">
      <c r="A85" s="8" t="s">
        <v>415</v>
      </c>
      <c r="B85" s="7" t="s">
        <v>316</v>
      </c>
      <c r="C85" s="7" t="s">
        <v>204</v>
      </c>
      <c r="D85" s="7">
        <v>21630</v>
      </c>
      <c r="E85" s="2" t="str">
        <f>VLOOKUP(C85,代號檔!$D$2:$E$18,2)</f>
        <v>行政部</v>
      </c>
    </row>
    <row r="86" spans="1:5">
      <c r="A86" s="8" t="s">
        <v>416</v>
      </c>
      <c r="B86" s="7" t="s">
        <v>317</v>
      </c>
      <c r="C86" s="7" t="s">
        <v>204</v>
      </c>
      <c r="D86" s="7">
        <v>28840</v>
      </c>
      <c r="E86" s="2" t="str">
        <f>VLOOKUP(C86,代號檔!$D$2:$E$18,2)</f>
        <v>行政部</v>
      </c>
    </row>
    <row r="87" spans="1:5">
      <c r="A87" s="8" t="s">
        <v>417</v>
      </c>
      <c r="B87" s="7" t="s">
        <v>318</v>
      </c>
      <c r="C87" s="7" t="s">
        <v>204</v>
      </c>
      <c r="D87" s="7">
        <v>71997</v>
      </c>
      <c r="E87" s="2" t="str">
        <f>VLOOKUP(C87,代號檔!$D$2:$E$18,2)</f>
        <v>行政部</v>
      </c>
    </row>
    <row r="88" spans="1:5">
      <c r="A88" s="8" t="s">
        <v>418</v>
      </c>
      <c r="B88" s="7" t="s">
        <v>319</v>
      </c>
      <c r="C88" s="7" t="s">
        <v>204</v>
      </c>
      <c r="D88" s="7">
        <v>30900</v>
      </c>
      <c r="E88" s="2" t="str">
        <f>VLOOKUP(C88,代號檔!$D$2:$E$18,2)</f>
        <v>行政部</v>
      </c>
    </row>
    <row r="89" spans="1:5">
      <c r="A89" s="8" t="s">
        <v>419</v>
      </c>
      <c r="B89" s="7" t="s">
        <v>320</v>
      </c>
      <c r="C89" s="7" t="s">
        <v>206</v>
      </c>
      <c r="D89" s="7">
        <v>42436</v>
      </c>
      <c r="E89" s="2" t="str">
        <f>VLOOKUP(C89,代號檔!$D$2:$E$18,2)</f>
        <v>會計部</v>
      </c>
    </row>
    <row r="90" spans="1:5">
      <c r="A90" s="8" t="s">
        <v>420</v>
      </c>
      <c r="B90" s="7" t="s">
        <v>321</v>
      </c>
      <c r="C90" s="7" t="s">
        <v>206</v>
      </c>
      <c r="D90" s="7">
        <v>41200</v>
      </c>
      <c r="E90" s="2" t="str">
        <f>VLOOKUP(C90,代號檔!$D$2:$E$18,2)</f>
        <v>會計部</v>
      </c>
    </row>
    <row r="91" spans="1:5">
      <c r="A91" s="8" t="s">
        <v>421</v>
      </c>
      <c r="B91" s="7" t="s">
        <v>322</v>
      </c>
      <c r="C91" s="7" t="s">
        <v>206</v>
      </c>
      <c r="D91" s="7">
        <v>28016</v>
      </c>
      <c r="E91" s="2" t="str">
        <f>VLOOKUP(C91,代號檔!$D$2:$E$18,2)</f>
        <v>會計部</v>
      </c>
    </row>
    <row r="92" spans="1:5">
      <c r="A92" s="8" t="s">
        <v>422</v>
      </c>
      <c r="B92" s="7" t="s">
        <v>323</v>
      </c>
      <c r="C92" s="7" t="s">
        <v>206</v>
      </c>
      <c r="D92" s="7">
        <v>66950</v>
      </c>
      <c r="E92" s="2" t="str">
        <f>VLOOKUP(C92,代號檔!$D$2:$E$18,2)</f>
        <v>會計部</v>
      </c>
    </row>
    <row r="93" spans="1:5">
      <c r="A93" s="8" t="s">
        <v>423</v>
      </c>
      <c r="B93" s="7" t="s">
        <v>324</v>
      </c>
      <c r="C93" s="7" t="s">
        <v>206</v>
      </c>
      <c r="D93" s="7">
        <v>35535</v>
      </c>
      <c r="E93" s="2" t="str">
        <f>VLOOKUP(C93,代號檔!$D$2:$E$18,2)</f>
        <v>會計部</v>
      </c>
    </row>
    <row r="94" spans="1:5">
      <c r="A94" s="8" t="s">
        <v>424</v>
      </c>
      <c r="B94" s="7" t="s">
        <v>325</v>
      </c>
      <c r="C94" s="7" t="s">
        <v>206</v>
      </c>
      <c r="D94" s="7">
        <v>32445</v>
      </c>
      <c r="E94" s="2" t="str">
        <f>VLOOKUP(C94,代號檔!$D$2:$E$18,2)</f>
        <v>會計部</v>
      </c>
    </row>
    <row r="95" spans="1:5">
      <c r="A95" s="8" t="s">
        <v>425</v>
      </c>
      <c r="B95" s="7" t="s">
        <v>326</v>
      </c>
      <c r="C95" s="7" t="s">
        <v>206</v>
      </c>
      <c r="D95" s="7">
        <v>25750</v>
      </c>
      <c r="E95" s="2" t="str">
        <f>VLOOKUP(C95,代號檔!$D$2:$E$18,2)</f>
        <v>會計部</v>
      </c>
    </row>
    <row r="96" spans="1:5">
      <c r="A96" s="8" t="s">
        <v>426</v>
      </c>
      <c r="B96" s="7" t="s">
        <v>327</v>
      </c>
      <c r="C96" s="7" t="s">
        <v>208</v>
      </c>
      <c r="D96" s="7">
        <v>21630</v>
      </c>
      <c r="E96" s="2" t="str">
        <f>VLOOKUP(C96,代號檔!$D$2:$E$18,2)</f>
        <v>圖書室</v>
      </c>
    </row>
    <row r="97" spans="1:5">
      <c r="A97" s="8" t="s">
        <v>427</v>
      </c>
      <c r="B97" s="7" t="s">
        <v>328</v>
      </c>
      <c r="C97" s="7" t="s">
        <v>208</v>
      </c>
      <c r="D97" s="7">
        <v>28943</v>
      </c>
      <c r="E97" s="2" t="str">
        <f>VLOOKUP(C97,代號檔!$D$2:$E$18,2)</f>
        <v>圖書室</v>
      </c>
    </row>
    <row r="98" spans="1:5">
      <c r="A98" s="8" t="s">
        <v>428</v>
      </c>
      <c r="B98" s="7" t="s">
        <v>329</v>
      </c>
      <c r="C98" s="7" t="s">
        <v>208</v>
      </c>
      <c r="D98" s="7">
        <v>11330</v>
      </c>
      <c r="E98" s="2" t="str">
        <f>VLOOKUP(C98,代號檔!$D$2:$E$18,2)</f>
        <v>圖書室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pane ySplit="1" topLeftCell="A2" activePane="bottomLeft" state="frozen"/>
      <selection pane="bottomLeft" activeCell="G18" sqref="G18"/>
    </sheetView>
  </sheetViews>
  <sheetFormatPr defaultRowHeight="16.5"/>
  <cols>
    <col min="1" max="1" width="9.5" bestFit="1" customWidth="1"/>
    <col min="2" max="3" width="9.5" style="1" bestFit="1" customWidth="1"/>
    <col min="4" max="4" width="10.5" style="13" bestFit="1" customWidth="1"/>
    <col min="5" max="5" width="25" style="2" bestFit="1" customWidth="1"/>
    <col min="6" max="8" width="9.5" style="2" bestFit="1" customWidth="1"/>
  </cols>
  <sheetData>
    <row r="1" spans="1:9">
      <c r="A1" t="s">
        <v>430</v>
      </c>
      <c r="B1" s="1" t="s">
        <v>0</v>
      </c>
      <c r="C1" s="1" t="s">
        <v>552</v>
      </c>
      <c r="D1" s="13" t="s">
        <v>493</v>
      </c>
      <c r="E1" s="2" t="s">
        <v>553</v>
      </c>
      <c r="F1" s="2" t="s">
        <v>157</v>
      </c>
      <c r="G1" s="2" t="s">
        <v>330</v>
      </c>
      <c r="H1" s="2" t="s">
        <v>557</v>
      </c>
    </row>
    <row r="2" spans="1:9">
      <c r="A2" t="s">
        <v>431</v>
      </c>
      <c r="B2" s="1" t="s">
        <v>558</v>
      </c>
      <c r="C2" s="1" t="s">
        <v>362</v>
      </c>
      <c r="D2" s="13">
        <v>39137</v>
      </c>
      <c r="E2" s="2" t="str">
        <f>VLOOKUP(B2,客戶!$A$2:$B$61,2)</f>
        <v>四維企業(股)公司</v>
      </c>
      <c r="F2" s="2" t="str">
        <f>VLOOKUP(VLOOKUP(B2,客戶!$A$2:$C$61,3),代號檔!$A$2:$B$10,2)</f>
        <v>台北市</v>
      </c>
      <c r="G2" s="15" t="str">
        <f>VLOOKUP(C2,員工!$A$2:$B$98,2)</f>
        <v>吳國信</v>
      </c>
      <c r="H2" s="15" t="str">
        <f>VLOOKUP(VLOOKUP(C2,員工!$A$2:$C$98,3),代號檔!$D$2:$E$18,2)</f>
        <v>業務二課</v>
      </c>
      <c r="I2" s="1"/>
    </row>
    <row r="3" spans="1:9">
      <c r="A3" t="s">
        <v>432</v>
      </c>
      <c r="B3" s="1" t="s">
        <v>559</v>
      </c>
      <c r="C3" s="1" t="s">
        <v>370</v>
      </c>
      <c r="D3" s="13">
        <v>39144</v>
      </c>
      <c r="E3" s="2" t="str">
        <f>VLOOKUP(B3,客戶!$A$2:$B$61,2)</f>
        <v>台灣釜屋電機公司</v>
      </c>
      <c r="F3" s="2" t="str">
        <f>VLOOKUP(VLOOKUP(B3,客戶!$A$2:$C$61,3),代號檔!$A$2:$B$10,2)</f>
        <v>桃園縣</v>
      </c>
      <c r="G3" s="15" t="str">
        <f>VLOOKUP(C3,員工!$A$2:$B$98,2)</f>
        <v>李進祿</v>
      </c>
      <c r="H3" s="15" t="str">
        <f>VLOOKUP(VLOOKUP(C3,員工!$A$2:$C$98,3),代號檔!$D$2:$E$18,2)</f>
        <v>業務四課</v>
      </c>
      <c r="I3" s="1"/>
    </row>
    <row r="4" spans="1:9">
      <c r="A4" t="s">
        <v>434</v>
      </c>
      <c r="B4" s="1" t="s">
        <v>15</v>
      </c>
      <c r="C4" s="1" t="s">
        <v>363</v>
      </c>
      <c r="D4" s="13">
        <v>39151</v>
      </c>
      <c r="E4" s="2" t="str">
        <f>VLOOKUP(B4,客戶!$A$2:$B$61,2)</f>
        <v>真正精機公司</v>
      </c>
      <c r="F4" s="2" t="str">
        <f>VLOOKUP(VLOOKUP(B4,客戶!$A$2:$C$61,3),代號檔!$A$2:$B$10,2)</f>
        <v>台南縣</v>
      </c>
      <c r="G4" s="15" t="str">
        <f>VLOOKUP(C4,員工!$A$2:$B$98,2)</f>
        <v>張志輝</v>
      </c>
      <c r="H4" s="15" t="str">
        <f>VLOOKUP(VLOOKUP(C4,員工!$A$2:$C$98,3),代號檔!$D$2:$E$18,2)</f>
        <v>業務三課</v>
      </c>
      <c r="I4" s="1"/>
    </row>
    <row r="5" spans="1:9">
      <c r="A5" t="s">
        <v>436</v>
      </c>
      <c r="B5" s="1" t="s">
        <v>118</v>
      </c>
      <c r="C5" s="1" t="s">
        <v>367</v>
      </c>
      <c r="D5" s="13">
        <v>39159</v>
      </c>
      <c r="E5" s="2" t="str">
        <f>VLOOKUP(B5,客戶!$A$2:$B$61,2)</f>
        <v>東陽實業(股)公司</v>
      </c>
      <c r="F5" s="2" t="str">
        <f>VLOOKUP(VLOOKUP(B5,客戶!$A$2:$C$61,3),代號檔!$A$2:$B$10,2)</f>
        <v>台北縣</v>
      </c>
      <c r="G5" s="15" t="str">
        <f>VLOOKUP(C5,員工!$A$2:$B$98,2)</f>
        <v>謝穎青</v>
      </c>
      <c r="H5" s="15" t="str">
        <f>VLOOKUP(VLOOKUP(C5,員工!$A$2:$C$98,3),代號檔!$D$2:$E$18,2)</f>
        <v>業務三課</v>
      </c>
      <c r="I5" s="1"/>
    </row>
    <row r="6" spans="1:9">
      <c r="A6" t="s">
        <v>437</v>
      </c>
      <c r="B6" s="1" t="s">
        <v>68</v>
      </c>
      <c r="C6" s="1" t="s">
        <v>354</v>
      </c>
      <c r="D6" s="13">
        <v>39164</v>
      </c>
      <c r="E6" s="2" t="str">
        <f>VLOOKUP(B6,客戶!$A$2:$B$61,2)</f>
        <v>菱生精密工業公司</v>
      </c>
      <c r="F6" s="2" t="str">
        <f>VLOOKUP(VLOOKUP(B6,客戶!$A$2:$C$61,3),代號檔!$A$2:$B$10,2)</f>
        <v>台北縣</v>
      </c>
      <c r="G6" s="15" t="str">
        <f>VLOOKUP(C6,員工!$A$2:$B$98,2)</f>
        <v>林鳳春</v>
      </c>
      <c r="H6" s="15" t="str">
        <f>VLOOKUP(VLOOKUP(C6,員工!$A$2:$C$98,3),代號檔!$D$2:$E$18,2)</f>
        <v>業務一課</v>
      </c>
      <c r="I6" s="1"/>
    </row>
    <row r="7" spans="1:9">
      <c r="A7" t="s">
        <v>438</v>
      </c>
      <c r="B7" s="1" t="s">
        <v>146</v>
      </c>
      <c r="C7" s="1" t="s">
        <v>359</v>
      </c>
      <c r="D7" s="13">
        <v>39173</v>
      </c>
      <c r="E7" s="2" t="str">
        <f>VLOOKUP(B7,客戶!$A$2:$B$61,2)</f>
        <v>太平洋汽門工業股份公司</v>
      </c>
      <c r="F7" s="2" t="str">
        <f>VLOOKUP(VLOOKUP(B7,客戶!$A$2:$C$61,3),代號檔!$A$2:$B$10,2)</f>
        <v>台北市</v>
      </c>
      <c r="G7" s="15" t="str">
        <f>VLOOKUP(C7,員工!$A$2:$B$98,2)</f>
        <v>向大鵬</v>
      </c>
      <c r="H7" s="15" t="str">
        <f>VLOOKUP(VLOOKUP(C7,員工!$A$2:$C$98,3),代號檔!$D$2:$E$18,2)</f>
        <v>業務二課</v>
      </c>
      <c r="I7" s="1"/>
    </row>
    <row r="8" spans="1:9">
      <c r="A8" t="s">
        <v>439</v>
      </c>
      <c r="B8" s="1" t="s">
        <v>90</v>
      </c>
      <c r="C8" s="1" t="s">
        <v>358</v>
      </c>
      <c r="D8" s="13">
        <v>39174</v>
      </c>
      <c r="E8" s="2" t="str">
        <f>VLOOKUP(B8,客戶!$A$2:$B$61,2)</f>
        <v>鐶琪塑膠公司</v>
      </c>
      <c r="F8" s="2" t="str">
        <f>VLOOKUP(VLOOKUP(B8,客戶!$A$2:$C$61,3),代號檔!$A$2:$B$10,2)</f>
        <v>高雄市</v>
      </c>
      <c r="G8" s="15" t="str">
        <f>VLOOKUP(C8,員工!$A$2:$B$98,2)</f>
        <v>莊國雄</v>
      </c>
      <c r="H8" s="15" t="str">
        <f>VLOOKUP(VLOOKUP(C8,員工!$A$2:$C$98,3),代號檔!$D$2:$E$18,2)</f>
        <v>業務二課</v>
      </c>
      <c r="I8" s="1"/>
    </row>
    <row r="9" spans="1:9">
      <c r="A9" t="s">
        <v>440</v>
      </c>
      <c r="B9" s="1" t="s">
        <v>70</v>
      </c>
      <c r="C9" s="1" t="s">
        <v>364</v>
      </c>
      <c r="D9" s="13">
        <v>39176</v>
      </c>
      <c r="E9" s="2" t="str">
        <f>VLOOKUP(B9,客戶!$A$2:$B$61,2)</f>
        <v>昆信機械工業公司</v>
      </c>
      <c r="F9" s="2" t="str">
        <f>VLOOKUP(VLOOKUP(B9,客戶!$A$2:$C$61,3),代號檔!$A$2:$B$10,2)</f>
        <v>台北縣</v>
      </c>
      <c r="G9" s="15" t="str">
        <f>VLOOKUP(C9,員工!$A$2:$B$98,2)</f>
        <v>林玉堂</v>
      </c>
      <c r="H9" s="15" t="str">
        <f>VLOOKUP(VLOOKUP(C9,員工!$A$2:$C$98,3),代號檔!$D$2:$E$18,2)</f>
        <v>業務三課</v>
      </c>
      <c r="I9" s="1"/>
    </row>
    <row r="10" spans="1:9">
      <c r="A10" t="s">
        <v>441</v>
      </c>
      <c r="B10" s="1" t="s">
        <v>110</v>
      </c>
      <c r="C10" s="1" t="s">
        <v>369</v>
      </c>
      <c r="D10" s="13">
        <v>39194</v>
      </c>
      <c r="E10" s="2" t="str">
        <f>VLOOKUP(B10,客戶!$A$2:$B$61,2)</f>
        <v>羽田機械公司</v>
      </c>
      <c r="F10" s="2" t="str">
        <f>VLOOKUP(VLOOKUP(B10,客戶!$A$2:$C$61,3),代號檔!$A$2:$B$10,2)</f>
        <v>台北市</v>
      </c>
      <c r="G10" s="15" t="str">
        <f>VLOOKUP(C10,員工!$A$2:$B$98,2)</f>
        <v>郭曜明</v>
      </c>
      <c r="H10" s="15" t="str">
        <f>VLOOKUP(VLOOKUP(C10,員工!$A$2:$C$98,3),代號檔!$D$2:$E$18,2)</f>
        <v>業務四課</v>
      </c>
      <c r="I10" s="1"/>
    </row>
    <row r="11" spans="1:9">
      <c r="A11" t="s">
        <v>442</v>
      </c>
      <c r="B11" s="1" t="s">
        <v>64</v>
      </c>
      <c r="C11" s="1" t="s">
        <v>367</v>
      </c>
      <c r="D11" s="13">
        <v>39200</v>
      </c>
      <c r="E11" s="2" t="str">
        <f>VLOOKUP(B11,客戶!$A$2:$B$61,2)</f>
        <v>集上科技公司</v>
      </c>
      <c r="F11" s="2" t="str">
        <f>VLOOKUP(VLOOKUP(B11,客戶!$A$2:$C$61,3),代號檔!$A$2:$B$10,2)</f>
        <v>台北縣</v>
      </c>
      <c r="G11" s="15" t="str">
        <f>VLOOKUP(C11,員工!$A$2:$B$98,2)</f>
        <v>謝穎青</v>
      </c>
      <c r="H11" s="15" t="str">
        <f>VLOOKUP(VLOOKUP(C11,員工!$A$2:$C$98,3),代號檔!$D$2:$E$18,2)</f>
        <v>業務三課</v>
      </c>
      <c r="I11" s="1"/>
    </row>
    <row r="12" spans="1:9">
      <c r="A12" t="s">
        <v>443</v>
      </c>
      <c r="B12" s="1" t="s">
        <v>115</v>
      </c>
      <c r="C12" s="1" t="s">
        <v>366</v>
      </c>
      <c r="D12" s="13">
        <v>39224</v>
      </c>
      <c r="E12" s="2" t="str">
        <f>VLOOKUP(B12,客戶!$A$2:$B$61,2)</f>
        <v>台中精機廠公司</v>
      </c>
      <c r="F12" s="2" t="str">
        <f>VLOOKUP(VLOOKUP(B12,客戶!$A$2:$C$61,3),代號檔!$A$2:$B$10,2)</f>
        <v>台北市</v>
      </c>
      <c r="G12" s="15" t="str">
        <f>VLOOKUP(C12,員工!$A$2:$B$98,2)</f>
        <v>朱金倉</v>
      </c>
      <c r="H12" s="15" t="str">
        <f>VLOOKUP(VLOOKUP(C12,員工!$A$2:$C$98,3),代號檔!$D$2:$E$18,2)</f>
        <v>業務三課</v>
      </c>
      <c r="I12" s="1"/>
    </row>
    <row r="13" spans="1:9">
      <c r="A13" t="s">
        <v>444</v>
      </c>
      <c r="B13" s="1" t="s">
        <v>27</v>
      </c>
      <c r="C13" s="1" t="s">
        <v>353</v>
      </c>
      <c r="D13" s="13">
        <v>39237</v>
      </c>
      <c r="E13" s="2" t="str">
        <f>VLOOKUP(B13,客戶!$A$2:$B$61,2)</f>
        <v>達亞汽車公司</v>
      </c>
      <c r="F13" s="2" t="str">
        <f>VLOOKUP(VLOOKUP(B13,客戶!$A$2:$C$61,3),代號檔!$A$2:$B$10,2)</f>
        <v>台北市</v>
      </c>
      <c r="G13" s="15" t="str">
        <f>VLOOKUP(C13,員工!$A$2:$B$98,2)</f>
        <v>王玉治</v>
      </c>
      <c r="H13" s="15" t="str">
        <f>VLOOKUP(VLOOKUP(C13,員工!$A$2:$C$98,3),代號檔!$D$2:$E$18,2)</f>
        <v>業務一課</v>
      </c>
      <c r="I13" s="1"/>
    </row>
    <row r="14" spans="1:9">
      <c r="A14" t="s">
        <v>445</v>
      </c>
      <c r="B14" s="1" t="s">
        <v>87</v>
      </c>
      <c r="C14" s="1" t="s">
        <v>362</v>
      </c>
      <c r="D14" s="13">
        <v>39240</v>
      </c>
      <c r="E14" s="2" t="str">
        <f>VLOOKUP(B14,客戶!$A$2:$B$61,2)</f>
        <v>詮讚興業公司</v>
      </c>
      <c r="F14" s="2" t="str">
        <f>VLOOKUP(VLOOKUP(B14,客戶!$A$2:$C$61,3),代號檔!$A$2:$B$10,2)</f>
        <v>高雄市</v>
      </c>
      <c r="G14" s="15" t="str">
        <f>VLOOKUP(C14,員工!$A$2:$B$98,2)</f>
        <v>吳國信</v>
      </c>
      <c r="H14" s="15" t="str">
        <f>VLOOKUP(VLOOKUP(C14,員工!$A$2:$C$98,3),代號檔!$D$2:$E$18,2)</f>
        <v>業務二課</v>
      </c>
      <c r="I14" s="1"/>
    </row>
    <row r="15" spans="1:9">
      <c r="A15" t="s">
        <v>446</v>
      </c>
      <c r="B15" s="1" t="s">
        <v>122</v>
      </c>
      <c r="C15" s="1" t="s">
        <v>353</v>
      </c>
      <c r="D15" s="13">
        <v>39241</v>
      </c>
      <c r="E15" s="2" t="str">
        <f>VLOOKUP(B15,客戶!$A$2:$B$61,2)</f>
        <v>現代農牧公司</v>
      </c>
      <c r="F15" s="2" t="str">
        <f>VLOOKUP(VLOOKUP(B15,客戶!$A$2:$C$61,3),代號檔!$A$2:$B$10,2)</f>
        <v>台南縣</v>
      </c>
      <c r="G15" s="15" t="str">
        <f>VLOOKUP(C15,員工!$A$2:$B$98,2)</f>
        <v>王玉治</v>
      </c>
      <c r="H15" s="15" t="str">
        <f>VLOOKUP(VLOOKUP(C15,員工!$A$2:$C$98,3),代號檔!$D$2:$E$18,2)</f>
        <v>業務一課</v>
      </c>
      <c r="I15" s="1"/>
    </row>
    <row r="16" spans="1:9">
      <c r="A16" t="s">
        <v>447</v>
      </c>
      <c r="B16" s="1" t="s">
        <v>6</v>
      </c>
      <c r="C16" s="1" t="s">
        <v>370</v>
      </c>
      <c r="D16" s="13">
        <v>39255</v>
      </c>
      <c r="E16" s="2" t="str">
        <f>VLOOKUP(B16,客戶!$A$2:$B$61,2)</f>
        <v>遠東氣體工業股份公司</v>
      </c>
      <c r="F16" s="2" t="str">
        <f>VLOOKUP(VLOOKUP(B16,客戶!$A$2:$C$61,3),代號檔!$A$2:$B$10,2)</f>
        <v>台北市</v>
      </c>
      <c r="G16" s="15" t="str">
        <f>VLOOKUP(C16,員工!$A$2:$B$98,2)</f>
        <v>李進祿</v>
      </c>
      <c r="H16" s="15" t="str">
        <f>VLOOKUP(VLOOKUP(C16,員工!$A$2:$C$98,3),代號檔!$D$2:$E$18,2)</f>
        <v>業務四課</v>
      </c>
      <c r="I16" s="1"/>
    </row>
    <row r="17" spans="1:9">
      <c r="A17" t="s">
        <v>448</v>
      </c>
      <c r="B17" s="1" t="s">
        <v>79</v>
      </c>
      <c r="C17" s="1" t="s">
        <v>361</v>
      </c>
      <c r="D17" s="13">
        <v>39277</v>
      </c>
      <c r="E17" s="2" t="str">
        <f>VLOOKUP(B17,客戶!$A$2:$B$61,2)</f>
        <v>百容電子公司</v>
      </c>
      <c r="F17" s="2" t="str">
        <f>VLOOKUP(VLOOKUP(B17,客戶!$A$2:$C$61,3),代號檔!$A$2:$B$10,2)</f>
        <v>桃園縣</v>
      </c>
      <c r="G17" s="15" t="str">
        <f>VLOOKUP(C17,員工!$A$2:$B$98,2)</f>
        <v>陳雅賢</v>
      </c>
      <c r="H17" s="15" t="str">
        <f>VLOOKUP(VLOOKUP(C17,員工!$A$2:$C$98,3),代號檔!$D$2:$E$18,2)</f>
        <v>業務二課</v>
      </c>
      <c r="I17" s="1"/>
    </row>
    <row r="18" spans="1:9">
      <c r="A18" t="s">
        <v>449</v>
      </c>
      <c r="B18" s="1" t="s">
        <v>84</v>
      </c>
      <c r="C18" s="1" t="s">
        <v>357</v>
      </c>
      <c r="D18" s="13">
        <v>39295</v>
      </c>
      <c r="E18" s="2" t="str">
        <f>VLOOKUP(B18,客戶!$A$2:$B$61,2)</f>
        <v>比力機械工業股份公司</v>
      </c>
      <c r="F18" s="2" t="str">
        <f>VLOOKUP(VLOOKUP(B18,客戶!$A$2:$C$61,3),代號檔!$A$2:$B$10,2)</f>
        <v>桃園縣</v>
      </c>
      <c r="G18" s="15" t="str">
        <f>VLOOKUP(C18,員工!$A$2:$B$98,2)</f>
        <v>吳美成</v>
      </c>
      <c r="H18" s="15" t="str">
        <f>VLOOKUP(VLOOKUP(C18,員工!$A$2:$C$98,3),代號檔!$D$2:$E$18,2)</f>
        <v>業務一課</v>
      </c>
      <c r="I18" s="1"/>
    </row>
    <row r="19" spans="1:9">
      <c r="A19" t="s">
        <v>450</v>
      </c>
      <c r="B19" s="1" t="s">
        <v>2</v>
      </c>
      <c r="C19" s="1" t="s">
        <v>368</v>
      </c>
      <c r="D19" s="13">
        <v>39321</v>
      </c>
      <c r="E19" s="2" t="str">
        <f>VLOOKUP(B19,客戶!$A$2:$B$61,2)</f>
        <v>九和汽車公司</v>
      </c>
      <c r="F19" s="2" t="str">
        <f>VLOOKUP(VLOOKUP(B19,客戶!$A$2:$C$61,3),代號檔!$A$2:$B$10,2)</f>
        <v>台中市</v>
      </c>
      <c r="G19" s="15" t="str">
        <f>VLOOKUP(C19,員工!$A$2:$B$98,2)</f>
        <v>毛渝南</v>
      </c>
      <c r="H19" s="15" t="str">
        <f>VLOOKUP(VLOOKUP(C19,員工!$A$2:$C$98,3),代號檔!$D$2:$E$18,2)</f>
        <v>業務四課</v>
      </c>
      <c r="I19" s="1"/>
    </row>
    <row r="20" spans="1:9">
      <c r="A20" t="s">
        <v>451</v>
      </c>
      <c r="B20" s="1" t="s">
        <v>98</v>
      </c>
      <c r="C20" s="1" t="s">
        <v>358</v>
      </c>
      <c r="D20" s="13">
        <v>39351</v>
      </c>
      <c r="E20" s="2" t="str">
        <f>VLOOKUP(B20,客戶!$A$2:$B$61,2)</f>
        <v>台灣保谷光學公司</v>
      </c>
      <c r="F20" s="2" t="str">
        <f>VLOOKUP(VLOOKUP(B20,客戶!$A$2:$C$61,3),代號檔!$A$2:$B$10,2)</f>
        <v>新竹市</v>
      </c>
      <c r="G20" s="15" t="str">
        <f>VLOOKUP(C20,員工!$A$2:$B$98,2)</f>
        <v>莊國雄</v>
      </c>
      <c r="H20" s="15" t="str">
        <f>VLOOKUP(VLOOKUP(C20,員工!$A$2:$C$98,3),代號檔!$D$2:$E$18,2)</f>
        <v>業務二課</v>
      </c>
      <c r="I20" s="1"/>
    </row>
    <row r="21" spans="1:9">
      <c r="A21" t="s">
        <v>452</v>
      </c>
      <c r="B21" s="1" t="s">
        <v>72</v>
      </c>
      <c r="C21" s="1" t="s">
        <v>353</v>
      </c>
      <c r="D21" s="13">
        <v>39357</v>
      </c>
      <c r="E21" s="2" t="str">
        <f>VLOOKUP(B21,客戶!$A$2:$B$61,2)</f>
        <v>麥柏公司</v>
      </c>
      <c r="F21" s="2" t="str">
        <f>VLOOKUP(VLOOKUP(B21,客戶!$A$2:$C$61,3),代號檔!$A$2:$B$10,2)</f>
        <v>桃園縣</v>
      </c>
      <c r="G21" s="15" t="str">
        <f>VLOOKUP(C21,員工!$A$2:$B$98,2)</f>
        <v>王玉治</v>
      </c>
      <c r="H21" s="15" t="str">
        <f>VLOOKUP(VLOOKUP(C21,員工!$A$2:$C$98,3),代號檔!$D$2:$E$18,2)</f>
        <v>業務一課</v>
      </c>
      <c r="I21" s="1"/>
    </row>
    <row r="22" spans="1:9">
      <c r="A22" t="s">
        <v>453</v>
      </c>
      <c r="B22" s="1" t="s">
        <v>21</v>
      </c>
      <c r="C22" s="1" t="s">
        <v>368</v>
      </c>
      <c r="D22" s="13">
        <v>39387</v>
      </c>
      <c r="E22" s="2" t="str">
        <f>VLOOKUP(B22,客戶!$A$2:$B$61,2)</f>
        <v>漢寶農畜產企業公司</v>
      </c>
      <c r="F22" s="2" t="str">
        <f>VLOOKUP(VLOOKUP(B22,客戶!$A$2:$C$61,3),代號檔!$A$2:$B$10,2)</f>
        <v>台中市</v>
      </c>
      <c r="G22" s="15" t="str">
        <f>VLOOKUP(C22,員工!$A$2:$B$98,2)</f>
        <v>毛渝南</v>
      </c>
      <c r="H22" s="15" t="str">
        <f>VLOOKUP(VLOOKUP(C22,員工!$A$2:$C$98,3),代號檔!$D$2:$E$18,2)</f>
        <v>業務四課</v>
      </c>
      <c r="I22" s="1"/>
    </row>
    <row r="23" spans="1:9">
      <c r="A23" t="s">
        <v>454</v>
      </c>
      <c r="B23" s="1" t="s">
        <v>18</v>
      </c>
      <c r="C23" s="1" t="s">
        <v>359</v>
      </c>
      <c r="D23" s="13">
        <v>39410</v>
      </c>
      <c r="E23" s="2" t="str">
        <f>VLOOKUP(B23,客戶!$A$2:$B$61,2)</f>
        <v>東興振業公司</v>
      </c>
      <c r="F23" s="2" t="str">
        <f>VLOOKUP(VLOOKUP(B23,客戶!$A$2:$C$61,3),代號檔!$A$2:$B$10,2)</f>
        <v>台南縣</v>
      </c>
      <c r="G23" s="15" t="str">
        <f>VLOOKUP(C23,員工!$A$2:$B$98,2)</f>
        <v>向大鵬</v>
      </c>
      <c r="H23" s="15" t="str">
        <f>VLOOKUP(VLOOKUP(C23,員工!$A$2:$C$98,3),代號檔!$D$2:$E$18,2)</f>
        <v>業務二課</v>
      </c>
      <c r="I23" s="1"/>
    </row>
    <row r="24" spans="1:9">
      <c r="A24" t="s">
        <v>455</v>
      </c>
      <c r="B24" s="1" t="s">
        <v>41</v>
      </c>
      <c r="C24" s="1" t="s">
        <v>358</v>
      </c>
      <c r="D24" s="13">
        <v>39412</v>
      </c>
      <c r="E24" s="2" t="str">
        <f>VLOOKUP(B24,客戶!$A$2:$B$61,2)</f>
        <v>家鄉事業公司</v>
      </c>
      <c r="F24" s="2" t="str">
        <f>VLOOKUP(VLOOKUP(B24,客戶!$A$2:$C$61,3),代號檔!$A$2:$B$10,2)</f>
        <v>台北市</v>
      </c>
      <c r="G24" s="15" t="str">
        <f>VLOOKUP(C24,員工!$A$2:$B$98,2)</f>
        <v>莊國雄</v>
      </c>
      <c r="H24" s="15" t="str">
        <f>VLOOKUP(VLOOKUP(C24,員工!$A$2:$C$98,3),代號檔!$D$2:$E$18,2)</f>
        <v>業務二課</v>
      </c>
      <c r="I24" s="1"/>
    </row>
    <row r="25" spans="1:9">
      <c r="A25" t="s">
        <v>456</v>
      </c>
      <c r="B25" s="1" t="s">
        <v>81</v>
      </c>
      <c r="C25" s="1" t="s">
        <v>354</v>
      </c>
      <c r="D25" s="13">
        <v>39426</v>
      </c>
      <c r="E25" s="2" t="str">
        <f>VLOOKUP(B25,客戶!$A$2:$B$61,2)</f>
        <v>欣中天然氣公司</v>
      </c>
      <c r="F25" s="2" t="str">
        <f>VLOOKUP(VLOOKUP(B25,客戶!$A$2:$C$61,3),代號檔!$A$2:$B$10,2)</f>
        <v>桃園縣</v>
      </c>
      <c r="G25" s="15" t="str">
        <f>VLOOKUP(C25,員工!$A$2:$B$98,2)</f>
        <v>林鳳春</v>
      </c>
      <c r="H25" s="15" t="str">
        <f>VLOOKUP(VLOOKUP(C25,員工!$A$2:$C$98,3),代號檔!$D$2:$E$18,2)</f>
        <v>業務一課</v>
      </c>
      <c r="I25" s="1"/>
    </row>
    <row r="26" spans="1:9">
      <c r="A26" t="s">
        <v>457</v>
      </c>
      <c r="B26" s="1" t="s">
        <v>113</v>
      </c>
      <c r="C26" s="1" t="s">
        <v>367</v>
      </c>
      <c r="D26" s="13">
        <v>39428</v>
      </c>
      <c r="E26" s="2" t="str">
        <f>VLOOKUP(B26,客戶!$A$2:$B$61,2)</f>
        <v>中衛聯合開發公司</v>
      </c>
      <c r="F26" s="2" t="str">
        <f>VLOOKUP(VLOOKUP(B26,客戶!$A$2:$C$61,3),代號檔!$A$2:$B$10,2)</f>
        <v>台北市</v>
      </c>
      <c r="G26" s="15" t="str">
        <f>VLOOKUP(C26,員工!$A$2:$B$98,2)</f>
        <v>謝穎青</v>
      </c>
      <c r="H26" s="15" t="str">
        <f>VLOOKUP(VLOOKUP(C26,員工!$A$2:$C$98,3),代號檔!$D$2:$E$18,2)</f>
        <v>業務三課</v>
      </c>
      <c r="I26" s="1"/>
    </row>
    <row r="27" spans="1:9">
      <c r="A27" t="s">
        <v>458</v>
      </c>
      <c r="B27" s="1" t="s">
        <v>92</v>
      </c>
      <c r="C27" s="1" t="s">
        <v>359</v>
      </c>
      <c r="D27" s="13">
        <v>39470</v>
      </c>
      <c r="E27" s="2" t="str">
        <f>VLOOKUP(B27,客戶!$A$2:$B$61,2)</f>
        <v>亞智公司</v>
      </c>
      <c r="F27" s="2" t="str">
        <f>VLOOKUP(VLOOKUP(B27,客戶!$A$2:$C$61,3),代號檔!$A$2:$B$10,2)</f>
        <v>新竹市</v>
      </c>
      <c r="G27" s="15" t="str">
        <f>VLOOKUP(C27,員工!$A$2:$B$98,2)</f>
        <v>向大鵬</v>
      </c>
      <c r="H27" s="15" t="str">
        <f>VLOOKUP(VLOOKUP(C27,員工!$A$2:$C$98,3),代號檔!$D$2:$E$18,2)</f>
        <v>業務二課</v>
      </c>
      <c r="I27" s="1"/>
    </row>
    <row r="28" spans="1:9">
      <c r="A28" t="s">
        <v>459</v>
      </c>
      <c r="B28" s="1" t="s">
        <v>101</v>
      </c>
      <c r="C28" s="1" t="s">
        <v>369</v>
      </c>
      <c r="D28" s="13">
        <v>39475</v>
      </c>
      <c r="E28" s="2" t="str">
        <f>VLOOKUP(B28,客戶!$A$2:$B$61,2)</f>
        <v>豐興鋼鐵(股)公司</v>
      </c>
      <c r="F28" s="2" t="str">
        <f>VLOOKUP(VLOOKUP(B28,客戶!$A$2:$C$61,3),代號檔!$A$2:$B$10,2)</f>
        <v>新竹縣</v>
      </c>
      <c r="G28" s="15" t="str">
        <f>VLOOKUP(C28,員工!$A$2:$B$98,2)</f>
        <v>郭曜明</v>
      </c>
      <c r="H28" s="15" t="str">
        <f>VLOOKUP(VLOOKUP(C28,員工!$A$2:$C$98,3),代號檔!$D$2:$E$18,2)</f>
        <v>業務四課</v>
      </c>
      <c r="I28" s="1"/>
    </row>
    <row r="29" spans="1:9">
      <c r="A29" t="s">
        <v>460</v>
      </c>
      <c r="B29" s="1" t="s">
        <v>24</v>
      </c>
      <c r="C29" s="1" t="s">
        <v>357</v>
      </c>
      <c r="D29" s="13">
        <v>39513</v>
      </c>
      <c r="E29" s="2" t="str">
        <f>VLOOKUP(B29,客戶!$A$2:$B$61,2)</f>
        <v>大喬機械公司</v>
      </c>
      <c r="F29" s="2" t="str">
        <f>VLOOKUP(VLOOKUP(B29,客戶!$A$2:$C$61,3),代號檔!$A$2:$B$10,2)</f>
        <v>台中縣</v>
      </c>
      <c r="G29" s="15" t="str">
        <f>VLOOKUP(C29,員工!$A$2:$B$98,2)</f>
        <v>吳美成</v>
      </c>
      <c r="H29" s="15" t="str">
        <f>VLOOKUP(VLOOKUP(C29,員工!$A$2:$C$98,3),代號檔!$D$2:$E$18,2)</f>
        <v>業務一課</v>
      </c>
      <c r="I29" s="1"/>
    </row>
    <row r="30" spans="1:9">
      <c r="A30" t="s">
        <v>461</v>
      </c>
      <c r="B30" s="1" t="s">
        <v>77</v>
      </c>
      <c r="C30" s="1" t="s">
        <v>367</v>
      </c>
      <c r="D30" s="13">
        <v>39532</v>
      </c>
      <c r="E30" s="2" t="str">
        <f>VLOOKUP(B30,客戶!$A$2:$B$61,2)</f>
        <v>長生營造公司</v>
      </c>
      <c r="F30" s="2" t="str">
        <f>VLOOKUP(VLOOKUP(B30,客戶!$A$2:$C$61,3),代號檔!$A$2:$B$10,2)</f>
        <v>桃園縣</v>
      </c>
      <c r="G30" s="15" t="str">
        <f>VLOOKUP(C30,員工!$A$2:$B$98,2)</f>
        <v>謝穎青</v>
      </c>
      <c r="H30" s="15" t="str">
        <f>VLOOKUP(VLOOKUP(C30,員工!$A$2:$C$98,3),代號檔!$D$2:$E$18,2)</f>
        <v>業務三課</v>
      </c>
      <c r="I30" s="1"/>
    </row>
    <row r="31" spans="1:9">
      <c r="A31" t="s">
        <v>462</v>
      </c>
      <c r="B31" s="1" t="s">
        <v>104</v>
      </c>
      <c r="C31" s="1" t="s">
        <v>372</v>
      </c>
      <c r="D31" s="13">
        <v>39537</v>
      </c>
      <c r="E31" s="2" t="str">
        <f>VLOOKUP(B31,客戶!$A$2:$B$61,2)</f>
        <v>台灣勝家實業公司</v>
      </c>
      <c r="F31" s="2" t="str">
        <f>VLOOKUP(VLOOKUP(B31,客戶!$A$2:$C$61,3),代號檔!$A$2:$B$10,2)</f>
        <v>台中縣</v>
      </c>
      <c r="G31" s="15" t="str">
        <f>VLOOKUP(C31,員工!$A$2:$B$98,2)</f>
        <v>林鵬翔</v>
      </c>
      <c r="H31" s="15" t="str">
        <f>VLOOKUP(VLOOKUP(C31,員工!$A$2:$C$98,3),代號檔!$D$2:$E$18,2)</f>
        <v>業務四課</v>
      </c>
      <c r="I31" s="1"/>
    </row>
    <row r="32" spans="1:9">
      <c r="A32" t="s">
        <v>463</v>
      </c>
      <c r="B32" s="1" t="s">
        <v>33</v>
      </c>
      <c r="C32" s="1" t="s">
        <v>359</v>
      </c>
      <c r="D32" s="13">
        <v>39543</v>
      </c>
      <c r="E32" s="2" t="str">
        <f>VLOOKUP(B32,客戶!$A$2:$B$61,2)</f>
        <v>洽興金屬工業股份公司</v>
      </c>
      <c r="F32" s="2" t="str">
        <f>VLOOKUP(VLOOKUP(B32,客戶!$A$2:$C$61,3),代號檔!$A$2:$B$10,2)</f>
        <v>台北市</v>
      </c>
      <c r="G32" s="15" t="str">
        <f>VLOOKUP(C32,員工!$A$2:$B$98,2)</f>
        <v>向大鵬</v>
      </c>
      <c r="H32" s="15" t="str">
        <f>VLOOKUP(VLOOKUP(C32,員工!$A$2:$C$98,3),代號檔!$D$2:$E$18,2)</f>
        <v>業務二課</v>
      </c>
      <c r="I32" s="1"/>
    </row>
    <row r="33" spans="1:9">
      <c r="A33" t="s">
        <v>464</v>
      </c>
      <c r="B33" s="1" t="s">
        <v>56</v>
      </c>
      <c r="C33" s="1" t="s">
        <v>366</v>
      </c>
      <c r="D33" s="13">
        <v>39584</v>
      </c>
      <c r="E33" s="2" t="str">
        <f>VLOOKUP(B33,客戶!$A$2:$B$61,2)</f>
        <v>科隆實業公司</v>
      </c>
      <c r="F33" s="2" t="str">
        <f>VLOOKUP(VLOOKUP(B33,客戶!$A$2:$C$61,3),代號檔!$A$2:$B$10,2)</f>
        <v>台北市</v>
      </c>
      <c r="G33" s="15" t="str">
        <f>VLOOKUP(C33,員工!$A$2:$B$98,2)</f>
        <v>朱金倉</v>
      </c>
      <c r="H33" s="15" t="str">
        <f>VLOOKUP(VLOOKUP(C33,員工!$A$2:$C$98,3),代號檔!$D$2:$E$18,2)</f>
        <v>業務三課</v>
      </c>
      <c r="I33" s="1"/>
    </row>
    <row r="34" spans="1:9">
      <c r="A34" t="s">
        <v>465</v>
      </c>
      <c r="B34" s="1" t="s">
        <v>30</v>
      </c>
      <c r="C34" s="1" t="s">
        <v>356</v>
      </c>
      <c r="D34" s="13">
        <v>39609</v>
      </c>
      <c r="E34" s="2" t="str">
        <f>VLOOKUP(B34,客戶!$A$2:$B$61,2)</f>
        <v>台灣航空電子股份公司</v>
      </c>
      <c r="F34" s="2" t="str">
        <f>VLOOKUP(VLOOKUP(B34,客戶!$A$2:$C$61,3),代號檔!$A$2:$B$10,2)</f>
        <v>台北市</v>
      </c>
      <c r="G34" s="15" t="str">
        <f>VLOOKUP(C34,員工!$A$2:$B$98,2)</f>
        <v>陳曉蘭</v>
      </c>
      <c r="H34" s="15" t="str">
        <f>VLOOKUP(VLOOKUP(C34,員工!$A$2:$C$98,3),代號檔!$D$2:$E$18,2)</f>
        <v>業務一課</v>
      </c>
      <c r="I34" s="1"/>
    </row>
    <row r="35" spans="1:9">
      <c r="A35" t="s">
        <v>466</v>
      </c>
      <c r="B35" s="1" t="s">
        <v>131</v>
      </c>
      <c r="C35" s="1" t="s">
        <v>366</v>
      </c>
      <c r="D35" s="13">
        <v>39620</v>
      </c>
      <c r="E35" s="2" t="str">
        <f>VLOOKUP(B35,客戶!$A$2:$B$61,2)</f>
        <v>台灣製罐工業公司</v>
      </c>
      <c r="F35" s="2" t="str">
        <f>VLOOKUP(VLOOKUP(B35,客戶!$A$2:$C$61,3),代號檔!$A$2:$B$10,2)</f>
        <v>桃園縣</v>
      </c>
      <c r="G35" s="15" t="str">
        <f>VLOOKUP(C35,員工!$A$2:$B$98,2)</f>
        <v>朱金倉</v>
      </c>
      <c r="H35" s="15" t="str">
        <f>VLOOKUP(VLOOKUP(C35,員工!$A$2:$C$98,3),代號檔!$D$2:$E$18,2)</f>
        <v>業務三課</v>
      </c>
      <c r="I35" s="1"/>
    </row>
    <row r="36" spans="1:9">
      <c r="A36" t="s">
        <v>467</v>
      </c>
      <c r="B36" s="1" t="s">
        <v>59</v>
      </c>
      <c r="C36" s="1" t="s">
        <v>370</v>
      </c>
      <c r="D36" s="13">
        <v>39622</v>
      </c>
      <c r="E36" s="2" t="str">
        <f>VLOOKUP(B36,客戶!$A$2:$B$61,2)</f>
        <v>永光壓鑄企業公司</v>
      </c>
      <c r="F36" s="2" t="str">
        <f>VLOOKUP(VLOOKUP(B36,客戶!$A$2:$C$61,3),代號檔!$A$2:$B$10,2)</f>
        <v>台北市</v>
      </c>
      <c r="G36" s="15" t="str">
        <f>VLOOKUP(C36,員工!$A$2:$B$98,2)</f>
        <v>李進祿</v>
      </c>
      <c r="H36" s="15" t="str">
        <f>VLOOKUP(VLOOKUP(C36,員工!$A$2:$C$98,3),代號檔!$D$2:$E$18,2)</f>
        <v>業務四課</v>
      </c>
      <c r="I36" s="1"/>
    </row>
    <row r="37" spans="1:9">
      <c r="A37" t="s">
        <v>468</v>
      </c>
      <c r="B37" s="1" t="s">
        <v>13</v>
      </c>
      <c r="C37" s="1" t="s">
        <v>368</v>
      </c>
      <c r="D37" s="13">
        <v>39623</v>
      </c>
      <c r="E37" s="2" t="str">
        <f>VLOOKUP(B37,客戶!$A$2:$B$61,2)</f>
        <v>有萬貿易公司</v>
      </c>
      <c r="F37" s="2" t="str">
        <f>VLOOKUP(VLOOKUP(B37,客戶!$A$2:$C$61,3),代號檔!$A$2:$B$10,2)</f>
        <v>台北市</v>
      </c>
      <c r="G37" s="15" t="str">
        <f>VLOOKUP(C37,員工!$A$2:$B$98,2)</f>
        <v>毛渝南</v>
      </c>
      <c r="H37" s="15" t="str">
        <f>VLOOKUP(VLOOKUP(C37,員工!$A$2:$C$98,3),代號檔!$D$2:$E$18,2)</f>
        <v>業務四課</v>
      </c>
      <c r="I37" s="1"/>
    </row>
    <row r="38" spans="1:9">
      <c r="A38" t="s">
        <v>469</v>
      </c>
      <c r="B38" s="1" t="s">
        <v>151</v>
      </c>
      <c r="C38" s="1" t="s">
        <v>357</v>
      </c>
      <c r="D38" s="13">
        <v>39650</v>
      </c>
      <c r="E38" s="2" t="str">
        <f>VLOOKUP(B38,客戶!$A$2:$B$61,2)</f>
        <v>楓原設計公司</v>
      </c>
      <c r="F38" s="2" t="str">
        <f>VLOOKUP(VLOOKUP(B38,客戶!$A$2:$C$61,3),代號檔!$A$2:$B$10,2)</f>
        <v>台北市</v>
      </c>
      <c r="G38" s="15" t="str">
        <f>VLOOKUP(C38,員工!$A$2:$B$98,2)</f>
        <v>吳美成</v>
      </c>
      <c r="H38" s="15" t="str">
        <f>VLOOKUP(VLOOKUP(C38,員工!$A$2:$C$98,3),代號檔!$D$2:$E$18,2)</f>
        <v>業務一課</v>
      </c>
      <c r="I38" s="1"/>
    </row>
    <row r="39" spans="1:9">
      <c r="A39" t="s">
        <v>470</v>
      </c>
      <c r="B39" s="1" t="s">
        <v>153</v>
      </c>
      <c r="C39" s="1" t="s">
        <v>370</v>
      </c>
      <c r="D39" s="13">
        <v>39656</v>
      </c>
      <c r="E39" s="2" t="str">
        <f>VLOOKUP(B39,客戶!$A$2:$B$61,2)</f>
        <v>日南紡織公司</v>
      </c>
      <c r="F39" s="2" t="str">
        <f>VLOOKUP(VLOOKUP(B39,客戶!$A$2:$C$61,3),代號檔!$A$2:$B$10,2)</f>
        <v>台北市</v>
      </c>
      <c r="G39" s="15" t="str">
        <f>VLOOKUP(C39,員工!$A$2:$B$98,2)</f>
        <v>李進祿</v>
      </c>
      <c r="H39" s="15" t="str">
        <f>VLOOKUP(VLOOKUP(C39,員工!$A$2:$C$98,3),代號檔!$D$2:$E$18,2)</f>
        <v>業務四課</v>
      </c>
      <c r="I39" s="1"/>
    </row>
    <row r="40" spans="1:9">
      <c r="A40" t="s">
        <v>471</v>
      </c>
      <c r="B40" s="1" t="s">
        <v>148</v>
      </c>
      <c r="C40" s="1" t="s">
        <v>366</v>
      </c>
      <c r="D40" s="13">
        <v>39663</v>
      </c>
      <c r="E40" s="2" t="str">
        <f>VLOOKUP(B40,客戶!$A$2:$B$61,2)</f>
        <v>喬福機械工業公司</v>
      </c>
      <c r="F40" s="2" t="str">
        <f>VLOOKUP(VLOOKUP(B40,客戶!$A$2:$C$61,3),代號檔!$A$2:$B$10,2)</f>
        <v>台北市</v>
      </c>
      <c r="G40" s="15" t="str">
        <f>VLOOKUP(C40,員工!$A$2:$B$98,2)</f>
        <v>朱金倉</v>
      </c>
      <c r="H40" s="15" t="str">
        <f>VLOOKUP(VLOOKUP(C40,員工!$A$2:$C$98,3),代號檔!$D$2:$E$18,2)</f>
        <v>業務三課</v>
      </c>
      <c r="I40" s="1"/>
    </row>
    <row r="41" spans="1:9">
      <c r="A41" t="s">
        <v>472</v>
      </c>
      <c r="B41" s="1" t="s">
        <v>106</v>
      </c>
      <c r="C41" s="1" t="s">
        <v>370</v>
      </c>
      <c r="D41" s="13">
        <v>39666</v>
      </c>
      <c r="E41" s="2" t="str">
        <f>VLOOKUP(B41,客戶!$A$2:$B$61,2)</f>
        <v>周家合板公司</v>
      </c>
      <c r="F41" s="2" t="str">
        <f>VLOOKUP(VLOOKUP(B41,客戶!$A$2:$C$61,3),代號檔!$A$2:$B$10,2)</f>
        <v>台北市</v>
      </c>
      <c r="G41" s="15" t="str">
        <f>VLOOKUP(C41,員工!$A$2:$B$98,2)</f>
        <v>李進祿</v>
      </c>
      <c r="H41" s="15" t="str">
        <f>VLOOKUP(VLOOKUP(C41,員工!$A$2:$C$98,3),代號檔!$D$2:$E$18,2)</f>
        <v>業務四課</v>
      </c>
      <c r="I41" s="1"/>
    </row>
    <row r="42" spans="1:9">
      <c r="A42" t="s">
        <v>473</v>
      </c>
      <c r="B42" s="1" t="s">
        <v>52</v>
      </c>
      <c r="C42" s="1" t="s">
        <v>353</v>
      </c>
      <c r="D42" s="13">
        <v>39696</v>
      </c>
      <c r="E42" s="2" t="str">
        <f>VLOOKUP(B42,客戶!$A$2:$B$61,2)</f>
        <v>善品精機公司</v>
      </c>
      <c r="F42" s="2" t="str">
        <f>VLOOKUP(VLOOKUP(B42,客戶!$A$2:$C$61,3),代號檔!$A$2:$B$10,2)</f>
        <v>台北市</v>
      </c>
      <c r="G42" s="15" t="str">
        <f>VLOOKUP(C42,員工!$A$2:$B$98,2)</f>
        <v>王玉治</v>
      </c>
      <c r="H42" s="15" t="str">
        <f>VLOOKUP(VLOOKUP(C42,員工!$A$2:$C$98,3),代號檔!$D$2:$E$18,2)</f>
        <v>業務一課</v>
      </c>
      <c r="I42" s="1"/>
    </row>
    <row r="43" spans="1:9">
      <c r="A43" t="s">
        <v>474</v>
      </c>
      <c r="B43" s="1" t="s">
        <v>129</v>
      </c>
      <c r="C43" s="1" t="s">
        <v>363</v>
      </c>
      <c r="D43" s="13">
        <v>39704</v>
      </c>
      <c r="E43" s="2" t="str">
        <f>VLOOKUP(B43,客戶!$A$2:$B$61,2)</f>
        <v>國光血清疫苗製造公司</v>
      </c>
      <c r="F43" s="2" t="str">
        <f>VLOOKUP(VLOOKUP(B43,客戶!$A$2:$C$61,3),代號檔!$A$2:$B$10,2)</f>
        <v>桃園縣</v>
      </c>
      <c r="G43" s="15" t="str">
        <f>VLOOKUP(C43,員工!$A$2:$B$98,2)</f>
        <v>張志輝</v>
      </c>
      <c r="H43" s="15" t="str">
        <f>VLOOKUP(VLOOKUP(C43,員工!$A$2:$C$98,3),代號檔!$D$2:$E$18,2)</f>
        <v>業務三課</v>
      </c>
      <c r="I43" s="1"/>
    </row>
    <row r="44" spans="1:9">
      <c r="A44" t="s">
        <v>475</v>
      </c>
      <c r="B44" s="1" t="s">
        <v>75</v>
      </c>
      <c r="C44" s="1" t="s">
        <v>356</v>
      </c>
      <c r="D44" s="13">
        <v>39745</v>
      </c>
      <c r="E44" s="2" t="str">
        <f>VLOOKUP(B44,客戶!$A$2:$B$61,2)</f>
        <v>中友開發建設公司</v>
      </c>
      <c r="F44" s="2" t="str">
        <f>VLOOKUP(VLOOKUP(B44,客戶!$A$2:$C$61,3),代號檔!$A$2:$B$10,2)</f>
        <v>桃園縣</v>
      </c>
      <c r="G44" s="15" t="str">
        <f>VLOOKUP(C44,員工!$A$2:$B$98,2)</f>
        <v>陳曉蘭</v>
      </c>
      <c r="H44" s="15" t="str">
        <f>VLOOKUP(VLOOKUP(C44,員工!$A$2:$C$98,3),代號檔!$D$2:$E$18,2)</f>
        <v>業務一課</v>
      </c>
      <c r="I44" s="1"/>
    </row>
    <row r="45" spans="1:9">
      <c r="A45" t="s">
        <v>476</v>
      </c>
      <c r="B45" s="1" t="s">
        <v>61</v>
      </c>
      <c r="C45" s="1" t="s">
        <v>366</v>
      </c>
      <c r="D45" s="13">
        <v>39756</v>
      </c>
      <c r="E45" s="2" t="str">
        <f>VLOOKUP(B45,客戶!$A$2:$B$61,2)</f>
        <v>正五傑機械公司</v>
      </c>
      <c r="F45" s="2" t="str">
        <f>VLOOKUP(VLOOKUP(B45,客戶!$A$2:$C$61,3),代號檔!$A$2:$B$10,2)</f>
        <v>台北縣</v>
      </c>
      <c r="G45" s="15" t="str">
        <f>VLOOKUP(C45,員工!$A$2:$B$98,2)</f>
        <v>朱金倉</v>
      </c>
      <c r="H45" s="15" t="str">
        <f>VLOOKUP(VLOOKUP(C45,員工!$A$2:$C$98,3),代號檔!$D$2:$E$18,2)</f>
        <v>業務三課</v>
      </c>
      <c r="I45" s="1"/>
    </row>
    <row r="46" spans="1:9">
      <c r="A46" t="s">
        <v>477</v>
      </c>
      <c r="B46" s="1" t="s">
        <v>11</v>
      </c>
      <c r="C46" s="1" t="s">
        <v>363</v>
      </c>
      <c r="D46" s="13">
        <v>39774</v>
      </c>
      <c r="E46" s="2" t="str">
        <f>VLOOKUP(B46,客戶!$A$2:$B$61,2)</f>
        <v>諾貝爾生物有限公司</v>
      </c>
      <c r="F46" s="2" t="str">
        <f>VLOOKUP(VLOOKUP(B46,客戶!$A$2:$C$61,3),代號檔!$A$2:$B$10,2)</f>
        <v>台北市</v>
      </c>
      <c r="G46" s="15" t="str">
        <f>VLOOKUP(C46,員工!$A$2:$B$98,2)</f>
        <v>張志輝</v>
      </c>
      <c r="H46" s="15" t="str">
        <f>VLOOKUP(VLOOKUP(C46,員工!$A$2:$C$98,3),代號檔!$D$2:$E$18,2)</f>
        <v>業務三課</v>
      </c>
      <c r="I46" s="1"/>
    </row>
    <row r="47" spans="1:9">
      <c r="A47" t="s">
        <v>478</v>
      </c>
      <c r="B47" s="1" t="s">
        <v>124</v>
      </c>
      <c r="C47" s="1" t="s">
        <v>356</v>
      </c>
      <c r="D47" s="13">
        <v>39787</v>
      </c>
      <c r="E47" s="2" t="str">
        <f>VLOOKUP(B47,客戶!$A$2:$B$61,2)</f>
        <v>惠亞工程公司</v>
      </c>
      <c r="F47" s="2" t="str">
        <f>VLOOKUP(VLOOKUP(B47,客戶!$A$2:$C$61,3),代號檔!$A$2:$B$10,2)</f>
        <v>台南縣</v>
      </c>
      <c r="G47" s="15" t="str">
        <f>VLOOKUP(C47,員工!$A$2:$B$98,2)</f>
        <v>陳曉蘭</v>
      </c>
      <c r="H47" s="15" t="str">
        <f>VLOOKUP(VLOOKUP(C47,員工!$A$2:$C$98,3),代號檔!$D$2:$E$18,2)</f>
        <v>業務一課</v>
      </c>
      <c r="I47" s="1"/>
    </row>
    <row r="48" spans="1:9">
      <c r="A48" t="s">
        <v>479</v>
      </c>
      <c r="B48" s="1" t="s">
        <v>136</v>
      </c>
      <c r="C48" s="1" t="s">
        <v>369</v>
      </c>
      <c r="D48" s="13">
        <v>39789</v>
      </c>
      <c r="E48" s="2" t="str">
        <f>VLOOKUP(B48,客戶!$A$2:$B$61,2)</f>
        <v>國豐電線工廠公司</v>
      </c>
      <c r="F48" s="2" t="str">
        <f>VLOOKUP(VLOOKUP(B48,客戶!$A$2:$C$61,3),代號檔!$A$2:$B$10,2)</f>
        <v>新竹市</v>
      </c>
      <c r="G48" s="15" t="str">
        <f>VLOOKUP(C48,員工!$A$2:$B$98,2)</f>
        <v>郭曜明</v>
      </c>
      <c r="H48" s="15" t="str">
        <f>VLOOKUP(VLOOKUP(C48,員工!$A$2:$C$98,3),代號檔!$D$2:$E$18,2)</f>
        <v>業務四課</v>
      </c>
      <c r="I48" s="1"/>
    </row>
    <row r="49" spans="1:9">
      <c r="A49" t="s">
        <v>480</v>
      </c>
      <c r="B49" s="1" t="s">
        <v>141</v>
      </c>
      <c r="C49" s="1" t="s">
        <v>354</v>
      </c>
      <c r="D49" s="13">
        <v>39825</v>
      </c>
      <c r="E49" s="2" t="str">
        <f>VLOOKUP(B49,客戶!$A$2:$B$61,2)</f>
        <v>原帥電機公司</v>
      </c>
      <c r="F49" s="2" t="str">
        <f>VLOOKUP(VLOOKUP(B49,客戶!$A$2:$C$61,3),代號檔!$A$2:$B$10,2)</f>
        <v>台中市</v>
      </c>
      <c r="G49" s="15" t="str">
        <f>VLOOKUP(C49,員工!$A$2:$B$98,2)</f>
        <v>林鳳春</v>
      </c>
      <c r="H49" s="15" t="str">
        <f>VLOOKUP(VLOOKUP(C49,員工!$A$2:$C$98,3),代號檔!$D$2:$E$18,2)</f>
        <v>業務一課</v>
      </c>
      <c r="I49" s="1"/>
    </row>
    <row r="50" spans="1:9">
      <c r="A50" t="s">
        <v>481</v>
      </c>
      <c r="B50" s="1" t="s">
        <v>120</v>
      </c>
      <c r="C50" s="1" t="s">
        <v>368</v>
      </c>
      <c r="D50" s="13">
        <v>39861</v>
      </c>
      <c r="E50" s="2" t="str">
        <f>VLOOKUP(B50,客戶!$A$2:$B$61,2)</f>
        <v>金泰成粉廠公司</v>
      </c>
      <c r="F50" s="2" t="str">
        <f>VLOOKUP(VLOOKUP(B50,客戶!$A$2:$C$61,3),代號檔!$A$2:$B$10,2)</f>
        <v>台北縣</v>
      </c>
      <c r="G50" s="15" t="str">
        <f>VLOOKUP(C50,員工!$A$2:$B$98,2)</f>
        <v>毛渝南</v>
      </c>
      <c r="H50" s="15" t="str">
        <f>VLOOKUP(VLOOKUP(C50,員工!$A$2:$C$98,3),代號檔!$D$2:$E$18,2)</f>
        <v>業務四課</v>
      </c>
      <c r="I50" s="1"/>
    </row>
    <row r="51" spans="1:9">
      <c r="A51" t="s">
        <v>482</v>
      </c>
      <c r="B51" s="1" t="s">
        <v>108</v>
      </c>
      <c r="C51" s="1" t="s">
        <v>363</v>
      </c>
      <c r="D51" s="13">
        <v>39893</v>
      </c>
      <c r="E51" s="2" t="str">
        <f>VLOOKUP(B51,客戶!$A$2:$B$61,2)</f>
        <v>英業達公司</v>
      </c>
      <c r="F51" s="2" t="str">
        <f>VLOOKUP(VLOOKUP(B51,客戶!$A$2:$C$61,3),代號檔!$A$2:$B$10,2)</f>
        <v>台北市</v>
      </c>
      <c r="G51" s="15" t="str">
        <f>VLOOKUP(C51,員工!$A$2:$B$98,2)</f>
        <v>張志輝</v>
      </c>
      <c r="H51" s="15" t="str">
        <f>VLOOKUP(VLOOKUP(C51,員工!$A$2:$C$98,3),代號檔!$D$2:$E$18,2)</f>
        <v>業務三課</v>
      </c>
      <c r="I51" s="1"/>
    </row>
    <row r="52" spans="1:9">
      <c r="A52" t="s">
        <v>483</v>
      </c>
      <c r="B52" s="1" t="s">
        <v>134</v>
      </c>
      <c r="C52" s="1" t="s">
        <v>366</v>
      </c>
      <c r="D52" s="13">
        <v>39895</v>
      </c>
      <c r="E52" s="2" t="str">
        <f>VLOOKUP(B52,客戶!$A$2:$B$61,2)</f>
        <v>雅企科技(股)</v>
      </c>
      <c r="F52" s="2" t="str">
        <f>VLOOKUP(VLOOKUP(B52,客戶!$A$2:$C$61,3),代號檔!$A$2:$B$10,2)</f>
        <v>桃園縣</v>
      </c>
      <c r="G52" s="15" t="str">
        <f>VLOOKUP(C52,員工!$A$2:$B$98,2)</f>
        <v>朱金倉</v>
      </c>
      <c r="H52" s="15" t="str">
        <f>VLOOKUP(VLOOKUP(C52,員工!$A$2:$C$98,3),代號檔!$D$2:$E$18,2)</f>
        <v>業務三課</v>
      </c>
      <c r="I52" s="1"/>
    </row>
    <row r="53" spans="1:9">
      <c r="A53" t="s">
        <v>484</v>
      </c>
      <c r="B53" s="1" t="s">
        <v>66</v>
      </c>
      <c r="C53" s="1" t="s">
        <v>364</v>
      </c>
      <c r="D53" s="13">
        <v>39924</v>
      </c>
      <c r="E53" s="2" t="str">
        <f>VLOOKUP(B53,客戶!$A$2:$B$61,2)</f>
        <v>強安鋼架工程公司</v>
      </c>
      <c r="F53" s="2" t="str">
        <f>VLOOKUP(VLOOKUP(B53,客戶!$A$2:$C$61,3),代號檔!$A$2:$B$10,2)</f>
        <v>台北縣</v>
      </c>
      <c r="G53" s="15" t="str">
        <f>VLOOKUP(C53,員工!$A$2:$B$98,2)</f>
        <v>林玉堂</v>
      </c>
      <c r="H53" s="15" t="str">
        <f>VLOOKUP(VLOOKUP(C53,員工!$A$2:$C$98,3),代號檔!$D$2:$E$18,2)</f>
        <v>業務三課</v>
      </c>
      <c r="I53" s="1"/>
    </row>
    <row r="54" spans="1:9">
      <c r="A54" t="s">
        <v>485</v>
      </c>
      <c r="B54" s="1" t="s">
        <v>46</v>
      </c>
      <c r="C54" s="1" t="s">
        <v>364</v>
      </c>
      <c r="D54" s="13">
        <v>39938</v>
      </c>
      <c r="E54" s="2" t="str">
        <f>VLOOKUP(B54,客戶!$A$2:$B$61,2)</f>
        <v>永輝興電機工業股份公司</v>
      </c>
      <c r="F54" s="2" t="str">
        <f>VLOOKUP(VLOOKUP(B54,客戶!$A$2:$C$61,3),代號檔!$A$2:$B$10,2)</f>
        <v>台北市</v>
      </c>
      <c r="G54" s="15" t="str">
        <f>VLOOKUP(C54,員工!$A$2:$B$98,2)</f>
        <v>林玉堂</v>
      </c>
      <c r="H54" s="15" t="str">
        <f>VLOOKUP(VLOOKUP(C54,員工!$A$2:$C$98,3),代號檔!$D$2:$E$18,2)</f>
        <v>業務三課</v>
      </c>
      <c r="I54" s="1"/>
    </row>
    <row r="55" spans="1:9">
      <c r="A55" t="s">
        <v>486</v>
      </c>
      <c r="B55" s="1" t="s">
        <v>39</v>
      </c>
      <c r="C55" s="1" t="s">
        <v>362</v>
      </c>
      <c r="D55" s="13">
        <v>39946</v>
      </c>
      <c r="E55" s="2" t="str">
        <f>VLOOKUP(B55,客戶!$A$2:$B$61,2)</f>
        <v>天源義記機械股份公司</v>
      </c>
      <c r="F55" s="2" t="str">
        <f>VLOOKUP(VLOOKUP(B55,客戶!$A$2:$C$61,3),代號檔!$A$2:$B$10,2)</f>
        <v>台北市</v>
      </c>
      <c r="G55" s="15" t="str">
        <f>VLOOKUP(C55,員工!$A$2:$B$98,2)</f>
        <v>吳國信</v>
      </c>
      <c r="H55" s="15" t="str">
        <f>VLOOKUP(VLOOKUP(C55,員工!$A$2:$C$98,3),代號檔!$D$2:$E$18,2)</f>
        <v>業務二課</v>
      </c>
      <c r="I55" s="1"/>
    </row>
    <row r="56" spans="1:9">
      <c r="A56" t="s">
        <v>487</v>
      </c>
      <c r="B56" s="1" t="s">
        <v>49</v>
      </c>
      <c r="C56" s="1" t="s">
        <v>357</v>
      </c>
      <c r="D56" s="13">
        <v>39971</v>
      </c>
      <c r="E56" s="2" t="str">
        <f>VLOOKUP(B56,客戶!$A$2:$B$61,2)</f>
        <v>溪泉電器工廠股份公司</v>
      </c>
      <c r="F56" s="2" t="str">
        <f>VLOOKUP(VLOOKUP(B56,客戶!$A$2:$C$61,3),代號檔!$A$2:$B$10,2)</f>
        <v>台北市</v>
      </c>
      <c r="G56" s="15" t="str">
        <f>VLOOKUP(C56,員工!$A$2:$B$98,2)</f>
        <v>吳美成</v>
      </c>
      <c r="H56" s="15" t="str">
        <f>VLOOKUP(VLOOKUP(C56,員工!$A$2:$C$98,3),代號檔!$D$2:$E$18,2)</f>
        <v>業務一課</v>
      </c>
      <c r="I56" s="1"/>
    </row>
    <row r="57" spans="1:9">
      <c r="A57" t="s">
        <v>488</v>
      </c>
      <c r="B57" s="1" t="s">
        <v>138</v>
      </c>
      <c r="C57" s="1" t="s">
        <v>364</v>
      </c>
      <c r="D57" s="13">
        <v>39978</v>
      </c>
      <c r="E57" s="2" t="str">
        <f>VLOOKUP(B57,客戶!$A$2:$B$61,2)</f>
        <v>金興鋼鐵公司</v>
      </c>
      <c r="F57" s="2" t="str">
        <f>VLOOKUP(VLOOKUP(B57,客戶!$A$2:$C$61,3),代號檔!$A$2:$B$10,2)</f>
        <v>新竹縣</v>
      </c>
      <c r="G57" s="15" t="str">
        <f>VLOOKUP(C57,員工!$A$2:$B$98,2)</f>
        <v>林玉堂</v>
      </c>
      <c r="H57" s="15" t="str">
        <f>VLOOKUP(VLOOKUP(C57,員工!$A$2:$C$98,3),代號檔!$D$2:$E$18,2)</f>
        <v>業務三課</v>
      </c>
      <c r="I57" s="1"/>
    </row>
    <row r="58" spans="1:9">
      <c r="A58" t="s">
        <v>489</v>
      </c>
      <c r="B58" s="1" t="s">
        <v>36</v>
      </c>
      <c r="C58" s="1" t="s">
        <v>361</v>
      </c>
      <c r="D58" s="13">
        <v>39991</v>
      </c>
      <c r="E58" s="2" t="str">
        <f>VLOOKUP(B58,客戶!$A$2:$B$61,2)</f>
        <v>新益機械工廠股份公司</v>
      </c>
      <c r="F58" s="2" t="str">
        <f>VLOOKUP(VLOOKUP(B58,客戶!$A$2:$C$61,3),代號檔!$A$2:$B$10,2)</f>
        <v>台北市</v>
      </c>
      <c r="G58" s="15" t="str">
        <f>VLOOKUP(C58,員工!$A$2:$B$98,2)</f>
        <v>陳雅賢</v>
      </c>
      <c r="H58" s="15" t="str">
        <f>VLOOKUP(VLOOKUP(C58,員工!$A$2:$C$98,3),代號檔!$D$2:$E$18,2)</f>
        <v>業務二課</v>
      </c>
      <c r="I58" s="1"/>
    </row>
    <row r="59" spans="1:9">
      <c r="A59" t="s">
        <v>490</v>
      </c>
      <c r="B59" s="1" t="s">
        <v>54</v>
      </c>
      <c r="C59" s="1" t="s">
        <v>369</v>
      </c>
      <c r="D59" s="13">
        <v>40003</v>
      </c>
      <c r="E59" s="2" t="str">
        <f>VLOOKUP(B59,客戶!$A$2:$B$61,2)</f>
        <v>佳樂電子公司</v>
      </c>
      <c r="F59" s="2" t="str">
        <f>VLOOKUP(VLOOKUP(B59,客戶!$A$2:$C$61,3),代號檔!$A$2:$B$10,2)</f>
        <v>台北市</v>
      </c>
      <c r="G59" s="15" t="str">
        <f>VLOOKUP(C59,員工!$A$2:$B$98,2)</f>
        <v>郭曜明</v>
      </c>
      <c r="H59" s="15" t="str">
        <f>VLOOKUP(VLOOKUP(C59,員工!$A$2:$C$98,3),代號檔!$D$2:$E$18,2)</f>
        <v>業務四課</v>
      </c>
      <c r="I59" s="1"/>
    </row>
    <row r="60" spans="1:9">
      <c r="A60" t="s">
        <v>491</v>
      </c>
      <c r="B60" s="1" t="s">
        <v>143</v>
      </c>
      <c r="C60" s="1" t="s">
        <v>358</v>
      </c>
      <c r="D60" s="13">
        <v>40024</v>
      </c>
      <c r="E60" s="2" t="str">
        <f>VLOOKUP(B60,客戶!$A$2:$B$61,2)</f>
        <v>新寶纖維公司</v>
      </c>
      <c r="F60" s="2" t="str">
        <f>VLOOKUP(VLOOKUP(B60,客戶!$A$2:$C$61,3),代號檔!$A$2:$B$10,2)</f>
        <v>台北市</v>
      </c>
      <c r="G60" s="15" t="str">
        <f>VLOOKUP(C60,員工!$A$2:$B$98,2)</f>
        <v>莊國雄</v>
      </c>
      <c r="H60" s="15" t="str">
        <f>VLOOKUP(VLOOKUP(C60,員工!$A$2:$C$98,3),代號檔!$D$2:$E$18,2)</f>
        <v>業務二課</v>
      </c>
      <c r="I60" s="1"/>
    </row>
    <row r="61" spans="1:9">
      <c r="A61" t="s">
        <v>492</v>
      </c>
      <c r="B61" s="1" t="s">
        <v>96</v>
      </c>
      <c r="C61" s="1" t="s">
        <v>372</v>
      </c>
      <c r="D61" s="13">
        <v>40054</v>
      </c>
      <c r="E61" s="2" t="str">
        <f>VLOOKUP(B61,客戶!$A$2:$B$61,2)</f>
        <v>九華營造工程公司</v>
      </c>
      <c r="F61" s="2" t="str">
        <f>VLOOKUP(VLOOKUP(B61,客戶!$A$2:$C$61,3),代號檔!$A$2:$B$10,2)</f>
        <v>新竹市</v>
      </c>
      <c r="G61" s="15" t="str">
        <f>VLOOKUP(C61,員工!$A$2:$B$98,2)</f>
        <v>林鵬翔</v>
      </c>
      <c r="H61" s="15" t="str">
        <f>VLOOKUP(VLOOKUP(C61,員工!$A$2:$C$98,3),代號檔!$D$2:$E$18,2)</f>
        <v>業務四課</v>
      </c>
      <c r="I61" s="1"/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1"/>
  <sheetViews>
    <sheetView tabSelected="1" zoomScaleNormal="100" workbookViewId="0">
      <selection activeCell="D2" sqref="D2"/>
    </sheetView>
  </sheetViews>
  <sheetFormatPr defaultRowHeight="16.5"/>
  <cols>
    <col min="1" max="1" width="10" bestFit="1" customWidth="1"/>
    <col min="2" max="2" width="14.125" style="1" bestFit="1" customWidth="1"/>
    <col min="3" max="3" width="6" style="1" bestFit="1" customWidth="1"/>
    <col min="4" max="4" width="35.25" style="2" bestFit="1" customWidth="1"/>
    <col min="5" max="5" width="7" style="14" bestFit="1" customWidth="1"/>
    <col min="6" max="6" width="10" style="2" bestFit="1" customWidth="1"/>
    <col min="7" max="7" width="11.625" style="2" bestFit="1" customWidth="1"/>
    <col min="8" max="8" width="11" style="15" bestFit="1" customWidth="1"/>
    <col min="9" max="9" width="26" style="2" bestFit="1" customWidth="1"/>
    <col min="10" max="12" width="10" style="2" bestFit="1" customWidth="1"/>
    <col min="13" max="14" width="6" style="2" bestFit="1" customWidth="1"/>
    <col min="15" max="15" width="5.125" customWidth="1"/>
  </cols>
  <sheetData>
    <row r="1" spans="1:15">
      <c r="A1" t="s">
        <v>430</v>
      </c>
      <c r="B1" s="1" t="s">
        <v>216</v>
      </c>
      <c r="C1" s="1" t="s">
        <v>429</v>
      </c>
      <c r="D1" s="14" t="s">
        <v>555</v>
      </c>
      <c r="E1" s="14" t="s">
        <v>554</v>
      </c>
      <c r="F1" s="14" t="s">
        <v>210</v>
      </c>
      <c r="G1" s="14" t="s">
        <v>556</v>
      </c>
      <c r="H1" s="15" t="s">
        <v>493</v>
      </c>
      <c r="I1" s="2" t="s">
        <v>553</v>
      </c>
      <c r="J1" s="2" t="s">
        <v>157</v>
      </c>
      <c r="K1" s="2" t="s">
        <v>330</v>
      </c>
      <c r="L1" s="2" t="s">
        <v>557</v>
      </c>
      <c r="M1" s="2" t="s">
        <v>560</v>
      </c>
      <c r="N1" s="2" t="s">
        <v>561</v>
      </c>
      <c r="O1" s="2" t="s">
        <v>604</v>
      </c>
    </row>
    <row r="2" spans="1:15">
      <c r="A2" t="s">
        <v>431</v>
      </c>
      <c r="B2" s="7" t="s">
        <v>494</v>
      </c>
      <c r="C2" s="1">
        <v>310</v>
      </c>
      <c r="D2" s="2" t="str">
        <f>VLOOKUP(B2,商品!$A$2:$B$21,2)</f>
        <v>MB486V3R16</v>
      </c>
      <c r="E2" s="14">
        <f>VLOOKUP(B2,商品!$A$2:$C$21,3)</f>
        <v>13487</v>
      </c>
      <c r="F2" s="2" t="str">
        <f>VLOOKUP(VLOOKUP(B2,商品!$A$2:$D$21,4),代號檔!$G$2:$H$6,2)</f>
        <v>主機板</v>
      </c>
      <c r="G2" s="14">
        <f>C2*E2</f>
        <v>4180970</v>
      </c>
      <c r="H2" s="15">
        <f>VLOOKUP(A2,銷貨單頭!$A$2:$D$61,4)</f>
        <v>39137</v>
      </c>
      <c r="I2" s="2" t="str">
        <f>VLOOKUP(A2,銷貨單頭!$A$2:$E$61,5)</f>
        <v>四維企業(股)公司</v>
      </c>
      <c r="J2" s="2" t="str">
        <f>VLOOKUP(A2,銷貨單頭!$A$2:$F$61,6)</f>
        <v>台北市</v>
      </c>
      <c r="K2" s="2" t="str">
        <f>VLOOKUP(A2,銷貨單頭!$A$2:$G$61,7)</f>
        <v>吳國信</v>
      </c>
      <c r="L2" s="2" t="str">
        <f>VLOOKUP(A2,銷貨單頭!$A$2:$H$61,8)</f>
        <v>業務二課</v>
      </c>
      <c r="M2" s="2">
        <f>YEAR(H2)</f>
        <v>2007</v>
      </c>
      <c r="N2" s="2">
        <f>MONTH(H2)</f>
        <v>2</v>
      </c>
      <c r="O2" s="19">
        <f>ROUNDUP(MONTH(H2)/3,0)</f>
        <v>1</v>
      </c>
    </row>
    <row r="3" spans="1:15">
      <c r="A3" t="s">
        <v>431</v>
      </c>
      <c r="B3" s="1" t="s">
        <v>505</v>
      </c>
      <c r="C3" s="1">
        <v>360</v>
      </c>
      <c r="D3" s="2" t="str">
        <f>VLOOKUP(B3,商品!$A$2:$B$21,2)</f>
        <v>MB586E7R16</v>
      </c>
      <c r="E3" s="14">
        <f>VLOOKUP(B3,商品!$A$2:$C$21,3)</f>
        <v>21480</v>
      </c>
      <c r="F3" s="2" t="str">
        <f>VLOOKUP(VLOOKUP(B3,商品!$A$2:$D$21,4),代號檔!$G$2:$H$6,2)</f>
        <v>主機板</v>
      </c>
      <c r="G3" s="14">
        <f t="shared" ref="G3:G66" si="0">C3*E3</f>
        <v>7732800</v>
      </c>
      <c r="H3" s="15">
        <f>VLOOKUP(A3,銷貨單頭!$A$2:$D$61,4)</f>
        <v>39137</v>
      </c>
      <c r="I3" s="2" t="str">
        <f>VLOOKUP(A3,銷貨單頭!$A$2:$E$61,5)</f>
        <v>四維企業(股)公司</v>
      </c>
      <c r="J3" s="2" t="str">
        <f>VLOOKUP(A3,銷貨單頭!$A$2:$F$61,6)</f>
        <v>台北市</v>
      </c>
      <c r="K3" s="2" t="str">
        <f>VLOOKUP(A3,銷貨單頭!$A$2:$G$61,7)</f>
        <v>吳國信</v>
      </c>
      <c r="L3" s="2" t="str">
        <f>VLOOKUP(A3,銷貨單頭!$A$2:$H$61,8)</f>
        <v>業務二課</v>
      </c>
      <c r="M3" s="2">
        <f t="shared" ref="M3:M66" si="1">YEAR(H3)</f>
        <v>2007</v>
      </c>
      <c r="N3" s="2">
        <f t="shared" ref="N3:N66" si="2">MONTH(H3)</f>
        <v>2</v>
      </c>
      <c r="O3" s="19">
        <f t="shared" ref="O3:O66" si="3">ROUNDUP(MONTH(H3)/3,0)</f>
        <v>1</v>
      </c>
    </row>
    <row r="4" spans="1:15">
      <c r="A4" t="s">
        <v>431</v>
      </c>
      <c r="B4" s="1" t="s">
        <v>505</v>
      </c>
      <c r="C4" s="1">
        <v>360</v>
      </c>
      <c r="D4" s="2" t="str">
        <f>VLOOKUP(B4,商品!$A$2:$B$21,2)</f>
        <v>MB586E7R16</v>
      </c>
      <c r="E4" s="14">
        <f>VLOOKUP(B4,商品!$A$2:$C$21,3)</f>
        <v>21480</v>
      </c>
      <c r="F4" s="2" t="str">
        <f>VLOOKUP(VLOOKUP(B4,商品!$A$2:$D$21,4),代號檔!$G$2:$H$6,2)</f>
        <v>主機板</v>
      </c>
      <c r="G4" s="14">
        <f t="shared" si="0"/>
        <v>7732800</v>
      </c>
      <c r="H4" s="15">
        <f>VLOOKUP(A4,銷貨單頭!$A$2:$D$61,4)</f>
        <v>39137</v>
      </c>
      <c r="I4" s="2" t="str">
        <f>VLOOKUP(A4,銷貨單頭!$A$2:$E$61,5)</f>
        <v>四維企業(股)公司</v>
      </c>
      <c r="J4" s="2" t="str">
        <f>VLOOKUP(A4,銷貨單頭!$A$2:$F$61,6)</f>
        <v>台北市</v>
      </c>
      <c r="K4" s="2" t="str">
        <f>VLOOKUP(A4,銷貨單頭!$A$2:$G$61,7)</f>
        <v>吳國信</v>
      </c>
      <c r="L4" s="2" t="str">
        <f>VLOOKUP(A4,銷貨單頭!$A$2:$H$61,8)</f>
        <v>業務二課</v>
      </c>
      <c r="M4" s="2">
        <f t="shared" si="1"/>
        <v>2007</v>
      </c>
      <c r="N4" s="2">
        <f t="shared" si="2"/>
        <v>2</v>
      </c>
      <c r="O4" s="19">
        <f t="shared" si="3"/>
        <v>1</v>
      </c>
    </row>
    <row r="5" spans="1:15">
      <c r="A5" t="s">
        <v>431</v>
      </c>
      <c r="B5" s="1" t="s">
        <v>599</v>
      </c>
      <c r="C5" s="1">
        <v>310</v>
      </c>
      <c r="D5" s="2" t="str">
        <f>VLOOKUP(B5,商品!$A$2:$B$21,2)</f>
        <v>MB486V3R16</v>
      </c>
      <c r="E5" s="14">
        <f>VLOOKUP(B5,商品!$A$2:$C$21,3)</f>
        <v>13487</v>
      </c>
      <c r="F5" s="2" t="str">
        <f>VLOOKUP(VLOOKUP(B5,商品!$A$2:$D$21,4),代號檔!$G$2:$H$6,2)</f>
        <v>主機板</v>
      </c>
      <c r="G5" s="14">
        <f t="shared" si="0"/>
        <v>4180970</v>
      </c>
      <c r="H5" s="15">
        <f>VLOOKUP(A5,銷貨單頭!$A$2:$D$61,4)</f>
        <v>39137</v>
      </c>
      <c r="I5" s="2" t="str">
        <f>VLOOKUP(A5,銷貨單頭!$A$2:$E$61,5)</f>
        <v>四維企業(股)公司</v>
      </c>
      <c r="J5" s="2" t="str">
        <f>VLOOKUP(A5,銷貨單頭!$A$2:$F$61,6)</f>
        <v>台北市</v>
      </c>
      <c r="K5" s="2" t="str">
        <f>VLOOKUP(A5,銷貨單頭!$A$2:$G$61,7)</f>
        <v>吳國信</v>
      </c>
      <c r="L5" s="2" t="str">
        <f>VLOOKUP(A5,銷貨單頭!$A$2:$H$61,8)</f>
        <v>業務二課</v>
      </c>
      <c r="M5" s="2">
        <f t="shared" si="1"/>
        <v>2007</v>
      </c>
      <c r="N5" s="2">
        <f t="shared" si="2"/>
        <v>2</v>
      </c>
      <c r="O5" s="19">
        <f t="shared" si="3"/>
        <v>1</v>
      </c>
    </row>
    <row r="6" spans="1:15">
      <c r="A6" t="s">
        <v>433</v>
      </c>
      <c r="B6" s="1" t="s">
        <v>600</v>
      </c>
      <c r="C6" s="1">
        <v>800</v>
      </c>
      <c r="D6" s="2" t="str">
        <f>VLOOKUP(B6,商品!$A$2:$B$21,2)</f>
        <v>SVGAV1M</v>
      </c>
      <c r="E6" s="14">
        <f>VLOOKUP(B6,商品!$A$2:$C$21,3)</f>
        <v>3846</v>
      </c>
      <c r="F6" s="2" t="str">
        <f>VLOOKUP(VLOOKUP(B6,商品!$A$2:$D$21,4),代號檔!$G$2:$H$6,2)</f>
        <v>顯示卡</v>
      </c>
      <c r="G6" s="14">
        <f t="shared" si="0"/>
        <v>3076800</v>
      </c>
      <c r="H6" s="15">
        <f>VLOOKUP(A6,銷貨單頭!$A$2:$D$61,4)</f>
        <v>39144</v>
      </c>
      <c r="I6" s="2" t="str">
        <f>VLOOKUP(A6,銷貨單頭!$A$2:$E$61,5)</f>
        <v>台灣釜屋電機公司</v>
      </c>
      <c r="J6" s="2" t="str">
        <f>VLOOKUP(A6,銷貨單頭!$A$2:$F$61,6)</f>
        <v>桃園縣</v>
      </c>
      <c r="K6" s="2" t="str">
        <f>VLOOKUP(A6,銷貨單頭!$A$2:$G$61,7)</f>
        <v>李進祿</v>
      </c>
      <c r="L6" s="2" t="str">
        <f>VLOOKUP(A6,銷貨單頭!$A$2:$H$61,8)</f>
        <v>業務四課</v>
      </c>
      <c r="M6" s="2">
        <f t="shared" si="1"/>
        <v>2007</v>
      </c>
      <c r="N6" s="2">
        <f t="shared" si="2"/>
        <v>3</v>
      </c>
      <c r="O6" s="19">
        <f t="shared" si="3"/>
        <v>1</v>
      </c>
    </row>
    <row r="7" spans="1:15">
      <c r="A7" t="s">
        <v>433</v>
      </c>
      <c r="B7" s="1" t="s">
        <v>599</v>
      </c>
      <c r="C7" s="1">
        <v>130</v>
      </c>
      <c r="D7" s="2" t="str">
        <f>VLOOKUP(B7,商品!$A$2:$B$21,2)</f>
        <v>MB486V3R16</v>
      </c>
      <c r="E7" s="14">
        <f>VLOOKUP(B7,商品!$A$2:$C$21,3)</f>
        <v>13487</v>
      </c>
      <c r="F7" s="2" t="str">
        <f>VLOOKUP(VLOOKUP(B7,商品!$A$2:$D$21,4),代號檔!$G$2:$H$6,2)</f>
        <v>主機板</v>
      </c>
      <c r="G7" s="14">
        <f t="shared" si="0"/>
        <v>1753310</v>
      </c>
      <c r="H7" s="15">
        <f>VLOOKUP(A7,銷貨單頭!$A$2:$D$61,4)</f>
        <v>39144</v>
      </c>
      <c r="I7" s="2" t="str">
        <f>VLOOKUP(A7,銷貨單頭!$A$2:$E$61,5)</f>
        <v>台灣釜屋電機公司</v>
      </c>
      <c r="J7" s="2" t="str">
        <f>VLOOKUP(A7,銷貨單頭!$A$2:$F$61,6)</f>
        <v>桃園縣</v>
      </c>
      <c r="K7" s="2" t="str">
        <f>VLOOKUP(A7,銷貨單頭!$A$2:$G$61,7)</f>
        <v>李進祿</v>
      </c>
      <c r="L7" s="2" t="str">
        <f>VLOOKUP(A7,銷貨單頭!$A$2:$H$61,8)</f>
        <v>業務四課</v>
      </c>
      <c r="M7" s="2">
        <f t="shared" si="1"/>
        <v>2007</v>
      </c>
      <c r="N7" s="2">
        <f t="shared" si="2"/>
        <v>3</v>
      </c>
      <c r="O7" s="19">
        <f t="shared" si="3"/>
        <v>1</v>
      </c>
    </row>
    <row r="8" spans="1:15">
      <c r="A8" t="s">
        <v>435</v>
      </c>
      <c r="B8" s="1" t="s">
        <v>507</v>
      </c>
      <c r="C8" s="1">
        <v>770</v>
      </c>
      <c r="D8" s="2" t="str">
        <f>VLOOKUP(B8,商品!$A$2:$B$21,2)</f>
        <v>SVGAV2M</v>
      </c>
      <c r="E8" s="14">
        <f>VLOOKUP(B8,商品!$A$2:$C$21,3)</f>
        <v>4675</v>
      </c>
      <c r="F8" s="2" t="str">
        <f>VLOOKUP(VLOOKUP(B8,商品!$A$2:$D$21,4),代號檔!$G$2:$H$6,2)</f>
        <v>顯示卡</v>
      </c>
      <c r="G8" s="14">
        <f t="shared" si="0"/>
        <v>3599750</v>
      </c>
      <c r="H8" s="15">
        <f>VLOOKUP(A8,銷貨單頭!$A$2:$D$61,4)</f>
        <v>39151</v>
      </c>
      <c r="I8" s="2" t="str">
        <f>VLOOKUP(A8,銷貨單頭!$A$2:$E$61,5)</f>
        <v>真正精機公司</v>
      </c>
      <c r="J8" s="2" t="str">
        <f>VLOOKUP(A8,銷貨單頭!$A$2:$F$61,6)</f>
        <v>台南縣</v>
      </c>
      <c r="K8" s="2" t="str">
        <f>VLOOKUP(A8,銷貨單頭!$A$2:$G$61,7)</f>
        <v>張志輝</v>
      </c>
      <c r="L8" s="2" t="str">
        <f>VLOOKUP(A8,銷貨單頭!$A$2:$H$61,8)</f>
        <v>業務三課</v>
      </c>
      <c r="M8" s="2">
        <f t="shared" si="1"/>
        <v>2007</v>
      </c>
      <c r="N8" s="2">
        <f t="shared" si="2"/>
        <v>3</v>
      </c>
      <c r="O8" s="19">
        <f t="shared" si="3"/>
        <v>1</v>
      </c>
    </row>
    <row r="9" spans="1:15">
      <c r="A9" t="s">
        <v>435</v>
      </c>
      <c r="B9" s="1" t="s">
        <v>507</v>
      </c>
      <c r="C9" s="1">
        <v>770</v>
      </c>
      <c r="D9" s="2" t="str">
        <f>VLOOKUP(B9,商品!$A$2:$B$21,2)</f>
        <v>SVGAV2M</v>
      </c>
      <c r="E9" s="14">
        <f>VLOOKUP(B9,商品!$A$2:$C$21,3)</f>
        <v>4675</v>
      </c>
      <c r="F9" s="2" t="str">
        <f>VLOOKUP(VLOOKUP(B9,商品!$A$2:$D$21,4),代號檔!$G$2:$H$6,2)</f>
        <v>顯示卡</v>
      </c>
      <c r="G9" s="14">
        <f t="shared" si="0"/>
        <v>3599750</v>
      </c>
      <c r="H9" s="15">
        <f>VLOOKUP(A9,銷貨單頭!$A$2:$D$61,4)</f>
        <v>39151</v>
      </c>
      <c r="I9" s="2" t="str">
        <f>VLOOKUP(A9,銷貨單頭!$A$2:$E$61,5)</f>
        <v>真正精機公司</v>
      </c>
      <c r="J9" s="2" t="str">
        <f>VLOOKUP(A9,銷貨單頭!$A$2:$F$61,6)</f>
        <v>台南縣</v>
      </c>
      <c r="K9" s="2" t="str">
        <f>VLOOKUP(A9,銷貨單頭!$A$2:$G$61,7)</f>
        <v>張志輝</v>
      </c>
      <c r="L9" s="2" t="str">
        <f>VLOOKUP(A9,銷貨單頭!$A$2:$H$61,8)</f>
        <v>業務三課</v>
      </c>
      <c r="M9" s="2">
        <f t="shared" si="1"/>
        <v>2007</v>
      </c>
      <c r="N9" s="2">
        <f t="shared" si="2"/>
        <v>3</v>
      </c>
      <c r="O9" s="19">
        <f t="shared" si="3"/>
        <v>1</v>
      </c>
    </row>
    <row r="10" spans="1:15">
      <c r="A10" t="s">
        <v>435</v>
      </c>
      <c r="B10" s="1" t="s">
        <v>599</v>
      </c>
      <c r="C10" s="1">
        <v>120</v>
      </c>
      <c r="D10" s="2" t="str">
        <f>VLOOKUP(B10,商品!$A$2:$B$21,2)</f>
        <v>MB486V3R16</v>
      </c>
      <c r="E10" s="14">
        <f>VLOOKUP(B10,商品!$A$2:$C$21,3)</f>
        <v>13487</v>
      </c>
      <c r="F10" s="2" t="str">
        <f>VLOOKUP(VLOOKUP(B10,商品!$A$2:$D$21,4),代號檔!$G$2:$H$6,2)</f>
        <v>主機板</v>
      </c>
      <c r="G10" s="14">
        <f t="shared" si="0"/>
        <v>1618440</v>
      </c>
      <c r="H10" s="15">
        <f>VLOOKUP(A10,銷貨單頭!$A$2:$D$61,4)</f>
        <v>39151</v>
      </c>
      <c r="I10" s="2" t="str">
        <f>VLOOKUP(A10,銷貨單頭!$A$2:$E$61,5)</f>
        <v>真正精機公司</v>
      </c>
      <c r="J10" s="2" t="str">
        <f>VLOOKUP(A10,銷貨單頭!$A$2:$F$61,6)</f>
        <v>台南縣</v>
      </c>
      <c r="K10" s="2" t="str">
        <f>VLOOKUP(A10,銷貨單頭!$A$2:$G$61,7)</f>
        <v>張志輝</v>
      </c>
      <c r="L10" s="2" t="str">
        <f>VLOOKUP(A10,銷貨單頭!$A$2:$H$61,8)</f>
        <v>業務三課</v>
      </c>
      <c r="M10" s="2">
        <f t="shared" si="1"/>
        <v>2007</v>
      </c>
      <c r="N10" s="2">
        <f t="shared" si="2"/>
        <v>3</v>
      </c>
      <c r="O10" s="19">
        <f t="shared" si="3"/>
        <v>1</v>
      </c>
    </row>
    <row r="11" spans="1:15">
      <c r="A11" t="s">
        <v>436</v>
      </c>
      <c r="B11" s="1" t="s">
        <v>495</v>
      </c>
      <c r="C11" s="1">
        <v>610</v>
      </c>
      <c r="D11" s="2" t="str">
        <f>VLOOKUP(B11,商品!$A$2:$B$21,2)</f>
        <v>MB486V3R32</v>
      </c>
      <c r="E11" s="14">
        <f>VLOOKUP(B11,商品!$A$2:$C$21,3)</f>
        <v>24577</v>
      </c>
      <c r="F11" s="2" t="str">
        <f>VLOOKUP(VLOOKUP(B11,商品!$A$2:$D$21,4),代號檔!$G$2:$H$6,2)</f>
        <v>主機板</v>
      </c>
      <c r="G11" s="14">
        <f t="shared" si="0"/>
        <v>14991970</v>
      </c>
      <c r="H11" s="15">
        <f>VLOOKUP(A11,銷貨單頭!$A$2:$D$61,4)</f>
        <v>39159</v>
      </c>
      <c r="I11" s="2" t="str">
        <f>VLOOKUP(A11,銷貨單頭!$A$2:$E$61,5)</f>
        <v>東陽實業(股)公司</v>
      </c>
      <c r="J11" s="2" t="str">
        <f>VLOOKUP(A11,銷貨單頭!$A$2:$F$61,6)</f>
        <v>台北縣</v>
      </c>
      <c r="K11" s="2" t="str">
        <f>VLOOKUP(A11,銷貨單頭!$A$2:$G$61,7)</f>
        <v>謝穎青</v>
      </c>
      <c r="L11" s="2" t="str">
        <f>VLOOKUP(A11,銷貨單頭!$A$2:$H$61,8)</f>
        <v>業務三課</v>
      </c>
      <c r="M11" s="2">
        <f t="shared" si="1"/>
        <v>2007</v>
      </c>
      <c r="N11" s="2">
        <f t="shared" si="2"/>
        <v>3</v>
      </c>
      <c r="O11" s="19">
        <f t="shared" si="3"/>
        <v>1</v>
      </c>
    </row>
    <row r="12" spans="1:15">
      <c r="A12" t="s">
        <v>436</v>
      </c>
      <c r="B12" s="1" t="s">
        <v>508</v>
      </c>
      <c r="C12" s="1">
        <v>720</v>
      </c>
      <c r="D12" s="2" t="str">
        <f>VLOOKUP(B12,商品!$A$2:$B$21,2)</f>
        <v>SVGAP1M</v>
      </c>
      <c r="E12" s="14">
        <f>VLOOKUP(B12,商品!$A$2:$C$21,3)</f>
        <v>4115</v>
      </c>
      <c r="F12" s="2" t="str">
        <f>VLOOKUP(VLOOKUP(B12,商品!$A$2:$D$21,4),代號檔!$G$2:$H$6,2)</f>
        <v>顯示卡</v>
      </c>
      <c r="G12" s="14">
        <f t="shared" si="0"/>
        <v>2962800</v>
      </c>
      <c r="H12" s="15">
        <f>VLOOKUP(A12,銷貨單頭!$A$2:$D$61,4)</f>
        <v>39159</v>
      </c>
      <c r="I12" s="2" t="str">
        <f>VLOOKUP(A12,銷貨單頭!$A$2:$E$61,5)</f>
        <v>東陽實業(股)公司</v>
      </c>
      <c r="J12" s="2" t="str">
        <f>VLOOKUP(A12,銷貨單頭!$A$2:$F$61,6)</f>
        <v>台北縣</v>
      </c>
      <c r="K12" s="2" t="str">
        <f>VLOOKUP(A12,銷貨單頭!$A$2:$G$61,7)</f>
        <v>謝穎青</v>
      </c>
      <c r="L12" s="2" t="str">
        <f>VLOOKUP(A12,銷貨單頭!$A$2:$H$61,8)</f>
        <v>業務三課</v>
      </c>
      <c r="M12" s="2">
        <f t="shared" si="1"/>
        <v>2007</v>
      </c>
      <c r="N12" s="2">
        <f t="shared" si="2"/>
        <v>3</v>
      </c>
      <c r="O12" s="19">
        <f t="shared" si="3"/>
        <v>1</v>
      </c>
    </row>
    <row r="13" spans="1:15">
      <c r="A13" t="s">
        <v>437</v>
      </c>
      <c r="B13" s="1" t="s">
        <v>509</v>
      </c>
      <c r="C13" s="1">
        <v>460</v>
      </c>
      <c r="D13" s="2" t="str">
        <f>VLOOKUP(B13,商品!$A$2:$B$21,2)</f>
        <v>SVGAP2M</v>
      </c>
      <c r="E13" s="14">
        <f>VLOOKUP(B13,商品!$A$2:$C$21,3)</f>
        <v>4945</v>
      </c>
      <c r="F13" s="2" t="str">
        <f>VLOOKUP(VLOOKUP(B13,商品!$A$2:$D$21,4),代號檔!$G$2:$H$6,2)</f>
        <v>顯示卡</v>
      </c>
      <c r="G13" s="14">
        <f t="shared" si="0"/>
        <v>2274700</v>
      </c>
      <c r="H13" s="15">
        <f>VLOOKUP(A13,銷貨單頭!$A$2:$D$61,4)</f>
        <v>39164</v>
      </c>
      <c r="I13" s="2" t="str">
        <f>VLOOKUP(A13,銷貨單頭!$A$2:$E$61,5)</f>
        <v>菱生精密工業公司</v>
      </c>
      <c r="J13" s="2" t="str">
        <f>VLOOKUP(A13,銷貨單頭!$A$2:$F$61,6)</f>
        <v>台北縣</v>
      </c>
      <c r="K13" s="2" t="str">
        <f>VLOOKUP(A13,銷貨單頭!$A$2:$G$61,7)</f>
        <v>林鳳春</v>
      </c>
      <c r="L13" s="2" t="str">
        <f>VLOOKUP(A13,銷貨單頭!$A$2:$H$61,8)</f>
        <v>業務一課</v>
      </c>
      <c r="M13" s="2">
        <f t="shared" si="1"/>
        <v>2007</v>
      </c>
      <c r="N13" s="2">
        <f t="shared" si="2"/>
        <v>3</v>
      </c>
      <c r="O13" s="19">
        <f t="shared" si="3"/>
        <v>1</v>
      </c>
    </row>
    <row r="14" spans="1:15">
      <c r="A14" t="s">
        <v>437</v>
      </c>
      <c r="B14" s="1" t="s">
        <v>496</v>
      </c>
      <c r="C14" s="1">
        <v>650</v>
      </c>
      <c r="D14" s="2" t="str">
        <f>VLOOKUP(B14,商品!$A$2:$B$21,2)</f>
        <v>MB486P3R16</v>
      </c>
      <c r="E14" s="14">
        <f>VLOOKUP(B14,商品!$A$2:$C$21,3)</f>
        <v>15186</v>
      </c>
      <c r="F14" s="2" t="str">
        <f>VLOOKUP(VLOOKUP(B14,商品!$A$2:$D$21,4),代號檔!$G$2:$H$6,2)</f>
        <v>主機板</v>
      </c>
      <c r="G14" s="14">
        <f t="shared" si="0"/>
        <v>9870900</v>
      </c>
      <c r="H14" s="15">
        <f>VLOOKUP(A14,銷貨單頭!$A$2:$D$61,4)</f>
        <v>39164</v>
      </c>
      <c r="I14" s="2" t="str">
        <f>VLOOKUP(A14,銷貨單頭!$A$2:$E$61,5)</f>
        <v>菱生精密工業公司</v>
      </c>
      <c r="J14" s="2" t="str">
        <f>VLOOKUP(A14,銷貨單頭!$A$2:$F$61,6)</f>
        <v>台北縣</v>
      </c>
      <c r="K14" s="2" t="str">
        <f>VLOOKUP(A14,銷貨單頭!$A$2:$G$61,7)</f>
        <v>林鳳春</v>
      </c>
      <c r="L14" s="2" t="str">
        <f>VLOOKUP(A14,銷貨單頭!$A$2:$H$61,8)</f>
        <v>業務一課</v>
      </c>
      <c r="M14" s="2">
        <f t="shared" si="1"/>
        <v>2007</v>
      </c>
      <c r="N14" s="2">
        <f t="shared" si="2"/>
        <v>3</v>
      </c>
      <c r="O14" s="19">
        <f t="shared" si="3"/>
        <v>1</v>
      </c>
    </row>
    <row r="15" spans="1:15">
      <c r="A15" t="s">
        <v>438</v>
      </c>
      <c r="B15" s="1" t="s">
        <v>497</v>
      </c>
      <c r="C15" s="1">
        <v>1070</v>
      </c>
      <c r="D15" s="2" t="str">
        <f>VLOOKUP(B15,商品!$A$2:$B$21,2)</f>
        <v>MB486P3R32</v>
      </c>
      <c r="E15" s="14">
        <f>VLOOKUP(B15,商品!$A$2:$C$21,3)</f>
        <v>25976</v>
      </c>
      <c r="F15" s="2" t="str">
        <f>VLOOKUP(VLOOKUP(B15,商品!$A$2:$D$21,4),代號檔!$G$2:$H$6,2)</f>
        <v>主機板</v>
      </c>
      <c r="G15" s="14">
        <f t="shared" si="0"/>
        <v>27794320</v>
      </c>
      <c r="H15" s="15">
        <f>VLOOKUP(A15,銷貨單頭!$A$2:$D$61,4)</f>
        <v>39173</v>
      </c>
      <c r="I15" s="2" t="str">
        <f>VLOOKUP(A15,銷貨單頭!$A$2:$E$61,5)</f>
        <v>太平洋汽門工業股份公司</v>
      </c>
      <c r="J15" s="2" t="str">
        <f>VLOOKUP(A15,銷貨單頭!$A$2:$F$61,6)</f>
        <v>台北市</v>
      </c>
      <c r="K15" s="2" t="str">
        <f>VLOOKUP(A15,銷貨單頭!$A$2:$G$61,7)</f>
        <v>向大鵬</v>
      </c>
      <c r="L15" s="2" t="str">
        <f>VLOOKUP(A15,銷貨單頭!$A$2:$H$61,8)</f>
        <v>業務二課</v>
      </c>
      <c r="M15" s="2">
        <f t="shared" si="1"/>
        <v>2007</v>
      </c>
      <c r="N15" s="2">
        <f t="shared" si="2"/>
        <v>4</v>
      </c>
      <c r="O15" s="19">
        <f t="shared" si="3"/>
        <v>2</v>
      </c>
    </row>
    <row r="16" spans="1:15">
      <c r="A16" t="s">
        <v>438</v>
      </c>
      <c r="B16" s="1" t="s">
        <v>601</v>
      </c>
      <c r="C16" s="1">
        <v>50</v>
      </c>
      <c r="D16" s="2" t="str">
        <f>VLOOKUP(B16,商品!$A$2:$B$21,2)</f>
        <v>SCSIPB</v>
      </c>
      <c r="E16" s="14">
        <f>VLOOKUP(B16,商品!$A$2:$C$21,3)</f>
        <v>2198</v>
      </c>
      <c r="F16" s="2" t="str">
        <f>VLOOKUP(VLOOKUP(B16,商品!$A$2:$D$21,4),代號檔!$G$2:$H$6,2)</f>
        <v>匯流排</v>
      </c>
      <c r="G16" s="14">
        <f t="shared" si="0"/>
        <v>109900</v>
      </c>
      <c r="H16" s="15">
        <f>VLOOKUP(A16,銷貨單頭!$A$2:$D$61,4)</f>
        <v>39173</v>
      </c>
      <c r="I16" s="2" t="str">
        <f>VLOOKUP(A16,銷貨單頭!$A$2:$E$61,5)</f>
        <v>太平洋汽門工業股份公司</v>
      </c>
      <c r="J16" s="2" t="str">
        <f>VLOOKUP(A16,銷貨單頭!$A$2:$F$61,6)</f>
        <v>台北市</v>
      </c>
      <c r="K16" s="2" t="str">
        <f>VLOOKUP(A16,銷貨單頭!$A$2:$G$61,7)</f>
        <v>向大鵬</v>
      </c>
      <c r="L16" s="2" t="str">
        <f>VLOOKUP(A16,銷貨單頭!$A$2:$H$61,8)</f>
        <v>業務二課</v>
      </c>
      <c r="M16" s="2">
        <f t="shared" si="1"/>
        <v>2007</v>
      </c>
      <c r="N16" s="2">
        <f t="shared" si="2"/>
        <v>4</v>
      </c>
      <c r="O16" s="19">
        <f t="shared" si="3"/>
        <v>2</v>
      </c>
    </row>
    <row r="17" spans="1:15">
      <c r="A17" t="s">
        <v>438</v>
      </c>
      <c r="B17" s="1" t="s">
        <v>599</v>
      </c>
      <c r="C17" s="1">
        <v>450</v>
      </c>
      <c r="D17" s="2" t="str">
        <f>VLOOKUP(B17,商品!$A$2:$B$21,2)</f>
        <v>MB486V3R16</v>
      </c>
      <c r="E17" s="14">
        <f>VLOOKUP(B17,商品!$A$2:$C$21,3)</f>
        <v>13487</v>
      </c>
      <c r="F17" s="2" t="str">
        <f>VLOOKUP(VLOOKUP(B17,商品!$A$2:$D$21,4),代號檔!$G$2:$H$6,2)</f>
        <v>主機板</v>
      </c>
      <c r="G17" s="14">
        <f t="shared" si="0"/>
        <v>6069150</v>
      </c>
      <c r="H17" s="15">
        <f>VLOOKUP(A17,銷貨單頭!$A$2:$D$61,4)</f>
        <v>39173</v>
      </c>
      <c r="I17" s="2" t="str">
        <f>VLOOKUP(A17,銷貨單頭!$A$2:$E$61,5)</f>
        <v>太平洋汽門工業股份公司</v>
      </c>
      <c r="J17" s="2" t="str">
        <f>VLOOKUP(A17,銷貨單頭!$A$2:$F$61,6)</f>
        <v>台北市</v>
      </c>
      <c r="K17" s="2" t="str">
        <f>VLOOKUP(A17,銷貨單頭!$A$2:$G$61,7)</f>
        <v>向大鵬</v>
      </c>
      <c r="L17" s="2" t="str">
        <f>VLOOKUP(A17,銷貨單頭!$A$2:$H$61,8)</f>
        <v>業務二課</v>
      </c>
      <c r="M17" s="2">
        <f t="shared" si="1"/>
        <v>2007</v>
      </c>
      <c r="N17" s="2">
        <f t="shared" si="2"/>
        <v>4</v>
      </c>
      <c r="O17" s="19">
        <f t="shared" si="3"/>
        <v>2</v>
      </c>
    </row>
    <row r="18" spans="1:15">
      <c r="A18" t="s">
        <v>439</v>
      </c>
      <c r="B18" s="1" t="s">
        <v>510</v>
      </c>
      <c r="C18" s="1">
        <v>1410</v>
      </c>
      <c r="D18" s="2" t="str">
        <f>VLOOKUP(B18,商品!$A$2:$B$21,2)</f>
        <v>SCSIVB</v>
      </c>
      <c r="E18" s="14">
        <f>VLOOKUP(B18,商品!$A$2:$C$21,3)</f>
        <v>1947</v>
      </c>
      <c r="F18" s="2" t="str">
        <f>VLOOKUP(VLOOKUP(B18,商品!$A$2:$D$21,4),代號檔!$G$2:$H$6,2)</f>
        <v>匯流排</v>
      </c>
      <c r="G18" s="14">
        <f t="shared" si="0"/>
        <v>2745270</v>
      </c>
      <c r="H18" s="15">
        <f>VLOOKUP(A18,銷貨單頭!$A$2:$D$61,4)</f>
        <v>39174</v>
      </c>
      <c r="I18" s="2" t="str">
        <f>VLOOKUP(A18,銷貨單頭!$A$2:$E$61,5)</f>
        <v>鐶琪塑膠公司</v>
      </c>
      <c r="J18" s="2" t="str">
        <f>VLOOKUP(A18,銷貨單頭!$A$2:$F$61,6)</f>
        <v>高雄市</v>
      </c>
      <c r="K18" s="2" t="str">
        <f>VLOOKUP(A18,銷貨單頭!$A$2:$G$61,7)</f>
        <v>莊國雄</v>
      </c>
      <c r="L18" s="2" t="str">
        <f>VLOOKUP(A18,銷貨單頭!$A$2:$H$61,8)</f>
        <v>業務二課</v>
      </c>
      <c r="M18" s="2">
        <f t="shared" si="1"/>
        <v>2007</v>
      </c>
      <c r="N18" s="2">
        <f t="shared" si="2"/>
        <v>4</v>
      </c>
      <c r="O18" s="19">
        <f t="shared" si="3"/>
        <v>2</v>
      </c>
    </row>
    <row r="19" spans="1:15">
      <c r="A19" t="s">
        <v>439</v>
      </c>
      <c r="B19" s="1" t="s">
        <v>499</v>
      </c>
      <c r="C19" s="1">
        <v>940</v>
      </c>
      <c r="D19" s="2" t="str">
        <f>VLOOKUP(B19,商品!$A$2:$B$21,2)</f>
        <v>MB586P3R16</v>
      </c>
      <c r="E19" s="14">
        <f>VLOOKUP(B19,商品!$A$2:$C$21,3)</f>
        <v>15486</v>
      </c>
      <c r="F19" s="2" t="str">
        <f>VLOOKUP(VLOOKUP(B19,商品!$A$2:$D$21,4),代號檔!$G$2:$H$6,2)</f>
        <v>主機板</v>
      </c>
      <c r="G19" s="14">
        <f t="shared" si="0"/>
        <v>14556840</v>
      </c>
      <c r="H19" s="15">
        <f>VLOOKUP(A19,銷貨單頭!$A$2:$D$61,4)</f>
        <v>39174</v>
      </c>
      <c r="I19" s="2" t="str">
        <f>VLOOKUP(A19,銷貨單頭!$A$2:$E$61,5)</f>
        <v>鐶琪塑膠公司</v>
      </c>
      <c r="J19" s="2" t="str">
        <f>VLOOKUP(A19,銷貨單頭!$A$2:$F$61,6)</f>
        <v>高雄市</v>
      </c>
      <c r="K19" s="2" t="str">
        <f>VLOOKUP(A19,銷貨單頭!$A$2:$G$61,7)</f>
        <v>莊國雄</v>
      </c>
      <c r="L19" s="2" t="str">
        <f>VLOOKUP(A19,銷貨單頭!$A$2:$H$61,8)</f>
        <v>業務二課</v>
      </c>
      <c r="M19" s="2">
        <f t="shared" si="1"/>
        <v>2007</v>
      </c>
      <c r="N19" s="2">
        <f t="shared" si="2"/>
        <v>4</v>
      </c>
      <c r="O19" s="19">
        <f t="shared" si="3"/>
        <v>2</v>
      </c>
    </row>
    <row r="20" spans="1:15">
      <c r="A20" t="s">
        <v>439</v>
      </c>
      <c r="B20" s="1" t="s">
        <v>495</v>
      </c>
      <c r="C20" s="1">
        <v>200</v>
      </c>
      <c r="D20" s="2" t="str">
        <f>VLOOKUP(B20,商品!$A$2:$B$21,2)</f>
        <v>MB486V3R32</v>
      </c>
      <c r="E20" s="14">
        <f>VLOOKUP(B20,商品!$A$2:$C$21,3)</f>
        <v>24577</v>
      </c>
      <c r="F20" s="2" t="str">
        <f>VLOOKUP(VLOOKUP(B20,商品!$A$2:$D$21,4),代號檔!$G$2:$H$6,2)</f>
        <v>主機板</v>
      </c>
      <c r="G20" s="14">
        <f t="shared" si="0"/>
        <v>4915400</v>
      </c>
      <c r="H20" s="15">
        <f>VLOOKUP(A20,銷貨單頭!$A$2:$D$61,4)</f>
        <v>39174</v>
      </c>
      <c r="I20" s="2" t="str">
        <f>VLOOKUP(A20,銷貨單頭!$A$2:$E$61,5)</f>
        <v>鐶琪塑膠公司</v>
      </c>
      <c r="J20" s="2" t="str">
        <f>VLOOKUP(A20,銷貨單頭!$A$2:$F$61,6)</f>
        <v>高雄市</v>
      </c>
      <c r="K20" s="2" t="str">
        <f>VLOOKUP(A20,銷貨單頭!$A$2:$G$61,7)</f>
        <v>莊國雄</v>
      </c>
      <c r="L20" s="2" t="str">
        <f>VLOOKUP(A20,銷貨單頭!$A$2:$H$61,8)</f>
        <v>業務二課</v>
      </c>
      <c r="M20" s="2">
        <f t="shared" si="1"/>
        <v>2007</v>
      </c>
      <c r="N20" s="2">
        <f t="shared" si="2"/>
        <v>4</v>
      </c>
      <c r="O20" s="19">
        <f t="shared" si="3"/>
        <v>2</v>
      </c>
    </row>
    <row r="21" spans="1:15">
      <c r="A21" t="s">
        <v>440</v>
      </c>
      <c r="B21" s="1" t="s">
        <v>511</v>
      </c>
      <c r="C21" s="1">
        <v>1430</v>
      </c>
      <c r="D21" s="2" t="str">
        <f>VLOOKUP(B21,商品!$A$2:$B$21,2)</f>
        <v>EIDE1RP</v>
      </c>
      <c r="E21" s="14">
        <f>VLOOKUP(B21,商品!$A$2:$C$21,3)</f>
        <v>2198</v>
      </c>
      <c r="F21" s="2" t="str">
        <f>VLOOKUP(VLOOKUP(B21,商品!$A$2:$D$21,4),代號檔!$G$2:$H$6,2)</f>
        <v>匯流排</v>
      </c>
      <c r="G21" s="14">
        <f t="shared" si="0"/>
        <v>3143140</v>
      </c>
      <c r="H21" s="15">
        <f>VLOOKUP(A21,銷貨單頭!$A$2:$D$61,4)</f>
        <v>39176</v>
      </c>
      <c r="I21" s="2" t="str">
        <f>VLOOKUP(A21,銷貨單頭!$A$2:$E$61,5)</f>
        <v>昆信機械工業公司</v>
      </c>
      <c r="J21" s="2" t="str">
        <f>VLOOKUP(A21,銷貨單頭!$A$2:$F$61,6)</f>
        <v>台北縣</v>
      </c>
      <c r="K21" s="2" t="str">
        <f>VLOOKUP(A21,銷貨單頭!$A$2:$G$61,7)</f>
        <v>林玉堂</v>
      </c>
      <c r="L21" s="2" t="str">
        <f>VLOOKUP(A21,銷貨單頭!$A$2:$H$61,8)</f>
        <v>業務三課</v>
      </c>
      <c r="M21" s="2">
        <f t="shared" si="1"/>
        <v>2007</v>
      </c>
      <c r="N21" s="2">
        <f t="shared" si="2"/>
        <v>4</v>
      </c>
      <c r="O21" s="19">
        <f t="shared" si="3"/>
        <v>2</v>
      </c>
    </row>
    <row r="22" spans="1:15">
      <c r="A22" t="s">
        <v>440</v>
      </c>
      <c r="B22" s="1" t="s">
        <v>508</v>
      </c>
      <c r="C22" s="1">
        <v>1070</v>
      </c>
      <c r="D22" s="2" t="str">
        <f>VLOOKUP(B22,商品!$A$2:$B$21,2)</f>
        <v>SVGAP1M</v>
      </c>
      <c r="E22" s="14">
        <f>VLOOKUP(B22,商品!$A$2:$C$21,3)</f>
        <v>4115</v>
      </c>
      <c r="F22" s="2" t="str">
        <f>VLOOKUP(VLOOKUP(B22,商品!$A$2:$D$21,4),代號檔!$G$2:$H$6,2)</f>
        <v>顯示卡</v>
      </c>
      <c r="G22" s="14">
        <f t="shared" si="0"/>
        <v>4403050</v>
      </c>
      <c r="H22" s="15">
        <f>VLOOKUP(A22,銷貨單頭!$A$2:$D$61,4)</f>
        <v>39176</v>
      </c>
      <c r="I22" s="2" t="str">
        <f>VLOOKUP(A22,銷貨單頭!$A$2:$E$61,5)</f>
        <v>昆信機械工業公司</v>
      </c>
      <c r="J22" s="2" t="str">
        <f>VLOOKUP(A22,銷貨單頭!$A$2:$F$61,6)</f>
        <v>台北縣</v>
      </c>
      <c r="K22" s="2" t="str">
        <f>VLOOKUP(A22,銷貨單頭!$A$2:$G$61,7)</f>
        <v>林玉堂</v>
      </c>
      <c r="L22" s="2" t="str">
        <f>VLOOKUP(A22,銷貨單頭!$A$2:$H$61,8)</f>
        <v>業務三課</v>
      </c>
      <c r="M22" s="2">
        <f t="shared" si="1"/>
        <v>2007</v>
      </c>
      <c r="N22" s="2">
        <f t="shared" si="2"/>
        <v>4</v>
      </c>
      <c r="O22" s="19">
        <f t="shared" si="3"/>
        <v>2</v>
      </c>
    </row>
    <row r="23" spans="1:15">
      <c r="A23" t="s">
        <v>440</v>
      </c>
      <c r="B23" s="1" t="s">
        <v>500</v>
      </c>
      <c r="C23" s="1">
        <v>540</v>
      </c>
      <c r="D23" s="2" t="str">
        <f>VLOOKUP(B23,商品!$A$2:$B$21,2)</f>
        <v>MB586V3R32</v>
      </c>
      <c r="E23" s="14">
        <f>VLOOKUP(B23,商品!$A$2:$C$21,3)</f>
        <v>36467</v>
      </c>
      <c r="F23" s="2" t="str">
        <f>VLOOKUP(VLOOKUP(B23,商品!$A$2:$D$21,4),代號檔!$G$2:$H$6,2)</f>
        <v>主機板</v>
      </c>
      <c r="G23" s="14">
        <f t="shared" si="0"/>
        <v>19692180</v>
      </c>
      <c r="H23" s="15">
        <f>VLOOKUP(A23,銷貨單頭!$A$2:$D$61,4)</f>
        <v>39176</v>
      </c>
      <c r="I23" s="2" t="str">
        <f>VLOOKUP(A23,銷貨單頭!$A$2:$E$61,5)</f>
        <v>昆信機械工業公司</v>
      </c>
      <c r="J23" s="2" t="str">
        <f>VLOOKUP(A23,銷貨單頭!$A$2:$F$61,6)</f>
        <v>台北縣</v>
      </c>
      <c r="K23" s="2" t="str">
        <f>VLOOKUP(A23,銷貨單頭!$A$2:$G$61,7)</f>
        <v>林玉堂</v>
      </c>
      <c r="L23" s="2" t="str">
        <f>VLOOKUP(A23,銷貨單頭!$A$2:$H$61,8)</f>
        <v>業務三課</v>
      </c>
      <c r="M23" s="2">
        <f t="shared" si="1"/>
        <v>2007</v>
      </c>
      <c r="N23" s="2">
        <f t="shared" si="2"/>
        <v>4</v>
      </c>
      <c r="O23" s="19">
        <f t="shared" si="3"/>
        <v>2</v>
      </c>
    </row>
    <row r="24" spans="1:15">
      <c r="A24" t="s">
        <v>440</v>
      </c>
      <c r="B24" s="1" t="s">
        <v>496</v>
      </c>
      <c r="C24" s="1">
        <v>540</v>
      </c>
      <c r="D24" s="2" t="str">
        <f>VLOOKUP(B24,商品!$A$2:$B$21,2)</f>
        <v>MB486P3R16</v>
      </c>
      <c r="E24" s="14">
        <f>VLOOKUP(B24,商品!$A$2:$C$21,3)</f>
        <v>15186</v>
      </c>
      <c r="F24" s="2" t="str">
        <f>VLOOKUP(VLOOKUP(B24,商品!$A$2:$D$21,4),代號檔!$G$2:$H$6,2)</f>
        <v>主機板</v>
      </c>
      <c r="G24" s="14">
        <f t="shared" si="0"/>
        <v>8200440</v>
      </c>
      <c r="H24" s="15">
        <f>VLOOKUP(A24,銷貨單頭!$A$2:$D$61,4)</f>
        <v>39176</v>
      </c>
      <c r="I24" s="2" t="str">
        <f>VLOOKUP(A24,銷貨單頭!$A$2:$E$61,5)</f>
        <v>昆信機械工業公司</v>
      </c>
      <c r="J24" s="2" t="str">
        <f>VLOOKUP(A24,銷貨單頭!$A$2:$F$61,6)</f>
        <v>台北縣</v>
      </c>
      <c r="K24" s="2" t="str">
        <f>VLOOKUP(A24,銷貨單頭!$A$2:$G$61,7)</f>
        <v>林玉堂</v>
      </c>
      <c r="L24" s="2" t="str">
        <f>VLOOKUP(A24,銷貨單頭!$A$2:$H$61,8)</f>
        <v>業務三課</v>
      </c>
      <c r="M24" s="2">
        <f t="shared" si="1"/>
        <v>2007</v>
      </c>
      <c r="N24" s="2">
        <f t="shared" si="2"/>
        <v>4</v>
      </c>
      <c r="O24" s="19">
        <f t="shared" si="3"/>
        <v>2</v>
      </c>
    </row>
    <row r="25" spans="1:15">
      <c r="A25" t="s">
        <v>440</v>
      </c>
      <c r="B25" s="1" t="s">
        <v>508</v>
      </c>
      <c r="C25" s="1">
        <v>1070</v>
      </c>
      <c r="D25" s="2" t="str">
        <f>VLOOKUP(B25,商品!$A$2:$B$21,2)</f>
        <v>SVGAP1M</v>
      </c>
      <c r="E25" s="14">
        <f>VLOOKUP(B25,商品!$A$2:$C$21,3)</f>
        <v>4115</v>
      </c>
      <c r="F25" s="2" t="str">
        <f>VLOOKUP(VLOOKUP(B25,商品!$A$2:$D$21,4),代號檔!$G$2:$H$6,2)</f>
        <v>顯示卡</v>
      </c>
      <c r="G25" s="14">
        <f t="shared" si="0"/>
        <v>4403050</v>
      </c>
      <c r="H25" s="15">
        <f>VLOOKUP(A25,銷貨單頭!$A$2:$D$61,4)</f>
        <v>39176</v>
      </c>
      <c r="I25" s="2" t="str">
        <f>VLOOKUP(A25,銷貨單頭!$A$2:$E$61,5)</f>
        <v>昆信機械工業公司</v>
      </c>
      <c r="J25" s="2" t="str">
        <f>VLOOKUP(A25,銷貨單頭!$A$2:$F$61,6)</f>
        <v>台北縣</v>
      </c>
      <c r="K25" s="2" t="str">
        <f>VLOOKUP(A25,銷貨單頭!$A$2:$G$61,7)</f>
        <v>林玉堂</v>
      </c>
      <c r="L25" s="2" t="str">
        <f>VLOOKUP(A25,銷貨單頭!$A$2:$H$61,8)</f>
        <v>業務三課</v>
      </c>
      <c r="M25" s="2">
        <f t="shared" si="1"/>
        <v>2007</v>
      </c>
      <c r="N25" s="2">
        <f t="shared" si="2"/>
        <v>4</v>
      </c>
      <c r="O25" s="19">
        <f t="shared" si="3"/>
        <v>2</v>
      </c>
    </row>
    <row r="26" spans="1:15">
      <c r="A26" t="s">
        <v>440</v>
      </c>
      <c r="B26" s="1" t="s">
        <v>500</v>
      </c>
      <c r="C26" s="1">
        <v>540</v>
      </c>
      <c r="D26" s="2" t="str">
        <f>VLOOKUP(B26,商品!$A$2:$B$21,2)</f>
        <v>MB586V3R32</v>
      </c>
      <c r="E26" s="14">
        <f>VLOOKUP(B26,商品!$A$2:$C$21,3)</f>
        <v>36467</v>
      </c>
      <c r="F26" s="2" t="str">
        <f>VLOOKUP(VLOOKUP(B26,商品!$A$2:$D$21,4),代號檔!$G$2:$H$6,2)</f>
        <v>主機板</v>
      </c>
      <c r="G26" s="14">
        <f t="shared" si="0"/>
        <v>19692180</v>
      </c>
      <c r="H26" s="15">
        <f>VLOOKUP(A26,銷貨單頭!$A$2:$D$61,4)</f>
        <v>39176</v>
      </c>
      <c r="I26" s="2" t="str">
        <f>VLOOKUP(A26,銷貨單頭!$A$2:$E$61,5)</f>
        <v>昆信機械工業公司</v>
      </c>
      <c r="J26" s="2" t="str">
        <f>VLOOKUP(A26,銷貨單頭!$A$2:$F$61,6)</f>
        <v>台北縣</v>
      </c>
      <c r="K26" s="2" t="str">
        <f>VLOOKUP(A26,銷貨單頭!$A$2:$G$61,7)</f>
        <v>林玉堂</v>
      </c>
      <c r="L26" s="2" t="str">
        <f>VLOOKUP(A26,銷貨單頭!$A$2:$H$61,8)</f>
        <v>業務三課</v>
      </c>
      <c r="M26" s="2">
        <f t="shared" si="1"/>
        <v>2007</v>
      </c>
      <c r="N26" s="2">
        <f t="shared" si="2"/>
        <v>4</v>
      </c>
      <c r="O26" s="19">
        <f t="shared" si="3"/>
        <v>2</v>
      </c>
    </row>
    <row r="27" spans="1:15">
      <c r="A27" t="s">
        <v>441</v>
      </c>
      <c r="B27" s="1" t="s">
        <v>512</v>
      </c>
      <c r="C27" s="1">
        <v>1070</v>
      </c>
      <c r="D27" s="2" t="str">
        <f>VLOOKUP(B27,商品!$A$2:$B$21,2)</f>
        <v>EIDE2RP</v>
      </c>
      <c r="E27" s="14">
        <f>VLOOKUP(B27,商品!$A$2:$C$21,3)</f>
        <v>1558</v>
      </c>
      <c r="F27" s="2" t="str">
        <f>VLOOKUP(VLOOKUP(B27,商品!$A$2:$D$21,4),代號檔!$G$2:$H$6,2)</f>
        <v>匯流排</v>
      </c>
      <c r="G27" s="14">
        <f t="shared" si="0"/>
        <v>1667060</v>
      </c>
      <c r="H27" s="15">
        <f>VLOOKUP(A27,銷貨單頭!$A$2:$D$61,4)</f>
        <v>39194</v>
      </c>
      <c r="I27" s="2" t="str">
        <f>VLOOKUP(A27,銷貨單頭!$A$2:$E$61,5)</f>
        <v>羽田機械公司</v>
      </c>
      <c r="J27" s="2" t="str">
        <f>VLOOKUP(A27,銷貨單頭!$A$2:$F$61,6)</f>
        <v>台北市</v>
      </c>
      <c r="K27" s="2" t="str">
        <f>VLOOKUP(A27,銷貨單頭!$A$2:$G$61,7)</f>
        <v>郭曜明</v>
      </c>
      <c r="L27" s="2" t="str">
        <f>VLOOKUP(A27,銷貨單頭!$A$2:$H$61,8)</f>
        <v>業務四課</v>
      </c>
      <c r="M27" s="2">
        <f t="shared" si="1"/>
        <v>2007</v>
      </c>
      <c r="N27" s="2">
        <f t="shared" si="2"/>
        <v>4</v>
      </c>
      <c r="O27" s="19">
        <f t="shared" si="3"/>
        <v>2</v>
      </c>
    </row>
    <row r="28" spans="1:15">
      <c r="A28" t="s">
        <v>441</v>
      </c>
      <c r="B28" s="1" t="s">
        <v>501</v>
      </c>
      <c r="C28" s="1">
        <v>730</v>
      </c>
      <c r="D28" s="2" t="str">
        <f>VLOOKUP(B28,商品!$A$2:$B$21,2)</f>
        <v>MB586V3R16</v>
      </c>
      <c r="E28" s="14">
        <f>VLOOKUP(B28,商品!$A$2:$C$21,3)</f>
        <v>15186</v>
      </c>
      <c r="F28" s="2" t="str">
        <f>VLOOKUP(VLOOKUP(B28,商品!$A$2:$D$21,4),代號檔!$G$2:$H$6,2)</f>
        <v>主機板</v>
      </c>
      <c r="G28" s="14">
        <f t="shared" si="0"/>
        <v>11085780</v>
      </c>
      <c r="H28" s="15">
        <f>VLOOKUP(A28,銷貨單頭!$A$2:$D$61,4)</f>
        <v>39194</v>
      </c>
      <c r="I28" s="2" t="str">
        <f>VLOOKUP(A28,銷貨單頭!$A$2:$E$61,5)</f>
        <v>羽田機械公司</v>
      </c>
      <c r="J28" s="2" t="str">
        <f>VLOOKUP(A28,銷貨單頭!$A$2:$F$61,6)</f>
        <v>台北市</v>
      </c>
      <c r="K28" s="2" t="str">
        <f>VLOOKUP(A28,銷貨單頭!$A$2:$G$61,7)</f>
        <v>郭曜明</v>
      </c>
      <c r="L28" s="2" t="str">
        <f>VLOOKUP(A28,銷貨單頭!$A$2:$H$61,8)</f>
        <v>業務四課</v>
      </c>
      <c r="M28" s="2">
        <f t="shared" si="1"/>
        <v>2007</v>
      </c>
      <c r="N28" s="2">
        <f t="shared" si="2"/>
        <v>4</v>
      </c>
      <c r="O28" s="19">
        <f t="shared" si="3"/>
        <v>2</v>
      </c>
    </row>
    <row r="29" spans="1:15">
      <c r="A29" t="s">
        <v>441</v>
      </c>
      <c r="B29" s="1" t="s">
        <v>509</v>
      </c>
      <c r="C29" s="1">
        <v>540</v>
      </c>
      <c r="D29" s="2" t="str">
        <f>VLOOKUP(B29,商品!$A$2:$B$21,2)</f>
        <v>SVGAP2M</v>
      </c>
      <c r="E29" s="14">
        <f>VLOOKUP(B29,商品!$A$2:$C$21,3)</f>
        <v>4945</v>
      </c>
      <c r="F29" s="2" t="str">
        <f>VLOOKUP(VLOOKUP(B29,商品!$A$2:$D$21,4),代號檔!$G$2:$H$6,2)</f>
        <v>顯示卡</v>
      </c>
      <c r="G29" s="14">
        <f t="shared" si="0"/>
        <v>2670300</v>
      </c>
      <c r="H29" s="15">
        <f>VLOOKUP(A29,銷貨單頭!$A$2:$D$61,4)</f>
        <v>39194</v>
      </c>
      <c r="I29" s="2" t="str">
        <f>VLOOKUP(A29,銷貨單頭!$A$2:$E$61,5)</f>
        <v>羽田機械公司</v>
      </c>
      <c r="J29" s="2" t="str">
        <f>VLOOKUP(A29,銷貨單頭!$A$2:$F$61,6)</f>
        <v>台北市</v>
      </c>
      <c r="K29" s="2" t="str">
        <f>VLOOKUP(A29,銷貨單頭!$A$2:$G$61,7)</f>
        <v>郭曜明</v>
      </c>
      <c r="L29" s="2" t="str">
        <f>VLOOKUP(A29,銷貨單頭!$A$2:$H$61,8)</f>
        <v>業務四課</v>
      </c>
      <c r="M29" s="2">
        <f t="shared" si="1"/>
        <v>2007</v>
      </c>
      <c r="N29" s="2">
        <f t="shared" si="2"/>
        <v>4</v>
      </c>
      <c r="O29" s="19">
        <f t="shared" si="3"/>
        <v>2</v>
      </c>
    </row>
    <row r="30" spans="1:15">
      <c r="A30" t="s">
        <v>441</v>
      </c>
      <c r="B30" s="1" t="s">
        <v>497</v>
      </c>
      <c r="C30" s="1">
        <v>180</v>
      </c>
      <c r="D30" s="2" t="str">
        <f>VLOOKUP(B30,商品!$A$2:$B$21,2)</f>
        <v>MB486P3R32</v>
      </c>
      <c r="E30" s="14">
        <f>VLOOKUP(B30,商品!$A$2:$C$21,3)</f>
        <v>25976</v>
      </c>
      <c r="F30" s="2" t="str">
        <f>VLOOKUP(VLOOKUP(B30,商品!$A$2:$D$21,4),代號檔!$G$2:$H$6,2)</f>
        <v>主機板</v>
      </c>
      <c r="G30" s="14">
        <f t="shared" si="0"/>
        <v>4675680</v>
      </c>
      <c r="H30" s="15">
        <f>VLOOKUP(A30,銷貨單頭!$A$2:$D$61,4)</f>
        <v>39194</v>
      </c>
      <c r="I30" s="2" t="str">
        <f>VLOOKUP(A30,銷貨單頭!$A$2:$E$61,5)</f>
        <v>羽田機械公司</v>
      </c>
      <c r="J30" s="2" t="str">
        <f>VLOOKUP(A30,銷貨單頭!$A$2:$F$61,6)</f>
        <v>台北市</v>
      </c>
      <c r="K30" s="2" t="str">
        <f>VLOOKUP(A30,銷貨單頭!$A$2:$G$61,7)</f>
        <v>郭曜明</v>
      </c>
      <c r="L30" s="2" t="str">
        <f>VLOOKUP(A30,銷貨單頭!$A$2:$H$61,8)</f>
        <v>業務四課</v>
      </c>
      <c r="M30" s="2">
        <f t="shared" si="1"/>
        <v>2007</v>
      </c>
      <c r="N30" s="2">
        <f t="shared" si="2"/>
        <v>4</v>
      </c>
      <c r="O30" s="19">
        <f t="shared" si="3"/>
        <v>2</v>
      </c>
    </row>
    <row r="31" spans="1:15">
      <c r="A31" t="s">
        <v>441</v>
      </c>
      <c r="B31" s="1" t="s">
        <v>501</v>
      </c>
      <c r="C31" s="1">
        <v>730</v>
      </c>
      <c r="D31" s="2" t="str">
        <f>VLOOKUP(B31,商品!$A$2:$B$21,2)</f>
        <v>MB586V3R16</v>
      </c>
      <c r="E31" s="14">
        <f>VLOOKUP(B31,商品!$A$2:$C$21,3)</f>
        <v>15186</v>
      </c>
      <c r="F31" s="2" t="str">
        <f>VLOOKUP(VLOOKUP(B31,商品!$A$2:$D$21,4),代號檔!$G$2:$H$6,2)</f>
        <v>主機板</v>
      </c>
      <c r="G31" s="14">
        <f t="shared" si="0"/>
        <v>11085780</v>
      </c>
      <c r="H31" s="15">
        <f>VLOOKUP(A31,銷貨單頭!$A$2:$D$61,4)</f>
        <v>39194</v>
      </c>
      <c r="I31" s="2" t="str">
        <f>VLOOKUP(A31,銷貨單頭!$A$2:$E$61,5)</f>
        <v>羽田機械公司</v>
      </c>
      <c r="J31" s="2" t="str">
        <f>VLOOKUP(A31,銷貨單頭!$A$2:$F$61,6)</f>
        <v>台北市</v>
      </c>
      <c r="K31" s="2" t="str">
        <f>VLOOKUP(A31,銷貨單頭!$A$2:$G$61,7)</f>
        <v>郭曜明</v>
      </c>
      <c r="L31" s="2" t="str">
        <f>VLOOKUP(A31,銷貨單頭!$A$2:$H$61,8)</f>
        <v>業務四課</v>
      </c>
      <c r="M31" s="2">
        <f t="shared" si="1"/>
        <v>2007</v>
      </c>
      <c r="N31" s="2">
        <f t="shared" si="2"/>
        <v>4</v>
      </c>
      <c r="O31" s="19">
        <f t="shared" si="3"/>
        <v>2</v>
      </c>
    </row>
    <row r="32" spans="1:15">
      <c r="A32" t="s">
        <v>442</v>
      </c>
      <c r="B32" s="1" t="s">
        <v>601</v>
      </c>
      <c r="C32" s="1">
        <v>1500</v>
      </c>
      <c r="D32" s="2" t="str">
        <f>VLOOKUP(B32,商品!$A$2:$B$21,2)</f>
        <v>SCSIPB</v>
      </c>
      <c r="E32" s="14">
        <f>VLOOKUP(B32,商品!$A$2:$C$21,3)</f>
        <v>2198</v>
      </c>
      <c r="F32" s="2" t="str">
        <f>VLOOKUP(VLOOKUP(B32,商品!$A$2:$D$21,4),代號檔!$G$2:$H$6,2)</f>
        <v>匯流排</v>
      </c>
      <c r="G32" s="14">
        <f t="shared" si="0"/>
        <v>3297000</v>
      </c>
      <c r="H32" s="15">
        <f>VLOOKUP(A32,銷貨單頭!$A$2:$D$61,4)</f>
        <v>39200</v>
      </c>
      <c r="I32" s="2" t="str">
        <f>VLOOKUP(A32,銷貨單頭!$A$2:$E$61,5)</f>
        <v>集上科技公司</v>
      </c>
      <c r="J32" s="2" t="str">
        <f>VLOOKUP(A32,銷貨單頭!$A$2:$F$61,6)</f>
        <v>台北縣</v>
      </c>
      <c r="K32" s="2" t="str">
        <f>VLOOKUP(A32,銷貨單頭!$A$2:$G$61,7)</f>
        <v>謝穎青</v>
      </c>
      <c r="L32" s="2" t="str">
        <f>VLOOKUP(A32,銷貨單頭!$A$2:$H$61,8)</f>
        <v>業務三課</v>
      </c>
      <c r="M32" s="2">
        <f t="shared" si="1"/>
        <v>2007</v>
      </c>
      <c r="N32" s="2">
        <f t="shared" si="2"/>
        <v>4</v>
      </c>
      <c r="O32" s="19">
        <f t="shared" si="3"/>
        <v>2</v>
      </c>
    </row>
    <row r="33" spans="1:15">
      <c r="A33" t="s">
        <v>442</v>
      </c>
      <c r="B33" s="1" t="s">
        <v>496</v>
      </c>
      <c r="C33" s="1">
        <v>1330</v>
      </c>
      <c r="D33" s="2" t="str">
        <f>VLOOKUP(B33,商品!$A$2:$B$21,2)</f>
        <v>MB486P3R16</v>
      </c>
      <c r="E33" s="14">
        <f>VLOOKUP(B33,商品!$A$2:$C$21,3)</f>
        <v>15186</v>
      </c>
      <c r="F33" s="2" t="str">
        <f>VLOOKUP(VLOOKUP(B33,商品!$A$2:$D$21,4),代號檔!$G$2:$H$6,2)</f>
        <v>主機板</v>
      </c>
      <c r="G33" s="14">
        <f t="shared" si="0"/>
        <v>20197380</v>
      </c>
      <c r="H33" s="15">
        <f>VLOOKUP(A33,銷貨單頭!$A$2:$D$61,4)</f>
        <v>39200</v>
      </c>
      <c r="I33" s="2" t="str">
        <f>VLOOKUP(A33,銷貨單頭!$A$2:$E$61,5)</f>
        <v>集上科技公司</v>
      </c>
      <c r="J33" s="2" t="str">
        <f>VLOOKUP(A33,銷貨單頭!$A$2:$F$61,6)</f>
        <v>台北縣</v>
      </c>
      <c r="K33" s="2" t="str">
        <f>VLOOKUP(A33,銷貨單頭!$A$2:$G$61,7)</f>
        <v>謝穎青</v>
      </c>
      <c r="L33" s="2" t="str">
        <f>VLOOKUP(A33,銷貨單頭!$A$2:$H$61,8)</f>
        <v>業務三課</v>
      </c>
      <c r="M33" s="2">
        <f t="shared" si="1"/>
        <v>2007</v>
      </c>
      <c r="N33" s="2">
        <f t="shared" si="2"/>
        <v>4</v>
      </c>
      <c r="O33" s="19">
        <f t="shared" si="3"/>
        <v>2</v>
      </c>
    </row>
    <row r="34" spans="1:15">
      <c r="A34" t="s">
        <v>442</v>
      </c>
      <c r="B34" s="1" t="s">
        <v>502</v>
      </c>
      <c r="C34" s="1">
        <v>520</v>
      </c>
      <c r="D34" s="2" t="str">
        <f>VLOOKUP(B34,商品!$A$2:$B$21,2)</f>
        <v>MB586E3R32</v>
      </c>
      <c r="E34" s="14">
        <f>VLOOKUP(B34,商品!$A$2:$C$21,3)</f>
        <v>41162</v>
      </c>
      <c r="F34" s="2" t="str">
        <f>VLOOKUP(VLOOKUP(B34,商品!$A$2:$D$21,4),代號檔!$G$2:$H$6,2)</f>
        <v>主機板</v>
      </c>
      <c r="G34" s="14">
        <f t="shared" si="0"/>
        <v>21404240</v>
      </c>
      <c r="H34" s="15">
        <f>VLOOKUP(A34,銷貨單頭!$A$2:$D$61,4)</f>
        <v>39200</v>
      </c>
      <c r="I34" s="2" t="str">
        <f>VLOOKUP(A34,銷貨單頭!$A$2:$E$61,5)</f>
        <v>集上科技公司</v>
      </c>
      <c r="J34" s="2" t="str">
        <f>VLOOKUP(A34,銷貨單頭!$A$2:$F$61,6)</f>
        <v>台北縣</v>
      </c>
      <c r="K34" s="2" t="str">
        <f>VLOOKUP(A34,銷貨單頭!$A$2:$G$61,7)</f>
        <v>謝穎青</v>
      </c>
      <c r="L34" s="2" t="str">
        <f>VLOOKUP(A34,銷貨單頭!$A$2:$H$61,8)</f>
        <v>業務三課</v>
      </c>
      <c r="M34" s="2">
        <f t="shared" si="1"/>
        <v>2007</v>
      </c>
      <c r="N34" s="2">
        <f t="shared" si="2"/>
        <v>4</v>
      </c>
      <c r="O34" s="19">
        <f t="shared" si="3"/>
        <v>2</v>
      </c>
    </row>
    <row r="35" spans="1:15">
      <c r="A35" t="s">
        <v>442</v>
      </c>
      <c r="B35" s="1" t="s">
        <v>502</v>
      </c>
      <c r="C35" s="1">
        <v>520</v>
      </c>
      <c r="D35" s="2" t="str">
        <f>VLOOKUP(B35,商品!$A$2:$B$21,2)</f>
        <v>MB586E3R32</v>
      </c>
      <c r="E35" s="14">
        <f>VLOOKUP(B35,商品!$A$2:$C$21,3)</f>
        <v>41162</v>
      </c>
      <c r="F35" s="2" t="str">
        <f>VLOOKUP(VLOOKUP(B35,商品!$A$2:$D$21,4),代號檔!$G$2:$H$6,2)</f>
        <v>主機板</v>
      </c>
      <c r="G35" s="14">
        <f t="shared" si="0"/>
        <v>21404240</v>
      </c>
      <c r="H35" s="15">
        <f>VLOOKUP(A35,銷貨單頭!$A$2:$D$61,4)</f>
        <v>39200</v>
      </c>
      <c r="I35" s="2" t="str">
        <f>VLOOKUP(A35,銷貨單頭!$A$2:$E$61,5)</f>
        <v>集上科技公司</v>
      </c>
      <c r="J35" s="2" t="str">
        <f>VLOOKUP(A35,銷貨單頭!$A$2:$F$61,6)</f>
        <v>台北縣</v>
      </c>
      <c r="K35" s="2" t="str">
        <f>VLOOKUP(A35,銷貨單頭!$A$2:$G$61,7)</f>
        <v>謝穎青</v>
      </c>
      <c r="L35" s="2" t="str">
        <f>VLOOKUP(A35,銷貨單頭!$A$2:$H$61,8)</f>
        <v>業務三課</v>
      </c>
      <c r="M35" s="2">
        <f t="shared" si="1"/>
        <v>2007</v>
      </c>
      <c r="N35" s="2">
        <f t="shared" si="2"/>
        <v>4</v>
      </c>
      <c r="O35" s="19">
        <f t="shared" si="3"/>
        <v>2</v>
      </c>
    </row>
    <row r="36" spans="1:15">
      <c r="A36" t="s">
        <v>443</v>
      </c>
      <c r="B36" s="1" t="s">
        <v>500</v>
      </c>
      <c r="C36" s="1">
        <v>310</v>
      </c>
      <c r="D36" s="2" t="str">
        <f>VLOOKUP(B36,商品!$A$2:$B$21,2)</f>
        <v>MB586V3R32</v>
      </c>
      <c r="E36" s="14">
        <f>VLOOKUP(B36,商品!$A$2:$C$21,3)</f>
        <v>36467</v>
      </c>
      <c r="F36" s="2" t="str">
        <f>VLOOKUP(VLOOKUP(B36,商品!$A$2:$D$21,4),代號檔!$G$2:$H$6,2)</f>
        <v>主機板</v>
      </c>
      <c r="G36" s="14">
        <f t="shared" si="0"/>
        <v>11304770</v>
      </c>
      <c r="H36" s="15">
        <f>VLOOKUP(A36,銷貨單頭!$A$2:$D$61,4)</f>
        <v>39224</v>
      </c>
      <c r="I36" s="2" t="str">
        <f>VLOOKUP(A36,銷貨單頭!$A$2:$E$61,5)</f>
        <v>台中精機廠公司</v>
      </c>
      <c r="J36" s="2" t="str">
        <f>VLOOKUP(A36,銷貨單頭!$A$2:$F$61,6)</f>
        <v>台北市</v>
      </c>
      <c r="K36" s="2" t="str">
        <f>VLOOKUP(A36,銷貨單頭!$A$2:$G$61,7)</f>
        <v>朱金倉</v>
      </c>
      <c r="L36" s="2" t="str">
        <f>VLOOKUP(A36,銷貨單頭!$A$2:$H$61,8)</f>
        <v>業務三課</v>
      </c>
      <c r="M36" s="2">
        <f t="shared" si="1"/>
        <v>2007</v>
      </c>
      <c r="N36" s="2">
        <f t="shared" si="2"/>
        <v>5</v>
      </c>
      <c r="O36" s="19">
        <f t="shared" si="3"/>
        <v>2</v>
      </c>
    </row>
    <row r="37" spans="1:15">
      <c r="A37" t="s">
        <v>443</v>
      </c>
      <c r="B37" s="1" t="s">
        <v>510</v>
      </c>
      <c r="C37" s="1">
        <v>1330</v>
      </c>
      <c r="D37" s="2" t="str">
        <f>VLOOKUP(B37,商品!$A$2:$B$21,2)</f>
        <v>SCSIVB</v>
      </c>
      <c r="E37" s="14">
        <f>VLOOKUP(B37,商品!$A$2:$C$21,3)</f>
        <v>1947</v>
      </c>
      <c r="F37" s="2" t="str">
        <f>VLOOKUP(VLOOKUP(B37,商品!$A$2:$D$21,4),代號檔!$G$2:$H$6,2)</f>
        <v>匯流排</v>
      </c>
      <c r="G37" s="14">
        <f t="shared" si="0"/>
        <v>2589510</v>
      </c>
      <c r="H37" s="15">
        <f>VLOOKUP(A37,銷貨單頭!$A$2:$D$61,4)</f>
        <v>39224</v>
      </c>
      <c r="I37" s="2" t="str">
        <f>VLOOKUP(A37,銷貨單頭!$A$2:$E$61,5)</f>
        <v>台中精機廠公司</v>
      </c>
      <c r="J37" s="2" t="str">
        <f>VLOOKUP(A37,銷貨單頭!$A$2:$F$61,6)</f>
        <v>台北市</v>
      </c>
      <c r="K37" s="2" t="str">
        <f>VLOOKUP(A37,銷貨單頭!$A$2:$G$61,7)</f>
        <v>朱金倉</v>
      </c>
      <c r="L37" s="2" t="str">
        <f>VLOOKUP(A37,銷貨單頭!$A$2:$H$61,8)</f>
        <v>業務三課</v>
      </c>
      <c r="M37" s="2">
        <f t="shared" si="1"/>
        <v>2007</v>
      </c>
      <c r="N37" s="2">
        <f t="shared" si="2"/>
        <v>5</v>
      </c>
      <c r="O37" s="19">
        <f t="shared" si="3"/>
        <v>2</v>
      </c>
    </row>
    <row r="38" spans="1:15">
      <c r="A38" t="s">
        <v>443</v>
      </c>
      <c r="B38" s="1" t="s">
        <v>497</v>
      </c>
      <c r="C38" s="1">
        <v>90</v>
      </c>
      <c r="D38" s="2" t="str">
        <f>VLOOKUP(B38,商品!$A$2:$B$21,2)</f>
        <v>MB486P3R32</v>
      </c>
      <c r="E38" s="14">
        <f>VLOOKUP(B38,商品!$A$2:$C$21,3)</f>
        <v>25976</v>
      </c>
      <c r="F38" s="2" t="str">
        <f>VLOOKUP(VLOOKUP(B38,商品!$A$2:$D$21,4),代號檔!$G$2:$H$6,2)</f>
        <v>主機板</v>
      </c>
      <c r="G38" s="14">
        <f t="shared" si="0"/>
        <v>2337840</v>
      </c>
      <c r="H38" s="15">
        <f>VLOOKUP(A38,銷貨單頭!$A$2:$D$61,4)</f>
        <v>39224</v>
      </c>
      <c r="I38" s="2" t="str">
        <f>VLOOKUP(A38,銷貨單頭!$A$2:$E$61,5)</f>
        <v>台中精機廠公司</v>
      </c>
      <c r="J38" s="2" t="str">
        <f>VLOOKUP(A38,銷貨單頭!$A$2:$F$61,6)</f>
        <v>台北市</v>
      </c>
      <c r="K38" s="2" t="str">
        <f>VLOOKUP(A38,銷貨單頭!$A$2:$G$61,7)</f>
        <v>朱金倉</v>
      </c>
      <c r="L38" s="2" t="str">
        <f>VLOOKUP(A38,銷貨單頭!$A$2:$H$61,8)</f>
        <v>業務三課</v>
      </c>
      <c r="M38" s="2">
        <f t="shared" si="1"/>
        <v>2007</v>
      </c>
      <c r="N38" s="2">
        <f t="shared" si="2"/>
        <v>5</v>
      </c>
      <c r="O38" s="19">
        <f t="shared" si="3"/>
        <v>2</v>
      </c>
    </row>
    <row r="39" spans="1:15">
      <c r="A39" t="s">
        <v>443</v>
      </c>
      <c r="B39" s="1" t="s">
        <v>503</v>
      </c>
      <c r="C39" s="1">
        <v>730</v>
      </c>
      <c r="D39" s="2" t="str">
        <f>VLOOKUP(B39,商品!$A$2:$B$21,2)</f>
        <v>MB586E3R16</v>
      </c>
      <c r="E39" s="14">
        <f>VLOOKUP(B39,商品!$A$2:$C$21,3)</f>
        <v>18783</v>
      </c>
      <c r="F39" s="2" t="str">
        <f>VLOOKUP(VLOOKUP(B39,商品!$A$2:$D$21,4),代號檔!$G$2:$H$6,2)</f>
        <v>主機板</v>
      </c>
      <c r="G39" s="14">
        <f t="shared" si="0"/>
        <v>13711590</v>
      </c>
      <c r="H39" s="15">
        <f>VLOOKUP(A39,銷貨單頭!$A$2:$D$61,4)</f>
        <v>39224</v>
      </c>
      <c r="I39" s="2" t="str">
        <f>VLOOKUP(A39,銷貨單頭!$A$2:$E$61,5)</f>
        <v>台中精機廠公司</v>
      </c>
      <c r="J39" s="2" t="str">
        <f>VLOOKUP(A39,銷貨單頭!$A$2:$F$61,6)</f>
        <v>台北市</v>
      </c>
      <c r="K39" s="2" t="str">
        <f>VLOOKUP(A39,銷貨單頭!$A$2:$G$61,7)</f>
        <v>朱金倉</v>
      </c>
      <c r="L39" s="2" t="str">
        <f>VLOOKUP(A39,銷貨單頭!$A$2:$H$61,8)</f>
        <v>業務三課</v>
      </c>
      <c r="M39" s="2">
        <f t="shared" si="1"/>
        <v>2007</v>
      </c>
      <c r="N39" s="2">
        <f t="shared" si="2"/>
        <v>5</v>
      </c>
      <c r="O39" s="19">
        <f t="shared" si="3"/>
        <v>2</v>
      </c>
    </row>
    <row r="40" spans="1:15">
      <c r="A40" t="s">
        <v>444</v>
      </c>
      <c r="B40" s="1" t="s">
        <v>501</v>
      </c>
      <c r="C40" s="1">
        <v>630</v>
      </c>
      <c r="D40" s="2" t="str">
        <f>VLOOKUP(B40,商品!$A$2:$B$21,2)</f>
        <v>MB586V3R16</v>
      </c>
      <c r="E40" s="14">
        <f>VLOOKUP(B40,商品!$A$2:$C$21,3)</f>
        <v>15186</v>
      </c>
      <c r="F40" s="2" t="str">
        <f>VLOOKUP(VLOOKUP(B40,商品!$A$2:$D$21,4),代號檔!$G$2:$H$6,2)</f>
        <v>主機板</v>
      </c>
      <c r="G40" s="14">
        <f t="shared" si="0"/>
        <v>9567180</v>
      </c>
      <c r="H40" s="15">
        <f>VLOOKUP(A40,銷貨單頭!$A$2:$D$61,4)</f>
        <v>39237</v>
      </c>
      <c r="I40" s="2" t="str">
        <f>VLOOKUP(A40,銷貨單頭!$A$2:$E$61,5)</f>
        <v>達亞汽車公司</v>
      </c>
      <c r="J40" s="2" t="str">
        <f>VLOOKUP(A40,銷貨單頭!$A$2:$F$61,6)</f>
        <v>台北市</v>
      </c>
      <c r="K40" s="2" t="str">
        <f>VLOOKUP(A40,銷貨單頭!$A$2:$G$61,7)</f>
        <v>王玉治</v>
      </c>
      <c r="L40" s="2" t="str">
        <f>VLOOKUP(A40,銷貨單頭!$A$2:$H$61,8)</f>
        <v>業務一課</v>
      </c>
      <c r="M40" s="2">
        <f t="shared" si="1"/>
        <v>2007</v>
      </c>
      <c r="N40" s="2">
        <f t="shared" si="2"/>
        <v>6</v>
      </c>
      <c r="O40" s="19">
        <f t="shared" si="3"/>
        <v>2</v>
      </c>
    </row>
    <row r="41" spans="1:15">
      <c r="A41" t="s">
        <v>444</v>
      </c>
      <c r="B41" s="1" t="s">
        <v>499</v>
      </c>
      <c r="C41" s="1">
        <v>1770</v>
      </c>
      <c r="D41" s="2" t="str">
        <f>VLOOKUP(B41,商品!$A$2:$B$21,2)</f>
        <v>MB586P3R16</v>
      </c>
      <c r="E41" s="14">
        <f>VLOOKUP(B41,商品!$A$2:$C$21,3)</f>
        <v>15486</v>
      </c>
      <c r="F41" s="2" t="str">
        <f>VLOOKUP(VLOOKUP(B41,商品!$A$2:$D$21,4),代號檔!$G$2:$H$6,2)</f>
        <v>主機板</v>
      </c>
      <c r="G41" s="14">
        <f t="shared" si="0"/>
        <v>27410220</v>
      </c>
      <c r="H41" s="15">
        <f>VLOOKUP(A41,銷貨單頭!$A$2:$D$61,4)</f>
        <v>39237</v>
      </c>
      <c r="I41" s="2" t="str">
        <f>VLOOKUP(A41,銷貨單頭!$A$2:$E$61,5)</f>
        <v>達亞汽車公司</v>
      </c>
      <c r="J41" s="2" t="str">
        <f>VLOOKUP(A41,銷貨單頭!$A$2:$F$61,6)</f>
        <v>台北市</v>
      </c>
      <c r="K41" s="2" t="str">
        <f>VLOOKUP(A41,銷貨單頭!$A$2:$G$61,7)</f>
        <v>王玉治</v>
      </c>
      <c r="L41" s="2" t="str">
        <f>VLOOKUP(A41,銷貨單頭!$A$2:$H$61,8)</f>
        <v>業務一課</v>
      </c>
      <c r="M41" s="2">
        <f t="shared" si="1"/>
        <v>2007</v>
      </c>
      <c r="N41" s="2">
        <f t="shared" si="2"/>
        <v>6</v>
      </c>
      <c r="O41" s="19">
        <f t="shared" si="3"/>
        <v>2</v>
      </c>
    </row>
    <row r="42" spans="1:15">
      <c r="A42" t="s">
        <v>444</v>
      </c>
      <c r="B42" s="1" t="s">
        <v>511</v>
      </c>
      <c r="C42" s="1">
        <v>1350</v>
      </c>
      <c r="D42" s="2" t="str">
        <f>VLOOKUP(B42,商品!$A$2:$B$21,2)</f>
        <v>EIDE1RP</v>
      </c>
      <c r="E42" s="14">
        <f>VLOOKUP(B42,商品!$A$2:$C$21,3)</f>
        <v>2198</v>
      </c>
      <c r="F42" s="2" t="str">
        <f>VLOOKUP(VLOOKUP(B42,商品!$A$2:$D$21,4),代號檔!$G$2:$H$6,2)</f>
        <v>匯流排</v>
      </c>
      <c r="G42" s="14">
        <f t="shared" si="0"/>
        <v>2967300</v>
      </c>
      <c r="H42" s="15">
        <f>VLOOKUP(A42,銷貨單頭!$A$2:$D$61,4)</f>
        <v>39237</v>
      </c>
      <c r="I42" s="2" t="str">
        <f>VLOOKUP(A42,銷貨單頭!$A$2:$E$61,5)</f>
        <v>達亞汽車公司</v>
      </c>
      <c r="J42" s="2" t="str">
        <f>VLOOKUP(A42,銷貨單頭!$A$2:$F$61,6)</f>
        <v>台北市</v>
      </c>
      <c r="K42" s="2" t="str">
        <f>VLOOKUP(A42,銷貨單頭!$A$2:$G$61,7)</f>
        <v>王玉治</v>
      </c>
      <c r="L42" s="2" t="str">
        <f>VLOOKUP(A42,銷貨單頭!$A$2:$H$61,8)</f>
        <v>業務一課</v>
      </c>
      <c r="M42" s="2">
        <f t="shared" si="1"/>
        <v>2007</v>
      </c>
      <c r="N42" s="2">
        <f t="shared" si="2"/>
        <v>6</v>
      </c>
      <c r="O42" s="19">
        <f t="shared" si="3"/>
        <v>2</v>
      </c>
    </row>
    <row r="43" spans="1:15">
      <c r="A43" t="s">
        <v>444</v>
      </c>
      <c r="B43" s="1" t="s">
        <v>504</v>
      </c>
      <c r="C43" s="1">
        <v>630</v>
      </c>
      <c r="D43" s="2" t="str">
        <f>VLOOKUP(B43,商品!$A$2:$B$21,2)</f>
        <v>MB586E7R32</v>
      </c>
      <c r="E43" s="14">
        <f>VLOOKUP(B43,商品!$A$2:$C$21,3)</f>
        <v>42261</v>
      </c>
      <c r="F43" s="2" t="str">
        <f>VLOOKUP(VLOOKUP(B43,商品!$A$2:$D$21,4),代號檔!$G$2:$H$6,2)</f>
        <v>主機板</v>
      </c>
      <c r="G43" s="14">
        <f t="shared" si="0"/>
        <v>26624430</v>
      </c>
      <c r="H43" s="15">
        <f>VLOOKUP(A43,銷貨單頭!$A$2:$D$61,4)</f>
        <v>39237</v>
      </c>
      <c r="I43" s="2" t="str">
        <f>VLOOKUP(A43,銷貨單頭!$A$2:$E$61,5)</f>
        <v>達亞汽車公司</v>
      </c>
      <c r="J43" s="2" t="str">
        <f>VLOOKUP(A43,銷貨單頭!$A$2:$F$61,6)</f>
        <v>台北市</v>
      </c>
      <c r="K43" s="2" t="str">
        <f>VLOOKUP(A43,銷貨單頭!$A$2:$G$61,7)</f>
        <v>王玉治</v>
      </c>
      <c r="L43" s="2" t="str">
        <f>VLOOKUP(A43,銷貨單頭!$A$2:$H$61,8)</f>
        <v>業務一課</v>
      </c>
      <c r="M43" s="2">
        <f t="shared" si="1"/>
        <v>2007</v>
      </c>
      <c r="N43" s="2">
        <f t="shared" si="2"/>
        <v>6</v>
      </c>
      <c r="O43" s="19">
        <f t="shared" si="3"/>
        <v>2</v>
      </c>
    </row>
    <row r="44" spans="1:15">
      <c r="A44" t="s">
        <v>445</v>
      </c>
      <c r="B44" s="1" t="s">
        <v>500</v>
      </c>
      <c r="C44" s="1">
        <v>1330</v>
      </c>
      <c r="D44" s="2" t="str">
        <f>VLOOKUP(B44,商品!$A$2:$B$21,2)</f>
        <v>MB586V3R32</v>
      </c>
      <c r="E44" s="14">
        <f>VLOOKUP(B44,商品!$A$2:$C$21,3)</f>
        <v>36467</v>
      </c>
      <c r="F44" s="2" t="str">
        <f>VLOOKUP(VLOOKUP(B44,商品!$A$2:$D$21,4),代號檔!$G$2:$H$6,2)</f>
        <v>主機板</v>
      </c>
      <c r="G44" s="14">
        <f t="shared" si="0"/>
        <v>48501110</v>
      </c>
      <c r="H44" s="15">
        <f>VLOOKUP(A44,銷貨單頭!$A$2:$D$61,4)</f>
        <v>39240</v>
      </c>
      <c r="I44" s="2" t="str">
        <f>VLOOKUP(A44,銷貨單頭!$A$2:$E$61,5)</f>
        <v>詮讚興業公司</v>
      </c>
      <c r="J44" s="2" t="str">
        <f>VLOOKUP(A44,銷貨單頭!$A$2:$F$61,6)</f>
        <v>高雄市</v>
      </c>
      <c r="K44" s="2" t="str">
        <f>VLOOKUP(A44,銷貨單頭!$A$2:$G$61,7)</f>
        <v>吳國信</v>
      </c>
      <c r="L44" s="2" t="str">
        <f>VLOOKUP(A44,銷貨單頭!$A$2:$H$61,8)</f>
        <v>業務二課</v>
      </c>
      <c r="M44" s="2">
        <f t="shared" si="1"/>
        <v>2007</v>
      </c>
      <c r="N44" s="2">
        <f t="shared" si="2"/>
        <v>6</v>
      </c>
      <c r="O44" s="19">
        <f t="shared" si="3"/>
        <v>2</v>
      </c>
    </row>
    <row r="45" spans="1:15">
      <c r="A45" t="s">
        <v>445</v>
      </c>
      <c r="B45" s="1" t="s">
        <v>512</v>
      </c>
      <c r="C45" s="1">
        <v>1620</v>
      </c>
      <c r="D45" s="2" t="str">
        <f>VLOOKUP(B45,商品!$A$2:$B$21,2)</f>
        <v>EIDE2RP</v>
      </c>
      <c r="E45" s="14">
        <f>VLOOKUP(B45,商品!$A$2:$C$21,3)</f>
        <v>1558</v>
      </c>
      <c r="F45" s="2" t="str">
        <f>VLOOKUP(VLOOKUP(B45,商品!$A$2:$D$21,4),代號檔!$G$2:$H$6,2)</f>
        <v>匯流排</v>
      </c>
      <c r="G45" s="14">
        <f t="shared" si="0"/>
        <v>2523960</v>
      </c>
      <c r="H45" s="15">
        <f>VLOOKUP(A45,銷貨單頭!$A$2:$D$61,4)</f>
        <v>39240</v>
      </c>
      <c r="I45" s="2" t="str">
        <f>VLOOKUP(A45,銷貨單頭!$A$2:$E$61,5)</f>
        <v>詮讚興業公司</v>
      </c>
      <c r="J45" s="2" t="str">
        <f>VLOOKUP(A45,銷貨單頭!$A$2:$F$61,6)</f>
        <v>高雄市</v>
      </c>
      <c r="K45" s="2" t="str">
        <f>VLOOKUP(A45,銷貨單頭!$A$2:$G$61,7)</f>
        <v>吳國信</v>
      </c>
      <c r="L45" s="2" t="str">
        <f>VLOOKUP(A45,銷貨單頭!$A$2:$H$61,8)</f>
        <v>業務二課</v>
      </c>
      <c r="M45" s="2">
        <f t="shared" si="1"/>
        <v>2007</v>
      </c>
      <c r="N45" s="2">
        <f t="shared" si="2"/>
        <v>6</v>
      </c>
      <c r="O45" s="19">
        <f t="shared" si="3"/>
        <v>2</v>
      </c>
    </row>
    <row r="46" spans="1:15">
      <c r="A46" t="s">
        <v>445</v>
      </c>
      <c r="B46" s="1" t="s">
        <v>502</v>
      </c>
      <c r="C46" s="1">
        <v>366</v>
      </c>
      <c r="D46" s="2" t="str">
        <f>VLOOKUP(B46,商品!$A$2:$B$21,2)</f>
        <v>MB586E3R32</v>
      </c>
      <c r="E46" s="14">
        <f>VLOOKUP(B46,商品!$A$2:$C$21,3)</f>
        <v>41162</v>
      </c>
      <c r="F46" s="2" t="str">
        <f>VLOOKUP(VLOOKUP(B46,商品!$A$2:$D$21,4),代號檔!$G$2:$H$6,2)</f>
        <v>主機板</v>
      </c>
      <c r="G46" s="14">
        <f t="shared" si="0"/>
        <v>15065292</v>
      </c>
      <c r="H46" s="15">
        <f>VLOOKUP(A46,銷貨單頭!$A$2:$D$61,4)</f>
        <v>39240</v>
      </c>
      <c r="I46" s="2" t="str">
        <f>VLOOKUP(A46,銷貨單頭!$A$2:$E$61,5)</f>
        <v>詮讚興業公司</v>
      </c>
      <c r="J46" s="2" t="str">
        <f>VLOOKUP(A46,銷貨單頭!$A$2:$F$61,6)</f>
        <v>高雄市</v>
      </c>
      <c r="K46" s="2" t="str">
        <f>VLOOKUP(A46,銷貨單頭!$A$2:$G$61,7)</f>
        <v>吳國信</v>
      </c>
      <c r="L46" s="2" t="str">
        <f>VLOOKUP(A46,銷貨單頭!$A$2:$H$61,8)</f>
        <v>業務二課</v>
      </c>
      <c r="M46" s="2">
        <f t="shared" si="1"/>
        <v>2007</v>
      </c>
      <c r="N46" s="2">
        <f t="shared" si="2"/>
        <v>6</v>
      </c>
      <c r="O46" s="19">
        <f t="shared" si="3"/>
        <v>2</v>
      </c>
    </row>
    <row r="47" spans="1:15">
      <c r="A47" t="s">
        <v>445</v>
      </c>
      <c r="B47" s="1" t="s">
        <v>502</v>
      </c>
      <c r="C47" s="1">
        <v>790</v>
      </c>
      <c r="D47" s="2" t="str">
        <f>VLOOKUP(B47,商品!$A$2:$B$21,2)</f>
        <v>MB586E3R32</v>
      </c>
      <c r="E47" s="14">
        <f>VLOOKUP(B47,商品!$A$2:$C$21,3)</f>
        <v>41162</v>
      </c>
      <c r="F47" s="2" t="str">
        <f>VLOOKUP(VLOOKUP(B47,商品!$A$2:$D$21,4),代號檔!$G$2:$H$6,2)</f>
        <v>主機板</v>
      </c>
      <c r="G47" s="14">
        <f t="shared" si="0"/>
        <v>32517980</v>
      </c>
      <c r="H47" s="15">
        <f>VLOOKUP(A47,銷貨單頭!$A$2:$D$61,4)</f>
        <v>39240</v>
      </c>
      <c r="I47" s="2" t="str">
        <f>VLOOKUP(A47,銷貨單頭!$A$2:$E$61,5)</f>
        <v>詮讚興業公司</v>
      </c>
      <c r="J47" s="2" t="str">
        <f>VLOOKUP(A47,銷貨單頭!$A$2:$F$61,6)</f>
        <v>高雄市</v>
      </c>
      <c r="K47" s="2" t="str">
        <f>VLOOKUP(A47,銷貨單頭!$A$2:$G$61,7)</f>
        <v>吳國信</v>
      </c>
      <c r="L47" s="2" t="str">
        <f>VLOOKUP(A47,銷貨單頭!$A$2:$H$61,8)</f>
        <v>業務二課</v>
      </c>
      <c r="M47" s="2">
        <f t="shared" si="1"/>
        <v>2007</v>
      </c>
      <c r="N47" s="2">
        <f t="shared" si="2"/>
        <v>6</v>
      </c>
      <c r="O47" s="19">
        <f t="shared" si="3"/>
        <v>2</v>
      </c>
    </row>
    <row r="48" spans="1:15">
      <c r="A48" t="s">
        <v>445</v>
      </c>
      <c r="B48" s="1" t="s">
        <v>505</v>
      </c>
      <c r="C48" s="1">
        <v>450</v>
      </c>
      <c r="D48" s="2" t="str">
        <f>VLOOKUP(B48,商品!$A$2:$B$21,2)</f>
        <v>MB586E7R16</v>
      </c>
      <c r="E48" s="14">
        <f>VLOOKUP(B48,商品!$A$2:$C$21,3)</f>
        <v>21480</v>
      </c>
      <c r="F48" s="2" t="str">
        <f>VLOOKUP(VLOOKUP(B48,商品!$A$2:$D$21,4),代號檔!$G$2:$H$6,2)</f>
        <v>主機板</v>
      </c>
      <c r="G48" s="14">
        <f t="shared" si="0"/>
        <v>9666000</v>
      </c>
      <c r="H48" s="15">
        <f>VLOOKUP(A48,銷貨單頭!$A$2:$D$61,4)</f>
        <v>39240</v>
      </c>
      <c r="I48" s="2" t="str">
        <f>VLOOKUP(A48,銷貨單頭!$A$2:$E$61,5)</f>
        <v>詮讚興業公司</v>
      </c>
      <c r="J48" s="2" t="str">
        <f>VLOOKUP(A48,銷貨單頭!$A$2:$F$61,6)</f>
        <v>高雄市</v>
      </c>
      <c r="K48" s="2" t="str">
        <f>VLOOKUP(A48,銷貨單頭!$A$2:$G$61,7)</f>
        <v>吳國信</v>
      </c>
      <c r="L48" s="2" t="str">
        <f>VLOOKUP(A48,銷貨單頭!$A$2:$H$61,8)</f>
        <v>業務二課</v>
      </c>
      <c r="M48" s="2">
        <f t="shared" si="1"/>
        <v>2007</v>
      </c>
      <c r="N48" s="2">
        <f t="shared" si="2"/>
        <v>6</v>
      </c>
      <c r="O48" s="19">
        <f t="shared" si="3"/>
        <v>2</v>
      </c>
    </row>
    <row r="49" spans="1:15">
      <c r="A49" t="s">
        <v>446</v>
      </c>
      <c r="B49" s="1" t="s">
        <v>503</v>
      </c>
      <c r="C49" s="1">
        <v>1260</v>
      </c>
      <c r="D49" s="2" t="str">
        <f>VLOOKUP(B49,商品!$A$2:$B$21,2)</f>
        <v>MB586E3R16</v>
      </c>
      <c r="E49" s="14">
        <f>VLOOKUP(B49,商品!$A$2:$C$21,3)</f>
        <v>18783</v>
      </c>
      <c r="F49" s="2" t="str">
        <f>VLOOKUP(VLOOKUP(B49,商品!$A$2:$D$21,4),代號檔!$G$2:$H$6,2)</f>
        <v>主機板</v>
      </c>
      <c r="G49" s="14">
        <f t="shared" si="0"/>
        <v>23666580</v>
      </c>
      <c r="H49" s="15">
        <f>VLOOKUP(A49,銷貨單頭!$A$2:$D$61,4)</f>
        <v>39241</v>
      </c>
      <c r="I49" s="2" t="str">
        <f>VLOOKUP(A49,銷貨單頭!$A$2:$E$61,5)</f>
        <v>現代農牧公司</v>
      </c>
      <c r="J49" s="2" t="str">
        <f>VLOOKUP(A49,銷貨單頭!$A$2:$F$61,6)</f>
        <v>台南縣</v>
      </c>
      <c r="K49" s="2" t="str">
        <f>VLOOKUP(A49,銷貨單頭!$A$2:$G$61,7)</f>
        <v>王玉治</v>
      </c>
      <c r="L49" s="2" t="str">
        <f>VLOOKUP(A49,銷貨單頭!$A$2:$H$61,8)</f>
        <v>業務一課</v>
      </c>
      <c r="M49" s="2">
        <f t="shared" si="1"/>
        <v>2007</v>
      </c>
      <c r="N49" s="2">
        <f t="shared" si="2"/>
        <v>6</v>
      </c>
      <c r="O49" s="19">
        <f t="shared" si="3"/>
        <v>2</v>
      </c>
    </row>
    <row r="50" spans="1:15">
      <c r="A50" t="s">
        <v>446</v>
      </c>
      <c r="B50" s="1" t="s">
        <v>600</v>
      </c>
      <c r="C50" s="1">
        <v>800</v>
      </c>
      <c r="D50" s="2" t="str">
        <f>VLOOKUP(B50,商品!$A$2:$B$21,2)</f>
        <v>SVGAV1M</v>
      </c>
      <c r="E50" s="14">
        <f>VLOOKUP(B50,商品!$A$2:$C$21,3)</f>
        <v>3846</v>
      </c>
      <c r="F50" s="2" t="str">
        <f>VLOOKUP(VLOOKUP(B50,商品!$A$2:$D$21,4),代號檔!$G$2:$H$6,2)</f>
        <v>顯示卡</v>
      </c>
      <c r="G50" s="14">
        <f t="shared" si="0"/>
        <v>3076800</v>
      </c>
      <c r="H50" s="15">
        <f>VLOOKUP(A50,銷貨單頭!$A$2:$D$61,4)</f>
        <v>39241</v>
      </c>
      <c r="I50" s="2" t="str">
        <f>VLOOKUP(A50,銷貨單頭!$A$2:$E$61,5)</f>
        <v>現代農牧公司</v>
      </c>
      <c r="J50" s="2" t="str">
        <f>VLOOKUP(A50,銷貨單頭!$A$2:$F$61,6)</f>
        <v>台南縣</v>
      </c>
      <c r="K50" s="2" t="str">
        <f>VLOOKUP(A50,銷貨單頭!$A$2:$G$61,7)</f>
        <v>王玉治</v>
      </c>
      <c r="L50" s="2" t="str">
        <f>VLOOKUP(A50,銷貨單頭!$A$2:$H$61,8)</f>
        <v>業務一課</v>
      </c>
      <c r="M50" s="2">
        <f t="shared" si="1"/>
        <v>2007</v>
      </c>
      <c r="N50" s="2">
        <f t="shared" si="2"/>
        <v>6</v>
      </c>
      <c r="O50" s="19">
        <f t="shared" si="3"/>
        <v>2</v>
      </c>
    </row>
    <row r="51" spans="1:15">
      <c r="A51" t="s">
        <v>446</v>
      </c>
      <c r="B51" s="1" t="s">
        <v>501</v>
      </c>
      <c r="C51" s="1">
        <v>1350</v>
      </c>
      <c r="D51" s="2" t="str">
        <f>VLOOKUP(B51,商品!$A$2:$B$21,2)</f>
        <v>MB586V3R16</v>
      </c>
      <c r="E51" s="14">
        <f>VLOOKUP(B51,商品!$A$2:$C$21,3)</f>
        <v>15186</v>
      </c>
      <c r="F51" s="2" t="str">
        <f>VLOOKUP(VLOOKUP(B51,商品!$A$2:$D$21,4),代號檔!$G$2:$H$6,2)</f>
        <v>主機板</v>
      </c>
      <c r="G51" s="14">
        <f t="shared" si="0"/>
        <v>20501100</v>
      </c>
      <c r="H51" s="15">
        <f>VLOOKUP(A51,銷貨單頭!$A$2:$D$61,4)</f>
        <v>39241</v>
      </c>
      <c r="I51" s="2" t="str">
        <f>VLOOKUP(A51,銷貨單頭!$A$2:$E$61,5)</f>
        <v>現代農牧公司</v>
      </c>
      <c r="J51" s="2" t="str">
        <f>VLOOKUP(A51,銷貨單頭!$A$2:$F$61,6)</f>
        <v>台南縣</v>
      </c>
      <c r="K51" s="2" t="str">
        <f>VLOOKUP(A51,銷貨單頭!$A$2:$G$61,7)</f>
        <v>王玉治</v>
      </c>
      <c r="L51" s="2" t="str">
        <f>VLOOKUP(A51,銷貨單頭!$A$2:$H$61,8)</f>
        <v>業務一課</v>
      </c>
      <c r="M51" s="2">
        <f t="shared" si="1"/>
        <v>2007</v>
      </c>
      <c r="N51" s="2">
        <f t="shared" si="2"/>
        <v>6</v>
      </c>
      <c r="O51" s="19">
        <f t="shared" si="3"/>
        <v>2</v>
      </c>
    </row>
    <row r="52" spans="1:15">
      <c r="A52" t="s">
        <v>446</v>
      </c>
      <c r="B52" s="1" t="s">
        <v>511</v>
      </c>
      <c r="C52" s="1">
        <v>1300</v>
      </c>
      <c r="D52" s="2" t="str">
        <f>VLOOKUP(B52,商品!$A$2:$B$21,2)</f>
        <v>EIDE1RP</v>
      </c>
      <c r="E52" s="14">
        <f>VLOOKUP(B52,商品!$A$2:$C$21,3)</f>
        <v>2198</v>
      </c>
      <c r="F52" s="2" t="str">
        <f>VLOOKUP(VLOOKUP(B52,商品!$A$2:$D$21,4),代號檔!$G$2:$H$6,2)</f>
        <v>匯流排</v>
      </c>
      <c r="G52" s="14">
        <f t="shared" si="0"/>
        <v>2857400</v>
      </c>
      <c r="H52" s="15">
        <f>VLOOKUP(A52,銷貨單頭!$A$2:$D$61,4)</f>
        <v>39241</v>
      </c>
      <c r="I52" s="2" t="str">
        <f>VLOOKUP(A52,銷貨單頭!$A$2:$E$61,5)</f>
        <v>現代農牧公司</v>
      </c>
      <c r="J52" s="2" t="str">
        <f>VLOOKUP(A52,銷貨單頭!$A$2:$F$61,6)</f>
        <v>台南縣</v>
      </c>
      <c r="K52" s="2" t="str">
        <f>VLOOKUP(A52,銷貨單頭!$A$2:$G$61,7)</f>
        <v>王玉治</v>
      </c>
      <c r="L52" s="2" t="str">
        <f>VLOOKUP(A52,銷貨單頭!$A$2:$H$61,8)</f>
        <v>業務一課</v>
      </c>
      <c r="M52" s="2">
        <f t="shared" si="1"/>
        <v>2007</v>
      </c>
      <c r="N52" s="2">
        <f t="shared" si="2"/>
        <v>6</v>
      </c>
      <c r="O52" s="19">
        <f t="shared" si="3"/>
        <v>2</v>
      </c>
    </row>
    <row r="53" spans="1:15">
      <c r="A53" t="s">
        <v>446</v>
      </c>
      <c r="B53" s="1" t="s">
        <v>600</v>
      </c>
      <c r="C53" s="1">
        <v>800</v>
      </c>
      <c r="D53" s="2" t="str">
        <f>VLOOKUP(B53,商品!$A$2:$B$21,2)</f>
        <v>SVGAV1M</v>
      </c>
      <c r="E53" s="14">
        <f>VLOOKUP(B53,商品!$A$2:$C$21,3)</f>
        <v>3846</v>
      </c>
      <c r="F53" s="2" t="str">
        <f>VLOOKUP(VLOOKUP(B53,商品!$A$2:$D$21,4),代號檔!$G$2:$H$6,2)</f>
        <v>顯示卡</v>
      </c>
      <c r="G53" s="14">
        <f t="shared" si="0"/>
        <v>3076800</v>
      </c>
      <c r="H53" s="15">
        <f>VLOOKUP(A53,銷貨單頭!$A$2:$D$61,4)</f>
        <v>39241</v>
      </c>
      <c r="I53" s="2" t="str">
        <f>VLOOKUP(A53,銷貨單頭!$A$2:$E$61,5)</f>
        <v>現代農牧公司</v>
      </c>
      <c r="J53" s="2" t="str">
        <f>VLOOKUP(A53,銷貨單頭!$A$2:$F$61,6)</f>
        <v>台南縣</v>
      </c>
      <c r="K53" s="2" t="str">
        <f>VLOOKUP(A53,銷貨單頭!$A$2:$G$61,7)</f>
        <v>王玉治</v>
      </c>
      <c r="L53" s="2" t="str">
        <f>VLOOKUP(A53,銷貨單頭!$A$2:$H$61,8)</f>
        <v>業務一課</v>
      </c>
      <c r="M53" s="2">
        <f t="shared" si="1"/>
        <v>2007</v>
      </c>
      <c r="N53" s="2">
        <f t="shared" si="2"/>
        <v>6</v>
      </c>
      <c r="O53" s="19">
        <f t="shared" si="3"/>
        <v>2</v>
      </c>
    </row>
    <row r="54" spans="1:15">
      <c r="A54" t="s">
        <v>447</v>
      </c>
      <c r="B54" s="1" t="s">
        <v>507</v>
      </c>
      <c r="C54" s="1">
        <v>1970</v>
      </c>
      <c r="D54" s="2" t="str">
        <f>VLOOKUP(B54,商品!$A$2:$B$21,2)</f>
        <v>SVGAV2M</v>
      </c>
      <c r="E54" s="14">
        <f>VLOOKUP(B54,商品!$A$2:$C$21,3)</f>
        <v>4675</v>
      </c>
      <c r="F54" s="2" t="str">
        <f>VLOOKUP(VLOOKUP(B54,商品!$A$2:$D$21,4),代號檔!$G$2:$H$6,2)</f>
        <v>顯示卡</v>
      </c>
      <c r="G54" s="14">
        <f t="shared" si="0"/>
        <v>9209750</v>
      </c>
      <c r="H54" s="15">
        <f>VLOOKUP(A54,銷貨單頭!$A$2:$D$61,4)</f>
        <v>39255</v>
      </c>
      <c r="I54" s="2" t="str">
        <f>VLOOKUP(A54,銷貨單頭!$A$2:$E$61,5)</f>
        <v>遠東氣體工業股份公司</v>
      </c>
      <c r="J54" s="2" t="str">
        <f>VLOOKUP(A54,銷貨單頭!$A$2:$F$61,6)</f>
        <v>台北市</v>
      </c>
      <c r="K54" s="2" t="str">
        <f>VLOOKUP(A54,銷貨單頭!$A$2:$G$61,7)</f>
        <v>李進祿</v>
      </c>
      <c r="L54" s="2" t="str">
        <f>VLOOKUP(A54,銷貨單頭!$A$2:$H$61,8)</f>
        <v>業務四課</v>
      </c>
      <c r="M54" s="2">
        <f t="shared" si="1"/>
        <v>2007</v>
      </c>
      <c r="N54" s="2">
        <f t="shared" si="2"/>
        <v>6</v>
      </c>
      <c r="O54" s="19">
        <f t="shared" si="3"/>
        <v>2</v>
      </c>
    </row>
    <row r="55" spans="1:15">
      <c r="A55" t="s">
        <v>447</v>
      </c>
      <c r="B55" s="1" t="s">
        <v>502</v>
      </c>
      <c r="C55" s="1">
        <v>1350</v>
      </c>
      <c r="D55" s="2" t="str">
        <f>VLOOKUP(B55,商品!$A$2:$B$21,2)</f>
        <v>MB586E3R32</v>
      </c>
      <c r="E55" s="14">
        <f>VLOOKUP(B55,商品!$A$2:$C$21,3)</f>
        <v>41162</v>
      </c>
      <c r="F55" s="2" t="str">
        <f>VLOOKUP(VLOOKUP(B55,商品!$A$2:$D$21,4),代號檔!$G$2:$H$6,2)</f>
        <v>主機板</v>
      </c>
      <c r="G55" s="14">
        <f t="shared" si="0"/>
        <v>55568700</v>
      </c>
      <c r="H55" s="15">
        <f>VLOOKUP(A55,銷貨單頭!$A$2:$D$61,4)</f>
        <v>39255</v>
      </c>
      <c r="I55" s="2" t="str">
        <f>VLOOKUP(A55,銷貨單頭!$A$2:$E$61,5)</f>
        <v>遠東氣體工業股份公司</v>
      </c>
      <c r="J55" s="2" t="str">
        <f>VLOOKUP(A55,銷貨單頭!$A$2:$F$61,6)</f>
        <v>台北市</v>
      </c>
      <c r="K55" s="2" t="str">
        <f>VLOOKUP(A55,銷貨單頭!$A$2:$G$61,7)</f>
        <v>李進祿</v>
      </c>
      <c r="L55" s="2" t="str">
        <f>VLOOKUP(A55,銷貨單頭!$A$2:$H$61,8)</f>
        <v>業務四課</v>
      </c>
      <c r="M55" s="2">
        <f t="shared" si="1"/>
        <v>2007</v>
      </c>
      <c r="N55" s="2">
        <f t="shared" si="2"/>
        <v>6</v>
      </c>
      <c r="O55" s="19">
        <f t="shared" si="3"/>
        <v>2</v>
      </c>
    </row>
    <row r="56" spans="1:15">
      <c r="A56" t="s">
        <v>447</v>
      </c>
      <c r="B56" s="1" t="s">
        <v>512</v>
      </c>
      <c r="C56" s="1">
        <v>1430</v>
      </c>
      <c r="D56" s="2" t="str">
        <f>VLOOKUP(B56,商品!$A$2:$B$21,2)</f>
        <v>EIDE2RP</v>
      </c>
      <c r="E56" s="14">
        <f>VLOOKUP(B56,商品!$A$2:$C$21,3)</f>
        <v>1558</v>
      </c>
      <c r="F56" s="2" t="str">
        <f>VLOOKUP(VLOOKUP(B56,商品!$A$2:$D$21,4),代號檔!$G$2:$H$6,2)</f>
        <v>匯流排</v>
      </c>
      <c r="G56" s="14">
        <f t="shared" si="0"/>
        <v>2227940</v>
      </c>
      <c r="H56" s="15">
        <f>VLOOKUP(A56,銷貨單頭!$A$2:$D$61,4)</f>
        <v>39255</v>
      </c>
      <c r="I56" s="2" t="str">
        <f>VLOOKUP(A56,銷貨單頭!$A$2:$E$61,5)</f>
        <v>遠東氣體工業股份公司</v>
      </c>
      <c r="J56" s="2" t="str">
        <f>VLOOKUP(A56,銷貨單頭!$A$2:$F$61,6)</f>
        <v>台北市</v>
      </c>
      <c r="K56" s="2" t="str">
        <f>VLOOKUP(A56,銷貨單頭!$A$2:$G$61,7)</f>
        <v>李進祿</v>
      </c>
      <c r="L56" s="2" t="str">
        <f>VLOOKUP(A56,銷貨單頭!$A$2:$H$61,8)</f>
        <v>業務四課</v>
      </c>
      <c r="M56" s="2">
        <f t="shared" si="1"/>
        <v>2007</v>
      </c>
      <c r="N56" s="2">
        <f t="shared" si="2"/>
        <v>6</v>
      </c>
      <c r="O56" s="19">
        <f t="shared" si="3"/>
        <v>2</v>
      </c>
    </row>
    <row r="57" spans="1:15">
      <c r="A57" t="s">
        <v>448</v>
      </c>
      <c r="B57" s="1" t="s">
        <v>503</v>
      </c>
      <c r="C57" s="1">
        <v>1480</v>
      </c>
      <c r="D57" s="2" t="str">
        <f>VLOOKUP(B57,商品!$A$2:$B$21,2)</f>
        <v>MB586E3R16</v>
      </c>
      <c r="E57" s="14">
        <f>VLOOKUP(B57,商品!$A$2:$C$21,3)</f>
        <v>18783</v>
      </c>
      <c r="F57" s="2" t="str">
        <f>VLOOKUP(VLOOKUP(B57,商品!$A$2:$D$21,4),代號檔!$G$2:$H$6,2)</f>
        <v>主機板</v>
      </c>
      <c r="G57" s="14">
        <f t="shared" si="0"/>
        <v>27798840</v>
      </c>
      <c r="H57" s="15">
        <f>VLOOKUP(A57,銷貨單頭!$A$2:$D$61,4)</f>
        <v>39277</v>
      </c>
      <c r="I57" s="2" t="str">
        <f>VLOOKUP(A57,銷貨單頭!$A$2:$E$61,5)</f>
        <v>百容電子公司</v>
      </c>
      <c r="J57" s="2" t="str">
        <f>VLOOKUP(A57,銷貨單頭!$A$2:$F$61,6)</f>
        <v>桃園縣</v>
      </c>
      <c r="K57" s="2" t="str">
        <f>VLOOKUP(A57,銷貨單頭!$A$2:$G$61,7)</f>
        <v>陳雅賢</v>
      </c>
      <c r="L57" s="2" t="str">
        <f>VLOOKUP(A57,銷貨單頭!$A$2:$H$61,8)</f>
        <v>業務二課</v>
      </c>
      <c r="M57" s="2">
        <f t="shared" si="1"/>
        <v>2007</v>
      </c>
      <c r="N57" s="2">
        <f t="shared" si="2"/>
        <v>7</v>
      </c>
      <c r="O57" s="19">
        <f t="shared" si="3"/>
        <v>3</v>
      </c>
    </row>
    <row r="58" spans="1:15">
      <c r="A58" t="s">
        <v>448</v>
      </c>
      <c r="B58" s="1" t="s">
        <v>508</v>
      </c>
      <c r="C58" s="1">
        <v>1260</v>
      </c>
      <c r="D58" s="2" t="str">
        <f>VLOOKUP(B58,商品!$A$2:$B$21,2)</f>
        <v>SVGAP1M</v>
      </c>
      <c r="E58" s="14">
        <f>VLOOKUP(B58,商品!$A$2:$C$21,3)</f>
        <v>4115</v>
      </c>
      <c r="F58" s="2" t="str">
        <f>VLOOKUP(VLOOKUP(B58,商品!$A$2:$D$21,4),代號檔!$G$2:$H$6,2)</f>
        <v>顯示卡</v>
      </c>
      <c r="G58" s="14">
        <f t="shared" si="0"/>
        <v>5184900</v>
      </c>
      <c r="H58" s="15">
        <f>VLOOKUP(A58,銷貨單頭!$A$2:$D$61,4)</f>
        <v>39277</v>
      </c>
      <c r="I58" s="2" t="str">
        <f>VLOOKUP(A58,銷貨單頭!$A$2:$E$61,5)</f>
        <v>百容電子公司</v>
      </c>
      <c r="J58" s="2" t="str">
        <f>VLOOKUP(A58,銷貨單頭!$A$2:$F$61,6)</f>
        <v>桃園縣</v>
      </c>
      <c r="K58" s="2" t="str">
        <f>VLOOKUP(A58,銷貨單頭!$A$2:$G$61,7)</f>
        <v>陳雅賢</v>
      </c>
      <c r="L58" s="2" t="str">
        <f>VLOOKUP(A58,銷貨單頭!$A$2:$H$61,8)</f>
        <v>業務二課</v>
      </c>
      <c r="M58" s="2">
        <f t="shared" si="1"/>
        <v>2007</v>
      </c>
      <c r="N58" s="2">
        <f t="shared" si="2"/>
        <v>7</v>
      </c>
      <c r="O58" s="19">
        <f t="shared" si="3"/>
        <v>3</v>
      </c>
    </row>
    <row r="59" spans="1:15">
      <c r="A59" t="s">
        <v>448</v>
      </c>
      <c r="B59" s="1" t="s">
        <v>503</v>
      </c>
      <c r="C59" s="1">
        <v>160</v>
      </c>
      <c r="D59" s="2" t="str">
        <f>VLOOKUP(B59,商品!$A$2:$B$21,2)</f>
        <v>MB586E3R16</v>
      </c>
      <c r="E59" s="14">
        <f>VLOOKUP(B59,商品!$A$2:$C$21,3)</f>
        <v>18783</v>
      </c>
      <c r="F59" s="2" t="str">
        <f>VLOOKUP(VLOOKUP(B59,商品!$A$2:$D$21,4),代號檔!$G$2:$H$6,2)</f>
        <v>主機板</v>
      </c>
      <c r="G59" s="14">
        <f t="shared" si="0"/>
        <v>3005280</v>
      </c>
      <c r="H59" s="15">
        <f>VLOOKUP(A59,銷貨單頭!$A$2:$D$61,4)</f>
        <v>39277</v>
      </c>
      <c r="I59" s="2" t="str">
        <f>VLOOKUP(A59,銷貨單頭!$A$2:$E$61,5)</f>
        <v>百容電子公司</v>
      </c>
      <c r="J59" s="2" t="str">
        <f>VLOOKUP(A59,銷貨單頭!$A$2:$F$61,6)</f>
        <v>桃園縣</v>
      </c>
      <c r="K59" s="2" t="str">
        <f>VLOOKUP(A59,銷貨單頭!$A$2:$G$61,7)</f>
        <v>陳雅賢</v>
      </c>
      <c r="L59" s="2" t="str">
        <f>VLOOKUP(A59,銷貨單頭!$A$2:$H$61,8)</f>
        <v>業務二課</v>
      </c>
      <c r="M59" s="2">
        <f t="shared" si="1"/>
        <v>2007</v>
      </c>
      <c r="N59" s="2">
        <f t="shared" si="2"/>
        <v>7</v>
      </c>
      <c r="O59" s="19">
        <f t="shared" si="3"/>
        <v>3</v>
      </c>
    </row>
    <row r="60" spans="1:15">
      <c r="A60" t="s">
        <v>448</v>
      </c>
      <c r="B60" s="1" t="s">
        <v>508</v>
      </c>
      <c r="C60" s="1">
        <v>1260</v>
      </c>
      <c r="D60" s="2" t="str">
        <f>VLOOKUP(B60,商品!$A$2:$B$21,2)</f>
        <v>SVGAP1M</v>
      </c>
      <c r="E60" s="14">
        <f>VLOOKUP(B60,商品!$A$2:$C$21,3)</f>
        <v>4115</v>
      </c>
      <c r="F60" s="2" t="str">
        <f>VLOOKUP(VLOOKUP(B60,商品!$A$2:$D$21,4),代號檔!$G$2:$H$6,2)</f>
        <v>顯示卡</v>
      </c>
      <c r="G60" s="14">
        <f t="shared" si="0"/>
        <v>5184900</v>
      </c>
      <c r="H60" s="15">
        <f>VLOOKUP(A60,銷貨單頭!$A$2:$D$61,4)</f>
        <v>39277</v>
      </c>
      <c r="I60" s="2" t="str">
        <f>VLOOKUP(A60,銷貨單頭!$A$2:$E$61,5)</f>
        <v>百容電子公司</v>
      </c>
      <c r="J60" s="2" t="str">
        <f>VLOOKUP(A60,銷貨單頭!$A$2:$F$61,6)</f>
        <v>桃園縣</v>
      </c>
      <c r="K60" s="2" t="str">
        <f>VLOOKUP(A60,銷貨單頭!$A$2:$G$61,7)</f>
        <v>陳雅賢</v>
      </c>
      <c r="L60" s="2" t="str">
        <f>VLOOKUP(A60,銷貨單頭!$A$2:$H$61,8)</f>
        <v>業務二課</v>
      </c>
      <c r="M60" s="2">
        <f t="shared" si="1"/>
        <v>2007</v>
      </c>
      <c r="N60" s="2">
        <f t="shared" si="2"/>
        <v>7</v>
      </c>
      <c r="O60" s="19">
        <f t="shared" si="3"/>
        <v>3</v>
      </c>
    </row>
    <row r="61" spans="1:15">
      <c r="A61" t="s">
        <v>448</v>
      </c>
      <c r="B61" s="1" t="s">
        <v>503</v>
      </c>
      <c r="C61" s="1">
        <v>1480</v>
      </c>
      <c r="D61" s="2" t="str">
        <f>VLOOKUP(B61,商品!$A$2:$B$21,2)</f>
        <v>MB586E3R16</v>
      </c>
      <c r="E61" s="14">
        <f>VLOOKUP(B61,商品!$A$2:$C$21,3)</f>
        <v>18783</v>
      </c>
      <c r="F61" s="2" t="str">
        <f>VLOOKUP(VLOOKUP(B61,商品!$A$2:$D$21,4),代號檔!$G$2:$H$6,2)</f>
        <v>主機板</v>
      </c>
      <c r="G61" s="14">
        <f t="shared" si="0"/>
        <v>27798840</v>
      </c>
      <c r="H61" s="15">
        <f>VLOOKUP(A61,銷貨單頭!$A$2:$D$61,4)</f>
        <v>39277</v>
      </c>
      <c r="I61" s="2" t="str">
        <f>VLOOKUP(A61,銷貨單頭!$A$2:$E$61,5)</f>
        <v>百容電子公司</v>
      </c>
      <c r="J61" s="2" t="str">
        <f>VLOOKUP(A61,銷貨單頭!$A$2:$F$61,6)</f>
        <v>桃園縣</v>
      </c>
      <c r="K61" s="2" t="str">
        <f>VLOOKUP(A61,銷貨單頭!$A$2:$G$61,7)</f>
        <v>陳雅賢</v>
      </c>
      <c r="L61" s="2" t="str">
        <f>VLOOKUP(A61,銷貨單頭!$A$2:$H$61,8)</f>
        <v>業務二課</v>
      </c>
      <c r="M61" s="2">
        <f t="shared" si="1"/>
        <v>2007</v>
      </c>
      <c r="N61" s="2">
        <f t="shared" si="2"/>
        <v>7</v>
      </c>
      <c r="O61" s="19">
        <f t="shared" si="3"/>
        <v>3</v>
      </c>
    </row>
    <row r="62" spans="1:15">
      <c r="A62" t="s">
        <v>449</v>
      </c>
      <c r="B62" s="1" t="s">
        <v>504</v>
      </c>
      <c r="C62" s="1">
        <v>1790</v>
      </c>
      <c r="D62" s="2" t="str">
        <f>VLOOKUP(B62,商品!$A$2:$B$21,2)</f>
        <v>MB586E7R32</v>
      </c>
      <c r="E62" s="14">
        <f>VLOOKUP(B62,商品!$A$2:$C$21,3)</f>
        <v>42261</v>
      </c>
      <c r="F62" s="2" t="str">
        <f>VLOOKUP(VLOOKUP(B62,商品!$A$2:$D$21,4),代號檔!$G$2:$H$6,2)</f>
        <v>主機板</v>
      </c>
      <c r="G62" s="14">
        <f t="shared" si="0"/>
        <v>75647190</v>
      </c>
      <c r="H62" s="15">
        <f>VLOOKUP(A62,銷貨單頭!$A$2:$D$61,4)</f>
        <v>39295</v>
      </c>
      <c r="I62" s="2" t="str">
        <f>VLOOKUP(A62,銷貨單頭!$A$2:$E$61,5)</f>
        <v>比力機械工業股份公司</v>
      </c>
      <c r="J62" s="2" t="str">
        <f>VLOOKUP(A62,銷貨單頭!$A$2:$F$61,6)</f>
        <v>桃園縣</v>
      </c>
      <c r="K62" s="2" t="str">
        <f>VLOOKUP(A62,銷貨單頭!$A$2:$G$61,7)</f>
        <v>吳美成</v>
      </c>
      <c r="L62" s="2" t="str">
        <f>VLOOKUP(A62,銷貨單頭!$A$2:$H$61,8)</f>
        <v>業務一課</v>
      </c>
      <c r="M62" s="2">
        <f t="shared" si="1"/>
        <v>2007</v>
      </c>
      <c r="N62" s="2">
        <f t="shared" si="2"/>
        <v>8</v>
      </c>
      <c r="O62" s="19">
        <f t="shared" si="3"/>
        <v>3</v>
      </c>
    </row>
    <row r="63" spans="1:15">
      <c r="A63" t="s">
        <v>449</v>
      </c>
      <c r="B63" s="1" t="s">
        <v>509</v>
      </c>
      <c r="C63" s="1">
        <v>180</v>
      </c>
      <c r="D63" s="2" t="str">
        <f>VLOOKUP(B63,商品!$A$2:$B$21,2)</f>
        <v>SVGAP2M</v>
      </c>
      <c r="E63" s="14">
        <f>VLOOKUP(B63,商品!$A$2:$C$21,3)</f>
        <v>4945</v>
      </c>
      <c r="F63" s="2" t="str">
        <f>VLOOKUP(VLOOKUP(B63,商品!$A$2:$D$21,4),代號檔!$G$2:$H$6,2)</f>
        <v>顯示卡</v>
      </c>
      <c r="G63" s="14">
        <f t="shared" si="0"/>
        <v>890100</v>
      </c>
      <c r="H63" s="15">
        <f>VLOOKUP(A63,銷貨單頭!$A$2:$D$61,4)</f>
        <v>39295</v>
      </c>
      <c r="I63" s="2" t="str">
        <f>VLOOKUP(A63,銷貨單頭!$A$2:$E$61,5)</f>
        <v>比力機械工業股份公司</v>
      </c>
      <c r="J63" s="2" t="str">
        <f>VLOOKUP(A63,銷貨單頭!$A$2:$F$61,6)</f>
        <v>桃園縣</v>
      </c>
      <c r="K63" s="2" t="str">
        <f>VLOOKUP(A63,銷貨單頭!$A$2:$G$61,7)</f>
        <v>吳美成</v>
      </c>
      <c r="L63" s="2" t="str">
        <f>VLOOKUP(A63,銷貨單頭!$A$2:$H$61,8)</f>
        <v>業務一課</v>
      </c>
      <c r="M63" s="2">
        <f t="shared" si="1"/>
        <v>2007</v>
      </c>
      <c r="N63" s="2">
        <f t="shared" si="2"/>
        <v>8</v>
      </c>
      <c r="O63" s="19">
        <f t="shared" si="3"/>
        <v>3</v>
      </c>
    </row>
    <row r="64" spans="1:15">
      <c r="A64" t="s">
        <v>449</v>
      </c>
      <c r="B64" s="1" t="s">
        <v>504</v>
      </c>
      <c r="C64" s="1">
        <v>1290</v>
      </c>
      <c r="D64" s="2" t="str">
        <f>VLOOKUP(B64,商品!$A$2:$B$21,2)</f>
        <v>MB586E7R32</v>
      </c>
      <c r="E64" s="14">
        <f>VLOOKUP(B64,商品!$A$2:$C$21,3)</f>
        <v>42261</v>
      </c>
      <c r="F64" s="2" t="str">
        <f>VLOOKUP(VLOOKUP(B64,商品!$A$2:$D$21,4),代號檔!$G$2:$H$6,2)</f>
        <v>主機板</v>
      </c>
      <c r="G64" s="14">
        <f t="shared" si="0"/>
        <v>54516690</v>
      </c>
      <c r="H64" s="15">
        <f>VLOOKUP(A64,銷貨單頭!$A$2:$D$61,4)</f>
        <v>39295</v>
      </c>
      <c r="I64" s="2" t="str">
        <f>VLOOKUP(A64,銷貨單頭!$A$2:$E$61,5)</f>
        <v>比力機械工業股份公司</v>
      </c>
      <c r="J64" s="2" t="str">
        <f>VLOOKUP(A64,銷貨單頭!$A$2:$F$61,6)</f>
        <v>桃園縣</v>
      </c>
      <c r="K64" s="2" t="str">
        <f>VLOOKUP(A64,銷貨單頭!$A$2:$G$61,7)</f>
        <v>吳美成</v>
      </c>
      <c r="L64" s="2" t="str">
        <f>VLOOKUP(A64,銷貨單頭!$A$2:$H$61,8)</f>
        <v>業務一課</v>
      </c>
      <c r="M64" s="2">
        <f t="shared" si="1"/>
        <v>2007</v>
      </c>
      <c r="N64" s="2">
        <f t="shared" si="2"/>
        <v>8</v>
      </c>
      <c r="O64" s="19">
        <f t="shared" si="3"/>
        <v>3</v>
      </c>
    </row>
    <row r="65" spans="1:15">
      <c r="A65" t="s">
        <v>450</v>
      </c>
      <c r="B65" s="1" t="s">
        <v>601</v>
      </c>
      <c r="C65" s="1">
        <v>220</v>
      </c>
      <c r="D65" s="2" t="str">
        <f>VLOOKUP(B65,商品!$A$2:$B$21,2)</f>
        <v>SCSIPB</v>
      </c>
      <c r="E65" s="14">
        <f>VLOOKUP(B65,商品!$A$2:$C$21,3)</f>
        <v>2198</v>
      </c>
      <c r="F65" s="2" t="str">
        <f>VLOOKUP(VLOOKUP(B65,商品!$A$2:$D$21,4),代號檔!$G$2:$H$6,2)</f>
        <v>匯流排</v>
      </c>
      <c r="G65" s="14">
        <f t="shared" si="0"/>
        <v>483560</v>
      </c>
      <c r="H65" s="15">
        <f>VLOOKUP(A65,銷貨單頭!$A$2:$D$61,4)</f>
        <v>39321</v>
      </c>
      <c r="I65" s="2" t="str">
        <f>VLOOKUP(A65,銷貨單頭!$A$2:$E$61,5)</f>
        <v>九和汽車公司</v>
      </c>
      <c r="J65" s="2" t="str">
        <f>VLOOKUP(A65,銷貨單頭!$A$2:$F$61,6)</f>
        <v>台中市</v>
      </c>
      <c r="K65" s="2" t="str">
        <f>VLOOKUP(A65,銷貨單頭!$A$2:$G$61,7)</f>
        <v>毛渝南</v>
      </c>
      <c r="L65" s="2" t="str">
        <f>VLOOKUP(A65,銷貨單頭!$A$2:$H$61,8)</f>
        <v>業務四課</v>
      </c>
      <c r="M65" s="2">
        <f t="shared" si="1"/>
        <v>2007</v>
      </c>
      <c r="N65" s="2">
        <f t="shared" si="2"/>
        <v>8</v>
      </c>
      <c r="O65" s="19">
        <f t="shared" si="3"/>
        <v>3</v>
      </c>
    </row>
    <row r="66" spans="1:15">
      <c r="A66" t="s">
        <v>450</v>
      </c>
      <c r="B66" s="1" t="s">
        <v>505</v>
      </c>
      <c r="C66" s="1">
        <v>1140</v>
      </c>
      <c r="D66" s="2" t="str">
        <f>VLOOKUP(B66,商品!$A$2:$B$21,2)</f>
        <v>MB586E7R16</v>
      </c>
      <c r="E66" s="14">
        <f>VLOOKUP(B66,商品!$A$2:$C$21,3)</f>
        <v>21480</v>
      </c>
      <c r="F66" s="2" t="str">
        <f>VLOOKUP(VLOOKUP(B66,商品!$A$2:$D$21,4),代號檔!$G$2:$H$6,2)</f>
        <v>主機板</v>
      </c>
      <c r="G66" s="14">
        <f t="shared" si="0"/>
        <v>24487200</v>
      </c>
      <c r="H66" s="15">
        <f>VLOOKUP(A66,銷貨單頭!$A$2:$D$61,4)</f>
        <v>39321</v>
      </c>
      <c r="I66" s="2" t="str">
        <f>VLOOKUP(A66,銷貨單頭!$A$2:$E$61,5)</f>
        <v>九和汽車公司</v>
      </c>
      <c r="J66" s="2" t="str">
        <f>VLOOKUP(A66,銷貨單頭!$A$2:$F$61,6)</f>
        <v>台中市</v>
      </c>
      <c r="K66" s="2" t="str">
        <f>VLOOKUP(A66,銷貨單頭!$A$2:$G$61,7)</f>
        <v>毛渝南</v>
      </c>
      <c r="L66" s="2" t="str">
        <f>VLOOKUP(A66,銷貨單頭!$A$2:$H$61,8)</f>
        <v>業務四課</v>
      </c>
      <c r="M66" s="2">
        <f t="shared" si="1"/>
        <v>2007</v>
      </c>
      <c r="N66" s="2">
        <f t="shared" si="2"/>
        <v>8</v>
      </c>
      <c r="O66" s="19">
        <f t="shared" si="3"/>
        <v>3</v>
      </c>
    </row>
    <row r="67" spans="1:15">
      <c r="A67" t="s">
        <v>450</v>
      </c>
      <c r="B67" s="1" t="s">
        <v>505</v>
      </c>
      <c r="C67" s="1">
        <v>270</v>
      </c>
      <c r="D67" s="2" t="str">
        <f>VLOOKUP(B67,商品!$A$2:$B$21,2)</f>
        <v>MB586E7R16</v>
      </c>
      <c r="E67" s="14">
        <f>VLOOKUP(B67,商品!$A$2:$C$21,3)</f>
        <v>21480</v>
      </c>
      <c r="F67" s="2" t="str">
        <f>VLOOKUP(VLOOKUP(B67,商品!$A$2:$D$21,4),代號檔!$G$2:$H$6,2)</f>
        <v>主機板</v>
      </c>
      <c r="G67" s="14">
        <f t="shared" ref="G67:G130" si="4">C67*E67</f>
        <v>5799600</v>
      </c>
      <c r="H67" s="15">
        <f>VLOOKUP(A67,銷貨單頭!$A$2:$D$61,4)</f>
        <v>39321</v>
      </c>
      <c r="I67" s="2" t="str">
        <f>VLOOKUP(A67,銷貨單頭!$A$2:$E$61,5)</f>
        <v>九和汽車公司</v>
      </c>
      <c r="J67" s="2" t="str">
        <f>VLOOKUP(A67,銷貨單頭!$A$2:$F$61,6)</f>
        <v>台中市</v>
      </c>
      <c r="K67" s="2" t="str">
        <f>VLOOKUP(A67,銷貨單頭!$A$2:$G$61,7)</f>
        <v>毛渝南</v>
      </c>
      <c r="L67" s="2" t="str">
        <f>VLOOKUP(A67,銷貨單頭!$A$2:$H$61,8)</f>
        <v>業務四課</v>
      </c>
      <c r="M67" s="2">
        <f t="shared" ref="M67:M130" si="5">YEAR(H67)</f>
        <v>2007</v>
      </c>
      <c r="N67" s="2">
        <f t="shared" ref="N67:N130" si="6">MONTH(H67)</f>
        <v>8</v>
      </c>
      <c r="O67" s="19">
        <f t="shared" ref="O67:O130" si="7">ROUNDUP(MONTH(H67)/3,0)</f>
        <v>3</v>
      </c>
    </row>
    <row r="68" spans="1:15">
      <c r="A68" t="s">
        <v>451</v>
      </c>
      <c r="B68" s="1" t="s">
        <v>510</v>
      </c>
      <c r="C68" s="1">
        <v>430</v>
      </c>
      <c r="D68" s="2" t="str">
        <f>VLOOKUP(B68,商品!$A$2:$B$21,2)</f>
        <v>SCSIVB</v>
      </c>
      <c r="E68" s="14">
        <f>VLOOKUP(B68,商品!$A$2:$C$21,3)</f>
        <v>1947</v>
      </c>
      <c r="F68" s="2" t="str">
        <f>VLOOKUP(VLOOKUP(B68,商品!$A$2:$D$21,4),代號檔!$G$2:$H$6,2)</f>
        <v>匯流排</v>
      </c>
      <c r="G68" s="14">
        <f t="shared" si="4"/>
        <v>837210</v>
      </c>
      <c r="H68" s="15">
        <f>VLOOKUP(A68,銷貨單頭!$A$2:$D$61,4)</f>
        <v>39351</v>
      </c>
      <c r="I68" s="2" t="str">
        <f>VLOOKUP(A68,銷貨單頭!$A$2:$E$61,5)</f>
        <v>台灣保谷光學公司</v>
      </c>
      <c r="J68" s="2" t="str">
        <f>VLOOKUP(A68,銷貨單頭!$A$2:$F$61,6)</f>
        <v>新竹市</v>
      </c>
      <c r="K68" s="2" t="str">
        <f>VLOOKUP(A68,銷貨單頭!$A$2:$G$61,7)</f>
        <v>莊國雄</v>
      </c>
      <c r="L68" s="2" t="str">
        <f>VLOOKUP(A68,銷貨單頭!$A$2:$H$61,8)</f>
        <v>業務二課</v>
      </c>
      <c r="M68" s="2">
        <f t="shared" si="5"/>
        <v>2007</v>
      </c>
      <c r="N68" s="2">
        <f t="shared" si="6"/>
        <v>9</v>
      </c>
      <c r="O68" s="19">
        <f t="shared" si="7"/>
        <v>3</v>
      </c>
    </row>
    <row r="69" spans="1:15">
      <c r="A69" t="s">
        <v>451</v>
      </c>
      <c r="B69" s="1" t="s">
        <v>600</v>
      </c>
      <c r="C69" s="1">
        <v>820</v>
      </c>
      <c r="D69" s="2" t="str">
        <f>VLOOKUP(B69,商品!$A$2:$B$21,2)</f>
        <v>SVGAV1M</v>
      </c>
      <c r="E69" s="14">
        <f>VLOOKUP(B69,商品!$A$2:$C$21,3)</f>
        <v>3846</v>
      </c>
      <c r="F69" s="2" t="str">
        <f>VLOOKUP(VLOOKUP(B69,商品!$A$2:$D$21,4),代號檔!$G$2:$H$6,2)</f>
        <v>顯示卡</v>
      </c>
      <c r="G69" s="14">
        <f t="shared" si="4"/>
        <v>3153720</v>
      </c>
      <c r="H69" s="15">
        <f>VLOOKUP(A69,銷貨單頭!$A$2:$D$61,4)</f>
        <v>39351</v>
      </c>
      <c r="I69" s="2" t="str">
        <f>VLOOKUP(A69,銷貨單頭!$A$2:$E$61,5)</f>
        <v>台灣保谷光學公司</v>
      </c>
      <c r="J69" s="2" t="str">
        <f>VLOOKUP(A69,銷貨單頭!$A$2:$F$61,6)</f>
        <v>新竹市</v>
      </c>
      <c r="K69" s="2" t="str">
        <f>VLOOKUP(A69,銷貨單頭!$A$2:$G$61,7)</f>
        <v>莊國雄</v>
      </c>
      <c r="L69" s="2" t="str">
        <f>VLOOKUP(A69,銷貨單頭!$A$2:$H$61,8)</f>
        <v>業務二課</v>
      </c>
      <c r="M69" s="2">
        <f t="shared" si="5"/>
        <v>2007</v>
      </c>
      <c r="N69" s="2">
        <f t="shared" si="6"/>
        <v>9</v>
      </c>
      <c r="O69" s="19">
        <f t="shared" si="7"/>
        <v>3</v>
      </c>
    </row>
    <row r="70" spans="1:15">
      <c r="A70" t="s">
        <v>451</v>
      </c>
      <c r="B70" s="1" t="s">
        <v>600</v>
      </c>
      <c r="C70" s="1">
        <v>540</v>
      </c>
      <c r="D70" s="2" t="str">
        <f>VLOOKUP(B70,商品!$A$2:$B$21,2)</f>
        <v>SVGAV1M</v>
      </c>
      <c r="E70" s="14">
        <f>VLOOKUP(B70,商品!$A$2:$C$21,3)</f>
        <v>3846</v>
      </c>
      <c r="F70" s="2" t="str">
        <f>VLOOKUP(VLOOKUP(B70,商品!$A$2:$D$21,4),代號檔!$G$2:$H$6,2)</f>
        <v>顯示卡</v>
      </c>
      <c r="G70" s="14">
        <f t="shared" si="4"/>
        <v>2076840</v>
      </c>
      <c r="H70" s="15">
        <f>VLOOKUP(A70,銷貨單頭!$A$2:$D$61,4)</f>
        <v>39351</v>
      </c>
      <c r="I70" s="2" t="str">
        <f>VLOOKUP(A70,銷貨單頭!$A$2:$E$61,5)</f>
        <v>台灣保谷光學公司</v>
      </c>
      <c r="J70" s="2" t="str">
        <f>VLOOKUP(A70,銷貨單頭!$A$2:$F$61,6)</f>
        <v>新竹市</v>
      </c>
      <c r="K70" s="2" t="str">
        <f>VLOOKUP(A70,銷貨單頭!$A$2:$G$61,7)</f>
        <v>莊國雄</v>
      </c>
      <c r="L70" s="2" t="str">
        <f>VLOOKUP(A70,銷貨單頭!$A$2:$H$61,8)</f>
        <v>業務二課</v>
      </c>
      <c r="M70" s="2">
        <f t="shared" si="5"/>
        <v>2007</v>
      </c>
      <c r="N70" s="2">
        <f t="shared" si="6"/>
        <v>9</v>
      </c>
      <c r="O70" s="19">
        <f t="shared" si="7"/>
        <v>3</v>
      </c>
    </row>
    <row r="71" spans="1:15">
      <c r="A71" t="s">
        <v>451</v>
      </c>
      <c r="B71" s="1" t="s">
        <v>600</v>
      </c>
      <c r="C71" s="1">
        <v>820</v>
      </c>
      <c r="D71" s="2" t="str">
        <f>VLOOKUP(B71,商品!$A$2:$B$21,2)</f>
        <v>SVGAV1M</v>
      </c>
      <c r="E71" s="14">
        <f>VLOOKUP(B71,商品!$A$2:$C$21,3)</f>
        <v>3846</v>
      </c>
      <c r="F71" s="2" t="str">
        <f>VLOOKUP(VLOOKUP(B71,商品!$A$2:$D$21,4),代號檔!$G$2:$H$6,2)</f>
        <v>顯示卡</v>
      </c>
      <c r="G71" s="14">
        <f t="shared" si="4"/>
        <v>3153720</v>
      </c>
      <c r="H71" s="15">
        <f>VLOOKUP(A71,銷貨單頭!$A$2:$D$61,4)</f>
        <v>39351</v>
      </c>
      <c r="I71" s="2" t="str">
        <f>VLOOKUP(A71,銷貨單頭!$A$2:$E$61,5)</f>
        <v>台灣保谷光學公司</v>
      </c>
      <c r="J71" s="2" t="str">
        <f>VLOOKUP(A71,銷貨單頭!$A$2:$F$61,6)</f>
        <v>新竹市</v>
      </c>
      <c r="K71" s="2" t="str">
        <f>VLOOKUP(A71,銷貨單頭!$A$2:$G$61,7)</f>
        <v>莊國雄</v>
      </c>
      <c r="L71" s="2" t="str">
        <f>VLOOKUP(A71,銷貨單頭!$A$2:$H$61,8)</f>
        <v>業務二課</v>
      </c>
      <c r="M71" s="2">
        <f t="shared" si="5"/>
        <v>2007</v>
      </c>
      <c r="N71" s="2">
        <f t="shared" si="6"/>
        <v>9</v>
      </c>
      <c r="O71" s="19">
        <f t="shared" si="7"/>
        <v>3</v>
      </c>
    </row>
    <row r="72" spans="1:15">
      <c r="A72" t="s">
        <v>452</v>
      </c>
      <c r="B72" s="1" t="s">
        <v>511</v>
      </c>
      <c r="C72" s="1">
        <v>800</v>
      </c>
      <c r="D72" s="2" t="str">
        <f>VLOOKUP(B72,商品!$A$2:$B$21,2)</f>
        <v>EIDE1RP</v>
      </c>
      <c r="E72" s="14">
        <f>VLOOKUP(B72,商品!$A$2:$C$21,3)</f>
        <v>2198</v>
      </c>
      <c r="F72" s="2" t="str">
        <f>VLOOKUP(VLOOKUP(B72,商品!$A$2:$D$21,4),代號檔!$G$2:$H$6,2)</f>
        <v>匯流排</v>
      </c>
      <c r="G72" s="14">
        <f t="shared" si="4"/>
        <v>1758400</v>
      </c>
      <c r="H72" s="15">
        <f>VLOOKUP(A72,銷貨單頭!$A$2:$D$61,4)</f>
        <v>39357</v>
      </c>
      <c r="I72" s="2" t="str">
        <f>VLOOKUP(A72,銷貨單頭!$A$2:$E$61,5)</f>
        <v>麥柏公司</v>
      </c>
      <c r="J72" s="2" t="str">
        <f>VLOOKUP(A72,銷貨單頭!$A$2:$F$61,6)</f>
        <v>桃園縣</v>
      </c>
      <c r="K72" s="2" t="str">
        <f>VLOOKUP(A72,銷貨單頭!$A$2:$G$61,7)</f>
        <v>王玉治</v>
      </c>
      <c r="L72" s="2" t="str">
        <f>VLOOKUP(A72,銷貨單頭!$A$2:$H$61,8)</f>
        <v>業務一課</v>
      </c>
      <c r="M72" s="2">
        <f t="shared" si="5"/>
        <v>2007</v>
      </c>
      <c r="N72" s="2">
        <f t="shared" si="6"/>
        <v>10</v>
      </c>
      <c r="O72" s="19">
        <f t="shared" si="7"/>
        <v>4</v>
      </c>
    </row>
    <row r="73" spans="1:15">
      <c r="A73" t="s">
        <v>452</v>
      </c>
      <c r="B73" s="1" t="s">
        <v>507</v>
      </c>
      <c r="C73" s="1">
        <v>900</v>
      </c>
      <c r="D73" s="2" t="str">
        <f>VLOOKUP(B73,商品!$A$2:$B$21,2)</f>
        <v>SVGAV2M</v>
      </c>
      <c r="E73" s="14">
        <f>VLOOKUP(B73,商品!$A$2:$C$21,3)</f>
        <v>4675</v>
      </c>
      <c r="F73" s="2" t="str">
        <f>VLOOKUP(VLOOKUP(B73,商品!$A$2:$D$21,4),代號檔!$G$2:$H$6,2)</f>
        <v>顯示卡</v>
      </c>
      <c r="G73" s="14">
        <f t="shared" si="4"/>
        <v>4207500</v>
      </c>
      <c r="H73" s="15">
        <f>VLOOKUP(A73,銷貨單頭!$A$2:$D$61,4)</f>
        <v>39357</v>
      </c>
      <c r="I73" s="2" t="str">
        <f>VLOOKUP(A73,銷貨單頭!$A$2:$E$61,5)</f>
        <v>麥柏公司</v>
      </c>
      <c r="J73" s="2" t="str">
        <f>VLOOKUP(A73,銷貨單頭!$A$2:$F$61,6)</f>
        <v>桃園縣</v>
      </c>
      <c r="K73" s="2" t="str">
        <f>VLOOKUP(A73,銷貨單頭!$A$2:$G$61,7)</f>
        <v>王玉治</v>
      </c>
      <c r="L73" s="2" t="str">
        <f>VLOOKUP(A73,銷貨單頭!$A$2:$H$61,8)</f>
        <v>業務一課</v>
      </c>
      <c r="M73" s="2">
        <f t="shared" si="5"/>
        <v>2007</v>
      </c>
      <c r="N73" s="2">
        <f t="shared" si="6"/>
        <v>10</v>
      </c>
      <c r="O73" s="19">
        <f t="shared" si="7"/>
        <v>4</v>
      </c>
    </row>
    <row r="74" spans="1:15">
      <c r="A74" t="s">
        <v>452</v>
      </c>
      <c r="B74" s="1" t="s">
        <v>507</v>
      </c>
      <c r="C74" s="1">
        <v>180</v>
      </c>
      <c r="D74" s="2" t="str">
        <f>VLOOKUP(B74,商品!$A$2:$B$21,2)</f>
        <v>SVGAV2M</v>
      </c>
      <c r="E74" s="14">
        <f>VLOOKUP(B74,商品!$A$2:$C$21,3)</f>
        <v>4675</v>
      </c>
      <c r="F74" s="2" t="str">
        <f>VLOOKUP(VLOOKUP(B74,商品!$A$2:$D$21,4),代號檔!$G$2:$H$6,2)</f>
        <v>顯示卡</v>
      </c>
      <c r="G74" s="14">
        <f t="shared" si="4"/>
        <v>841500</v>
      </c>
      <c r="H74" s="15">
        <f>VLOOKUP(A74,銷貨單頭!$A$2:$D$61,4)</f>
        <v>39357</v>
      </c>
      <c r="I74" s="2" t="str">
        <f>VLOOKUP(A74,銷貨單頭!$A$2:$E$61,5)</f>
        <v>麥柏公司</v>
      </c>
      <c r="J74" s="2" t="str">
        <f>VLOOKUP(A74,銷貨單頭!$A$2:$F$61,6)</f>
        <v>桃園縣</v>
      </c>
      <c r="K74" s="2" t="str">
        <f>VLOOKUP(A74,銷貨單頭!$A$2:$G$61,7)</f>
        <v>王玉治</v>
      </c>
      <c r="L74" s="2" t="str">
        <f>VLOOKUP(A74,銷貨單頭!$A$2:$H$61,8)</f>
        <v>業務一課</v>
      </c>
      <c r="M74" s="2">
        <f t="shared" si="5"/>
        <v>2007</v>
      </c>
      <c r="N74" s="2">
        <f t="shared" si="6"/>
        <v>10</v>
      </c>
      <c r="O74" s="19">
        <f t="shared" si="7"/>
        <v>4</v>
      </c>
    </row>
    <row r="75" spans="1:15">
      <c r="A75" t="s">
        <v>452</v>
      </c>
      <c r="B75" s="1" t="s">
        <v>507</v>
      </c>
      <c r="C75" s="1">
        <v>180</v>
      </c>
      <c r="D75" s="2" t="str">
        <f>VLOOKUP(B75,商品!$A$2:$B$21,2)</f>
        <v>SVGAV2M</v>
      </c>
      <c r="E75" s="14">
        <f>VLOOKUP(B75,商品!$A$2:$C$21,3)</f>
        <v>4675</v>
      </c>
      <c r="F75" s="2" t="str">
        <f>VLOOKUP(VLOOKUP(B75,商品!$A$2:$D$21,4),代號檔!$G$2:$H$6,2)</f>
        <v>顯示卡</v>
      </c>
      <c r="G75" s="14">
        <f t="shared" si="4"/>
        <v>841500</v>
      </c>
      <c r="H75" s="15">
        <f>VLOOKUP(A75,銷貨單頭!$A$2:$D$61,4)</f>
        <v>39357</v>
      </c>
      <c r="I75" s="2" t="str">
        <f>VLOOKUP(A75,銷貨單頭!$A$2:$E$61,5)</f>
        <v>麥柏公司</v>
      </c>
      <c r="J75" s="2" t="str">
        <f>VLOOKUP(A75,銷貨單頭!$A$2:$F$61,6)</f>
        <v>桃園縣</v>
      </c>
      <c r="K75" s="2" t="str">
        <f>VLOOKUP(A75,銷貨單頭!$A$2:$G$61,7)</f>
        <v>王玉治</v>
      </c>
      <c r="L75" s="2" t="str">
        <f>VLOOKUP(A75,銷貨單頭!$A$2:$H$61,8)</f>
        <v>業務一課</v>
      </c>
      <c r="M75" s="2">
        <f t="shared" si="5"/>
        <v>2007</v>
      </c>
      <c r="N75" s="2">
        <f t="shared" si="6"/>
        <v>10</v>
      </c>
      <c r="O75" s="19">
        <f t="shared" si="7"/>
        <v>4</v>
      </c>
    </row>
    <row r="76" spans="1:15">
      <c r="A76" t="s">
        <v>452</v>
      </c>
      <c r="B76" s="1" t="s">
        <v>511</v>
      </c>
      <c r="C76" s="1">
        <v>800</v>
      </c>
      <c r="D76" s="2" t="str">
        <f>VLOOKUP(B76,商品!$A$2:$B$21,2)</f>
        <v>EIDE1RP</v>
      </c>
      <c r="E76" s="14">
        <f>VLOOKUP(B76,商品!$A$2:$C$21,3)</f>
        <v>2198</v>
      </c>
      <c r="F76" s="2" t="str">
        <f>VLOOKUP(VLOOKUP(B76,商品!$A$2:$D$21,4),代號檔!$G$2:$H$6,2)</f>
        <v>匯流排</v>
      </c>
      <c r="G76" s="14">
        <f t="shared" si="4"/>
        <v>1758400</v>
      </c>
      <c r="H76" s="15">
        <f>VLOOKUP(A76,銷貨單頭!$A$2:$D$61,4)</f>
        <v>39357</v>
      </c>
      <c r="I76" s="2" t="str">
        <f>VLOOKUP(A76,銷貨單頭!$A$2:$E$61,5)</f>
        <v>麥柏公司</v>
      </c>
      <c r="J76" s="2" t="str">
        <f>VLOOKUP(A76,銷貨單頭!$A$2:$F$61,6)</f>
        <v>桃園縣</v>
      </c>
      <c r="K76" s="2" t="str">
        <f>VLOOKUP(A76,銷貨單頭!$A$2:$G$61,7)</f>
        <v>王玉治</v>
      </c>
      <c r="L76" s="2" t="str">
        <f>VLOOKUP(A76,銷貨單頭!$A$2:$H$61,8)</f>
        <v>業務一課</v>
      </c>
      <c r="M76" s="2">
        <f t="shared" si="5"/>
        <v>2007</v>
      </c>
      <c r="N76" s="2">
        <f t="shared" si="6"/>
        <v>10</v>
      </c>
      <c r="O76" s="19">
        <f t="shared" si="7"/>
        <v>4</v>
      </c>
    </row>
    <row r="77" spans="1:15">
      <c r="A77" t="s">
        <v>453</v>
      </c>
      <c r="B77" s="1" t="s">
        <v>512</v>
      </c>
      <c r="C77" s="1">
        <v>430</v>
      </c>
      <c r="D77" s="2" t="str">
        <f>VLOOKUP(B77,商品!$A$2:$B$21,2)</f>
        <v>EIDE2RP</v>
      </c>
      <c r="E77" s="14">
        <f>VLOOKUP(B77,商品!$A$2:$C$21,3)</f>
        <v>1558</v>
      </c>
      <c r="F77" s="2" t="str">
        <f>VLOOKUP(VLOOKUP(B77,商品!$A$2:$D$21,4),代號檔!$G$2:$H$6,2)</f>
        <v>匯流排</v>
      </c>
      <c r="G77" s="14">
        <f t="shared" si="4"/>
        <v>669940</v>
      </c>
      <c r="H77" s="15">
        <f>VLOOKUP(A77,銷貨單頭!$A$2:$D$61,4)</f>
        <v>39387</v>
      </c>
      <c r="I77" s="2" t="str">
        <f>VLOOKUP(A77,銷貨單頭!$A$2:$E$61,5)</f>
        <v>漢寶農畜產企業公司</v>
      </c>
      <c r="J77" s="2" t="str">
        <f>VLOOKUP(A77,銷貨單頭!$A$2:$F$61,6)</f>
        <v>台中市</v>
      </c>
      <c r="K77" s="2" t="str">
        <f>VLOOKUP(A77,銷貨單頭!$A$2:$G$61,7)</f>
        <v>毛渝南</v>
      </c>
      <c r="L77" s="2" t="str">
        <f>VLOOKUP(A77,銷貨單頭!$A$2:$H$61,8)</f>
        <v>業務四課</v>
      </c>
      <c r="M77" s="2">
        <f t="shared" si="5"/>
        <v>2007</v>
      </c>
      <c r="N77" s="2">
        <f t="shared" si="6"/>
        <v>11</v>
      </c>
      <c r="O77" s="19">
        <f t="shared" si="7"/>
        <v>4</v>
      </c>
    </row>
    <row r="78" spans="1:15">
      <c r="A78" t="s">
        <v>453</v>
      </c>
      <c r="B78" s="1" t="s">
        <v>508</v>
      </c>
      <c r="C78" s="1">
        <v>650</v>
      </c>
      <c r="D78" s="2" t="str">
        <f>VLOOKUP(B78,商品!$A$2:$B$21,2)</f>
        <v>SVGAP1M</v>
      </c>
      <c r="E78" s="14">
        <f>VLOOKUP(B78,商品!$A$2:$C$21,3)</f>
        <v>4115</v>
      </c>
      <c r="F78" s="2" t="str">
        <f>VLOOKUP(VLOOKUP(B78,商品!$A$2:$D$21,4),代號檔!$G$2:$H$6,2)</f>
        <v>顯示卡</v>
      </c>
      <c r="G78" s="14">
        <f t="shared" si="4"/>
        <v>2674750</v>
      </c>
      <c r="H78" s="15">
        <f>VLOOKUP(A78,銷貨單頭!$A$2:$D$61,4)</f>
        <v>39387</v>
      </c>
      <c r="I78" s="2" t="str">
        <f>VLOOKUP(A78,銷貨單頭!$A$2:$E$61,5)</f>
        <v>漢寶農畜產企業公司</v>
      </c>
      <c r="J78" s="2" t="str">
        <f>VLOOKUP(A78,銷貨單頭!$A$2:$F$61,6)</f>
        <v>台中市</v>
      </c>
      <c r="K78" s="2" t="str">
        <f>VLOOKUP(A78,銷貨單頭!$A$2:$G$61,7)</f>
        <v>毛渝南</v>
      </c>
      <c r="L78" s="2" t="str">
        <f>VLOOKUP(A78,銷貨單頭!$A$2:$H$61,8)</f>
        <v>業務四課</v>
      </c>
      <c r="M78" s="2">
        <f t="shared" si="5"/>
        <v>2007</v>
      </c>
      <c r="N78" s="2">
        <f t="shared" si="6"/>
        <v>11</v>
      </c>
      <c r="O78" s="19">
        <f t="shared" si="7"/>
        <v>4</v>
      </c>
    </row>
    <row r="79" spans="1:15">
      <c r="A79" t="s">
        <v>453</v>
      </c>
      <c r="B79" s="1" t="s">
        <v>508</v>
      </c>
      <c r="C79" s="1">
        <v>250</v>
      </c>
      <c r="D79" s="2" t="str">
        <f>VLOOKUP(B79,商品!$A$2:$B$21,2)</f>
        <v>SVGAP1M</v>
      </c>
      <c r="E79" s="14">
        <f>VLOOKUP(B79,商品!$A$2:$C$21,3)</f>
        <v>4115</v>
      </c>
      <c r="F79" s="2" t="str">
        <f>VLOOKUP(VLOOKUP(B79,商品!$A$2:$D$21,4),代號檔!$G$2:$H$6,2)</f>
        <v>顯示卡</v>
      </c>
      <c r="G79" s="14">
        <f t="shared" si="4"/>
        <v>1028750</v>
      </c>
      <c r="H79" s="15">
        <f>VLOOKUP(A79,銷貨單頭!$A$2:$D$61,4)</f>
        <v>39387</v>
      </c>
      <c r="I79" s="2" t="str">
        <f>VLOOKUP(A79,銷貨單頭!$A$2:$E$61,5)</f>
        <v>漢寶農畜產企業公司</v>
      </c>
      <c r="J79" s="2" t="str">
        <f>VLOOKUP(A79,銷貨單頭!$A$2:$F$61,6)</f>
        <v>台中市</v>
      </c>
      <c r="K79" s="2" t="str">
        <f>VLOOKUP(A79,銷貨單頭!$A$2:$G$61,7)</f>
        <v>毛渝南</v>
      </c>
      <c r="L79" s="2" t="str">
        <f>VLOOKUP(A79,銷貨單頭!$A$2:$H$61,8)</f>
        <v>業務四課</v>
      </c>
      <c r="M79" s="2">
        <f t="shared" si="5"/>
        <v>2007</v>
      </c>
      <c r="N79" s="2">
        <f t="shared" si="6"/>
        <v>11</v>
      </c>
      <c r="O79" s="19">
        <f t="shared" si="7"/>
        <v>4</v>
      </c>
    </row>
    <row r="80" spans="1:15">
      <c r="A80" t="s">
        <v>454</v>
      </c>
      <c r="B80" s="1" t="s">
        <v>501</v>
      </c>
      <c r="C80" s="1">
        <v>310</v>
      </c>
      <c r="D80" s="2" t="str">
        <f>VLOOKUP(B80,商品!$A$2:$B$21,2)</f>
        <v>MB586V3R16</v>
      </c>
      <c r="E80" s="14">
        <f>VLOOKUP(B80,商品!$A$2:$C$21,3)</f>
        <v>15186</v>
      </c>
      <c r="F80" s="2" t="str">
        <f>VLOOKUP(VLOOKUP(B80,商品!$A$2:$D$21,4),代號檔!$G$2:$H$6,2)</f>
        <v>主機板</v>
      </c>
      <c r="G80" s="14">
        <f t="shared" si="4"/>
        <v>4707660</v>
      </c>
      <c r="H80" s="15">
        <f>VLOOKUP(A80,銷貨單頭!$A$2:$D$61,4)</f>
        <v>39410</v>
      </c>
      <c r="I80" s="2" t="str">
        <f>VLOOKUP(A80,銷貨單頭!$A$2:$E$61,5)</f>
        <v>東興振業公司</v>
      </c>
      <c r="J80" s="2" t="str">
        <f>VLOOKUP(A80,銷貨單頭!$A$2:$F$61,6)</f>
        <v>台南縣</v>
      </c>
      <c r="K80" s="2" t="str">
        <f>VLOOKUP(A80,銷貨單頭!$A$2:$G$61,7)</f>
        <v>向大鵬</v>
      </c>
      <c r="L80" s="2" t="str">
        <f>VLOOKUP(A80,銷貨單頭!$A$2:$H$61,8)</f>
        <v>業務二課</v>
      </c>
      <c r="M80" s="2">
        <f t="shared" si="5"/>
        <v>2007</v>
      </c>
      <c r="N80" s="2">
        <f t="shared" si="6"/>
        <v>11</v>
      </c>
      <c r="O80" s="19">
        <f t="shared" si="7"/>
        <v>4</v>
      </c>
    </row>
    <row r="81" spans="1:15">
      <c r="A81" t="s">
        <v>454</v>
      </c>
      <c r="B81" s="1" t="s">
        <v>509</v>
      </c>
      <c r="C81" s="1">
        <v>370</v>
      </c>
      <c r="D81" s="2" t="str">
        <f>VLOOKUP(B81,商品!$A$2:$B$21,2)</f>
        <v>SVGAP2M</v>
      </c>
      <c r="E81" s="14">
        <f>VLOOKUP(B81,商品!$A$2:$C$21,3)</f>
        <v>4945</v>
      </c>
      <c r="F81" s="2" t="str">
        <f>VLOOKUP(VLOOKUP(B81,商品!$A$2:$D$21,4),代號檔!$G$2:$H$6,2)</f>
        <v>顯示卡</v>
      </c>
      <c r="G81" s="14">
        <f t="shared" si="4"/>
        <v>1829650</v>
      </c>
      <c r="H81" s="15">
        <f>VLOOKUP(A81,銷貨單頭!$A$2:$D$61,4)</f>
        <v>39410</v>
      </c>
      <c r="I81" s="2" t="str">
        <f>VLOOKUP(A81,銷貨單頭!$A$2:$E$61,5)</f>
        <v>東興振業公司</v>
      </c>
      <c r="J81" s="2" t="str">
        <f>VLOOKUP(A81,銷貨單頭!$A$2:$F$61,6)</f>
        <v>台南縣</v>
      </c>
      <c r="K81" s="2" t="str">
        <f>VLOOKUP(A81,銷貨單頭!$A$2:$G$61,7)</f>
        <v>向大鵬</v>
      </c>
      <c r="L81" s="2" t="str">
        <f>VLOOKUP(A81,銷貨單頭!$A$2:$H$61,8)</f>
        <v>業務二課</v>
      </c>
      <c r="M81" s="2">
        <f t="shared" si="5"/>
        <v>2007</v>
      </c>
      <c r="N81" s="2">
        <f t="shared" si="6"/>
        <v>11</v>
      </c>
      <c r="O81" s="19">
        <f t="shared" si="7"/>
        <v>4</v>
      </c>
    </row>
    <row r="82" spans="1:15">
      <c r="A82" t="s">
        <v>454</v>
      </c>
      <c r="B82" s="1" t="s">
        <v>509</v>
      </c>
      <c r="C82" s="1">
        <v>720</v>
      </c>
      <c r="D82" s="2" t="str">
        <f>VLOOKUP(B82,商品!$A$2:$B$21,2)</f>
        <v>SVGAP2M</v>
      </c>
      <c r="E82" s="14">
        <f>VLOOKUP(B82,商品!$A$2:$C$21,3)</f>
        <v>4945</v>
      </c>
      <c r="F82" s="2" t="str">
        <f>VLOOKUP(VLOOKUP(B82,商品!$A$2:$D$21,4),代號檔!$G$2:$H$6,2)</f>
        <v>顯示卡</v>
      </c>
      <c r="G82" s="14">
        <f t="shared" si="4"/>
        <v>3560400</v>
      </c>
      <c r="H82" s="15">
        <f>VLOOKUP(A82,銷貨單頭!$A$2:$D$61,4)</f>
        <v>39410</v>
      </c>
      <c r="I82" s="2" t="str">
        <f>VLOOKUP(A82,銷貨單頭!$A$2:$E$61,5)</f>
        <v>東興振業公司</v>
      </c>
      <c r="J82" s="2" t="str">
        <f>VLOOKUP(A82,銷貨單頭!$A$2:$F$61,6)</f>
        <v>台南縣</v>
      </c>
      <c r="K82" s="2" t="str">
        <f>VLOOKUP(A82,銷貨單頭!$A$2:$G$61,7)</f>
        <v>向大鵬</v>
      </c>
      <c r="L82" s="2" t="str">
        <f>VLOOKUP(A82,銷貨單頭!$A$2:$H$61,8)</f>
        <v>業務二課</v>
      </c>
      <c r="M82" s="2">
        <f t="shared" si="5"/>
        <v>2007</v>
      </c>
      <c r="N82" s="2">
        <f t="shared" si="6"/>
        <v>11</v>
      </c>
      <c r="O82" s="19">
        <f t="shared" si="7"/>
        <v>4</v>
      </c>
    </row>
    <row r="83" spans="1:15">
      <c r="A83" t="s">
        <v>455</v>
      </c>
      <c r="B83" s="1" t="s">
        <v>601</v>
      </c>
      <c r="C83" s="1">
        <v>730</v>
      </c>
      <c r="D83" s="2" t="str">
        <f>VLOOKUP(B83,商品!$A$2:$B$21,2)</f>
        <v>SCSIPB</v>
      </c>
      <c r="E83" s="14">
        <f>VLOOKUP(B83,商品!$A$2:$C$21,3)</f>
        <v>2198</v>
      </c>
      <c r="F83" s="2" t="str">
        <f>VLOOKUP(VLOOKUP(B83,商品!$A$2:$D$21,4),代號檔!$G$2:$H$6,2)</f>
        <v>匯流排</v>
      </c>
      <c r="G83" s="14">
        <f t="shared" si="4"/>
        <v>1604540</v>
      </c>
      <c r="H83" s="15">
        <f>VLOOKUP(A83,銷貨單頭!$A$2:$D$61,4)</f>
        <v>39412</v>
      </c>
      <c r="I83" s="2" t="str">
        <f>VLOOKUP(A83,銷貨單頭!$A$2:$E$61,5)</f>
        <v>家鄉事業公司</v>
      </c>
      <c r="J83" s="2" t="str">
        <f>VLOOKUP(A83,銷貨單頭!$A$2:$F$61,6)</f>
        <v>台北市</v>
      </c>
      <c r="K83" s="2" t="str">
        <f>VLOOKUP(A83,銷貨單頭!$A$2:$G$61,7)</f>
        <v>莊國雄</v>
      </c>
      <c r="L83" s="2" t="str">
        <f>VLOOKUP(A83,銷貨單頭!$A$2:$H$61,8)</f>
        <v>業務二課</v>
      </c>
      <c r="M83" s="2">
        <f t="shared" si="5"/>
        <v>2007</v>
      </c>
      <c r="N83" s="2">
        <f t="shared" si="6"/>
        <v>11</v>
      </c>
      <c r="O83" s="19">
        <f t="shared" si="7"/>
        <v>4</v>
      </c>
    </row>
    <row r="84" spans="1:15">
      <c r="A84" t="s">
        <v>455</v>
      </c>
      <c r="B84" s="1" t="s">
        <v>601</v>
      </c>
      <c r="C84" s="1">
        <v>540</v>
      </c>
      <c r="D84" s="2" t="str">
        <f>VLOOKUP(B84,商品!$A$2:$B$21,2)</f>
        <v>SCSIPB</v>
      </c>
      <c r="E84" s="14">
        <f>VLOOKUP(B84,商品!$A$2:$C$21,3)</f>
        <v>2198</v>
      </c>
      <c r="F84" s="2" t="str">
        <f>VLOOKUP(VLOOKUP(B84,商品!$A$2:$D$21,4),代號檔!$G$2:$H$6,2)</f>
        <v>匯流排</v>
      </c>
      <c r="G84" s="14">
        <f t="shared" si="4"/>
        <v>1186920</v>
      </c>
      <c r="H84" s="15">
        <f>VLOOKUP(A84,銷貨單頭!$A$2:$D$61,4)</f>
        <v>39412</v>
      </c>
      <c r="I84" s="2" t="str">
        <f>VLOOKUP(A84,銷貨單頭!$A$2:$E$61,5)</f>
        <v>家鄉事業公司</v>
      </c>
      <c r="J84" s="2" t="str">
        <f>VLOOKUP(A84,銷貨單頭!$A$2:$F$61,6)</f>
        <v>台北市</v>
      </c>
      <c r="K84" s="2" t="str">
        <f>VLOOKUP(A84,銷貨單頭!$A$2:$G$61,7)</f>
        <v>莊國雄</v>
      </c>
      <c r="L84" s="2" t="str">
        <f>VLOOKUP(A84,銷貨單頭!$A$2:$H$61,8)</f>
        <v>業務二課</v>
      </c>
      <c r="M84" s="2">
        <f t="shared" si="5"/>
        <v>2007</v>
      </c>
      <c r="N84" s="2">
        <f t="shared" si="6"/>
        <v>11</v>
      </c>
      <c r="O84" s="19">
        <f t="shared" si="7"/>
        <v>4</v>
      </c>
    </row>
    <row r="85" spans="1:15">
      <c r="A85" t="s">
        <v>455</v>
      </c>
      <c r="B85" s="1" t="s">
        <v>502</v>
      </c>
      <c r="C85" s="1">
        <v>650</v>
      </c>
      <c r="D85" s="2" t="str">
        <f>VLOOKUP(B85,商品!$A$2:$B$21,2)</f>
        <v>MB586E3R32</v>
      </c>
      <c r="E85" s="14">
        <f>VLOOKUP(B85,商品!$A$2:$C$21,3)</f>
        <v>41162</v>
      </c>
      <c r="F85" s="2" t="str">
        <f>VLOOKUP(VLOOKUP(B85,商品!$A$2:$D$21,4),代號檔!$G$2:$H$6,2)</f>
        <v>主機板</v>
      </c>
      <c r="G85" s="14">
        <f t="shared" si="4"/>
        <v>26755300</v>
      </c>
      <c r="H85" s="15">
        <f>VLOOKUP(A85,銷貨單頭!$A$2:$D$61,4)</f>
        <v>39412</v>
      </c>
      <c r="I85" s="2" t="str">
        <f>VLOOKUP(A85,銷貨單頭!$A$2:$E$61,5)</f>
        <v>家鄉事業公司</v>
      </c>
      <c r="J85" s="2" t="str">
        <f>VLOOKUP(A85,銷貨單頭!$A$2:$F$61,6)</f>
        <v>台北市</v>
      </c>
      <c r="K85" s="2" t="str">
        <f>VLOOKUP(A85,銷貨單頭!$A$2:$G$61,7)</f>
        <v>莊國雄</v>
      </c>
      <c r="L85" s="2" t="str">
        <f>VLOOKUP(A85,銷貨單頭!$A$2:$H$61,8)</f>
        <v>業務二課</v>
      </c>
      <c r="M85" s="2">
        <f t="shared" si="5"/>
        <v>2007</v>
      </c>
      <c r="N85" s="2">
        <f t="shared" si="6"/>
        <v>11</v>
      </c>
      <c r="O85" s="19">
        <f t="shared" si="7"/>
        <v>4</v>
      </c>
    </row>
    <row r="86" spans="1:15">
      <c r="A86" t="s">
        <v>456</v>
      </c>
      <c r="B86" s="1" t="s">
        <v>510</v>
      </c>
      <c r="C86" s="1">
        <v>540</v>
      </c>
      <c r="D86" s="2" t="str">
        <f>VLOOKUP(B86,商品!$A$2:$B$21,2)</f>
        <v>SCSIVB</v>
      </c>
      <c r="E86" s="14">
        <f>VLOOKUP(B86,商品!$A$2:$C$21,3)</f>
        <v>1947</v>
      </c>
      <c r="F86" s="2" t="str">
        <f>VLOOKUP(VLOOKUP(B86,商品!$A$2:$D$21,4),代號檔!$G$2:$H$6,2)</f>
        <v>匯流排</v>
      </c>
      <c r="G86" s="14">
        <f t="shared" si="4"/>
        <v>1051380</v>
      </c>
      <c r="H86" s="15">
        <f>VLOOKUP(A86,銷貨單頭!$A$2:$D$61,4)</f>
        <v>39426</v>
      </c>
      <c r="I86" s="2" t="str">
        <f>VLOOKUP(A86,銷貨單頭!$A$2:$E$61,5)</f>
        <v>欣中天然氣公司</v>
      </c>
      <c r="J86" s="2" t="str">
        <f>VLOOKUP(A86,銷貨單頭!$A$2:$F$61,6)</f>
        <v>桃園縣</v>
      </c>
      <c r="K86" s="2" t="str">
        <f>VLOOKUP(A86,銷貨單頭!$A$2:$G$61,7)</f>
        <v>林鳳春</v>
      </c>
      <c r="L86" s="2" t="str">
        <f>VLOOKUP(A86,銷貨單頭!$A$2:$H$61,8)</f>
        <v>業務一課</v>
      </c>
      <c r="M86" s="2">
        <f t="shared" si="5"/>
        <v>2007</v>
      </c>
      <c r="N86" s="2">
        <f t="shared" si="6"/>
        <v>12</v>
      </c>
      <c r="O86" s="19">
        <f t="shared" si="7"/>
        <v>4</v>
      </c>
    </row>
    <row r="87" spans="1:15">
      <c r="A87" t="s">
        <v>456</v>
      </c>
      <c r="B87" s="1" t="s">
        <v>510</v>
      </c>
      <c r="C87" s="1">
        <v>650</v>
      </c>
      <c r="D87" s="2" t="str">
        <f>VLOOKUP(B87,商品!$A$2:$B$21,2)</f>
        <v>SCSIVB</v>
      </c>
      <c r="E87" s="14">
        <f>VLOOKUP(B87,商品!$A$2:$C$21,3)</f>
        <v>1947</v>
      </c>
      <c r="F87" s="2" t="str">
        <f>VLOOKUP(VLOOKUP(B87,商品!$A$2:$D$21,4),代號檔!$G$2:$H$6,2)</f>
        <v>匯流排</v>
      </c>
      <c r="G87" s="14">
        <f t="shared" si="4"/>
        <v>1265550</v>
      </c>
      <c r="H87" s="15">
        <f>VLOOKUP(A87,銷貨單頭!$A$2:$D$61,4)</f>
        <v>39426</v>
      </c>
      <c r="I87" s="2" t="str">
        <f>VLOOKUP(A87,銷貨單頭!$A$2:$E$61,5)</f>
        <v>欣中天然氣公司</v>
      </c>
      <c r="J87" s="2" t="str">
        <f>VLOOKUP(A87,銷貨單頭!$A$2:$F$61,6)</f>
        <v>桃園縣</v>
      </c>
      <c r="K87" s="2" t="str">
        <f>VLOOKUP(A87,銷貨單頭!$A$2:$G$61,7)</f>
        <v>林鳳春</v>
      </c>
      <c r="L87" s="2" t="str">
        <f>VLOOKUP(A87,銷貨單頭!$A$2:$H$61,8)</f>
        <v>業務一課</v>
      </c>
      <c r="M87" s="2">
        <f t="shared" si="5"/>
        <v>2007</v>
      </c>
      <c r="N87" s="2">
        <f t="shared" si="6"/>
        <v>12</v>
      </c>
      <c r="O87" s="19">
        <f t="shared" si="7"/>
        <v>4</v>
      </c>
    </row>
    <row r="88" spans="1:15">
      <c r="A88" t="s">
        <v>456</v>
      </c>
      <c r="B88" s="1" t="s">
        <v>503</v>
      </c>
      <c r="C88" s="1">
        <v>100</v>
      </c>
      <c r="D88" s="2" t="str">
        <f>VLOOKUP(B88,商品!$A$2:$B$21,2)</f>
        <v>MB586E3R16</v>
      </c>
      <c r="E88" s="14">
        <f>VLOOKUP(B88,商品!$A$2:$C$21,3)</f>
        <v>18783</v>
      </c>
      <c r="F88" s="2" t="str">
        <f>VLOOKUP(VLOOKUP(B88,商品!$A$2:$D$21,4),代號檔!$G$2:$H$6,2)</f>
        <v>主機板</v>
      </c>
      <c r="G88" s="14">
        <f t="shared" si="4"/>
        <v>1878300</v>
      </c>
      <c r="H88" s="15">
        <f>VLOOKUP(A88,銷貨單頭!$A$2:$D$61,4)</f>
        <v>39426</v>
      </c>
      <c r="I88" s="2" t="str">
        <f>VLOOKUP(A88,銷貨單頭!$A$2:$E$61,5)</f>
        <v>欣中天然氣公司</v>
      </c>
      <c r="J88" s="2" t="str">
        <f>VLOOKUP(A88,銷貨單頭!$A$2:$F$61,6)</f>
        <v>桃園縣</v>
      </c>
      <c r="K88" s="2" t="str">
        <f>VLOOKUP(A88,銷貨單頭!$A$2:$G$61,7)</f>
        <v>林鳳春</v>
      </c>
      <c r="L88" s="2" t="str">
        <f>VLOOKUP(A88,銷貨單頭!$A$2:$H$61,8)</f>
        <v>業務一課</v>
      </c>
      <c r="M88" s="2">
        <f t="shared" si="5"/>
        <v>2007</v>
      </c>
      <c r="N88" s="2">
        <f t="shared" si="6"/>
        <v>12</v>
      </c>
      <c r="O88" s="19">
        <f t="shared" si="7"/>
        <v>4</v>
      </c>
    </row>
    <row r="89" spans="1:15">
      <c r="A89" t="s">
        <v>457</v>
      </c>
      <c r="B89" s="1" t="s">
        <v>511</v>
      </c>
      <c r="C89" s="1">
        <v>720</v>
      </c>
      <c r="D89" s="2" t="str">
        <f>VLOOKUP(B89,商品!$A$2:$B$21,2)</f>
        <v>EIDE1RP</v>
      </c>
      <c r="E89" s="14">
        <f>VLOOKUP(B89,商品!$A$2:$C$21,3)</f>
        <v>2198</v>
      </c>
      <c r="F89" s="2" t="str">
        <f>VLOOKUP(VLOOKUP(B89,商品!$A$2:$D$21,4),代號檔!$G$2:$H$6,2)</f>
        <v>匯流排</v>
      </c>
      <c r="G89" s="14">
        <f t="shared" si="4"/>
        <v>1582560</v>
      </c>
      <c r="H89" s="15">
        <f>VLOOKUP(A89,銷貨單頭!$A$2:$D$61,4)</f>
        <v>39428</v>
      </c>
      <c r="I89" s="2" t="str">
        <f>VLOOKUP(A89,銷貨單頭!$A$2:$E$61,5)</f>
        <v>中衛聯合開發公司</v>
      </c>
      <c r="J89" s="2" t="str">
        <f>VLOOKUP(A89,銷貨單頭!$A$2:$F$61,6)</f>
        <v>台北市</v>
      </c>
      <c r="K89" s="2" t="str">
        <f>VLOOKUP(A89,銷貨單頭!$A$2:$G$61,7)</f>
        <v>謝穎青</v>
      </c>
      <c r="L89" s="2" t="str">
        <f>VLOOKUP(A89,銷貨單頭!$A$2:$H$61,8)</f>
        <v>業務三課</v>
      </c>
      <c r="M89" s="2">
        <f t="shared" si="5"/>
        <v>2007</v>
      </c>
      <c r="N89" s="2">
        <f t="shared" si="6"/>
        <v>12</v>
      </c>
      <c r="O89" s="19">
        <f t="shared" si="7"/>
        <v>4</v>
      </c>
    </row>
    <row r="90" spans="1:15">
      <c r="A90" t="s">
        <v>457</v>
      </c>
      <c r="B90" s="1" t="s">
        <v>511</v>
      </c>
      <c r="C90" s="1">
        <v>1260</v>
      </c>
      <c r="D90" s="2" t="str">
        <f>VLOOKUP(B90,商品!$A$2:$B$21,2)</f>
        <v>EIDE1RP</v>
      </c>
      <c r="E90" s="14">
        <f>VLOOKUP(B90,商品!$A$2:$C$21,3)</f>
        <v>2198</v>
      </c>
      <c r="F90" s="2" t="str">
        <f>VLOOKUP(VLOOKUP(B90,商品!$A$2:$D$21,4),代號檔!$G$2:$H$6,2)</f>
        <v>匯流排</v>
      </c>
      <c r="G90" s="14">
        <f t="shared" si="4"/>
        <v>2769480</v>
      </c>
      <c r="H90" s="15">
        <f>VLOOKUP(A90,銷貨單頭!$A$2:$D$61,4)</f>
        <v>39428</v>
      </c>
      <c r="I90" s="2" t="str">
        <f>VLOOKUP(A90,銷貨單頭!$A$2:$E$61,5)</f>
        <v>中衛聯合開發公司</v>
      </c>
      <c r="J90" s="2" t="str">
        <f>VLOOKUP(A90,銷貨單頭!$A$2:$F$61,6)</f>
        <v>台北市</v>
      </c>
      <c r="K90" s="2" t="str">
        <f>VLOOKUP(A90,銷貨單頭!$A$2:$G$61,7)</f>
        <v>謝穎青</v>
      </c>
      <c r="L90" s="2" t="str">
        <f>VLOOKUP(A90,銷貨單頭!$A$2:$H$61,8)</f>
        <v>業務三課</v>
      </c>
      <c r="M90" s="2">
        <f t="shared" si="5"/>
        <v>2007</v>
      </c>
      <c r="N90" s="2">
        <f t="shared" si="6"/>
        <v>12</v>
      </c>
      <c r="O90" s="19">
        <f t="shared" si="7"/>
        <v>4</v>
      </c>
    </row>
    <row r="91" spans="1:15">
      <c r="A91" t="s">
        <v>457</v>
      </c>
      <c r="B91" s="1" t="s">
        <v>504</v>
      </c>
      <c r="C91" s="1">
        <v>720</v>
      </c>
      <c r="D91" s="2" t="str">
        <f>VLOOKUP(B91,商品!$A$2:$B$21,2)</f>
        <v>MB586E7R32</v>
      </c>
      <c r="E91" s="14">
        <f>VLOOKUP(B91,商品!$A$2:$C$21,3)</f>
        <v>42261</v>
      </c>
      <c r="F91" s="2" t="str">
        <f>VLOOKUP(VLOOKUP(B91,商品!$A$2:$D$21,4),代號檔!$G$2:$H$6,2)</f>
        <v>主機板</v>
      </c>
      <c r="G91" s="14">
        <f t="shared" si="4"/>
        <v>30427920</v>
      </c>
      <c r="H91" s="15">
        <f>VLOOKUP(A91,銷貨單頭!$A$2:$D$61,4)</f>
        <v>39428</v>
      </c>
      <c r="I91" s="2" t="str">
        <f>VLOOKUP(A91,銷貨單頭!$A$2:$E$61,5)</f>
        <v>中衛聯合開發公司</v>
      </c>
      <c r="J91" s="2" t="str">
        <f>VLOOKUP(A91,銷貨單頭!$A$2:$F$61,6)</f>
        <v>台北市</v>
      </c>
      <c r="K91" s="2" t="str">
        <f>VLOOKUP(A91,銷貨單頭!$A$2:$G$61,7)</f>
        <v>謝穎青</v>
      </c>
      <c r="L91" s="2" t="str">
        <f>VLOOKUP(A91,銷貨單頭!$A$2:$H$61,8)</f>
        <v>業務三課</v>
      </c>
      <c r="M91" s="2">
        <f t="shared" si="5"/>
        <v>2007</v>
      </c>
      <c r="N91" s="2">
        <f t="shared" si="6"/>
        <v>12</v>
      </c>
      <c r="O91" s="19">
        <f t="shared" si="7"/>
        <v>4</v>
      </c>
    </row>
    <row r="92" spans="1:15">
      <c r="A92" t="s">
        <v>458</v>
      </c>
      <c r="B92" s="1" t="s">
        <v>505</v>
      </c>
      <c r="C92" s="1">
        <v>1700</v>
      </c>
      <c r="D92" s="2" t="str">
        <f>VLOOKUP(B92,商品!$A$2:$B$21,2)</f>
        <v>MB586E7R16</v>
      </c>
      <c r="E92" s="14">
        <f>VLOOKUP(B92,商品!$A$2:$C$21,3)</f>
        <v>21480</v>
      </c>
      <c r="F92" s="2" t="str">
        <f>VLOOKUP(VLOOKUP(B92,商品!$A$2:$D$21,4),代號檔!$G$2:$H$6,2)</f>
        <v>主機板</v>
      </c>
      <c r="G92" s="14">
        <f t="shared" si="4"/>
        <v>36516000</v>
      </c>
      <c r="H92" s="15">
        <f>VLOOKUP(A92,銷貨單頭!$A$2:$D$61,4)</f>
        <v>39470</v>
      </c>
      <c r="I92" s="2" t="str">
        <f>VLOOKUP(A92,銷貨單頭!$A$2:$E$61,5)</f>
        <v>亞智公司</v>
      </c>
      <c r="J92" s="2" t="str">
        <f>VLOOKUP(A92,銷貨單頭!$A$2:$F$61,6)</f>
        <v>新竹市</v>
      </c>
      <c r="K92" s="2" t="str">
        <f>VLOOKUP(A92,銷貨單頭!$A$2:$G$61,7)</f>
        <v>向大鵬</v>
      </c>
      <c r="L92" s="2" t="str">
        <f>VLOOKUP(A92,銷貨單頭!$A$2:$H$61,8)</f>
        <v>業務二課</v>
      </c>
      <c r="M92" s="2">
        <f t="shared" si="5"/>
        <v>2008</v>
      </c>
      <c r="N92" s="2">
        <f t="shared" si="6"/>
        <v>1</v>
      </c>
      <c r="O92" s="19">
        <f t="shared" si="7"/>
        <v>1</v>
      </c>
    </row>
    <row r="93" spans="1:15">
      <c r="A93" t="s">
        <v>458</v>
      </c>
      <c r="B93" s="1" t="s">
        <v>512</v>
      </c>
      <c r="C93" s="1">
        <v>160</v>
      </c>
      <c r="D93" s="2" t="str">
        <f>VLOOKUP(B93,商品!$A$2:$B$21,2)</f>
        <v>EIDE2RP</v>
      </c>
      <c r="E93" s="14">
        <f>VLOOKUP(B93,商品!$A$2:$C$21,3)</f>
        <v>1558</v>
      </c>
      <c r="F93" s="2" t="str">
        <f>VLOOKUP(VLOOKUP(B93,商品!$A$2:$D$21,4),代號檔!$G$2:$H$6,2)</f>
        <v>匯流排</v>
      </c>
      <c r="G93" s="14">
        <f t="shared" si="4"/>
        <v>249280</v>
      </c>
      <c r="H93" s="15">
        <f>VLOOKUP(A93,銷貨單頭!$A$2:$D$61,4)</f>
        <v>39470</v>
      </c>
      <c r="I93" s="2" t="str">
        <f>VLOOKUP(A93,銷貨單頭!$A$2:$E$61,5)</f>
        <v>亞智公司</v>
      </c>
      <c r="J93" s="2" t="str">
        <f>VLOOKUP(A93,銷貨單頭!$A$2:$F$61,6)</f>
        <v>新竹市</v>
      </c>
      <c r="K93" s="2" t="str">
        <f>VLOOKUP(A93,銷貨單頭!$A$2:$G$61,7)</f>
        <v>向大鵬</v>
      </c>
      <c r="L93" s="2" t="str">
        <f>VLOOKUP(A93,銷貨單頭!$A$2:$H$61,8)</f>
        <v>業務二課</v>
      </c>
      <c r="M93" s="2">
        <f t="shared" si="5"/>
        <v>2008</v>
      </c>
      <c r="N93" s="2">
        <f t="shared" si="6"/>
        <v>1</v>
      </c>
      <c r="O93" s="19">
        <f t="shared" si="7"/>
        <v>1</v>
      </c>
    </row>
    <row r="94" spans="1:15">
      <c r="A94" t="s">
        <v>458</v>
      </c>
      <c r="B94" s="1" t="s">
        <v>512</v>
      </c>
      <c r="C94" s="1">
        <v>1060</v>
      </c>
      <c r="D94" s="2" t="str">
        <f>VLOOKUP(B94,商品!$A$2:$B$21,2)</f>
        <v>EIDE2RP</v>
      </c>
      <c r="E94" s="14">
        <f>VLOOKUP(B94,商品!$A$2:$C$21,3)</f>
        <v>1558</v>
      </c>
      <c r="F94" s="2" t="str">
        <f>VLOOKUP(VLOOKUP(B94,商品!$A$2:$D$21,4),代號檔!$G$2:$H$6,2)</f>
        <v>匯流排</v>
      </c>
      <c r="G94" s="14">
        <f t="shared" si="4"/>
        <v>1651480</v>
      </c>
      <c r="H94" s="15">
        <f>VLOOKUP(A94,銷貨單頭!$A$2:$D$61,4)</f>
        <v>39470</v>
      </c>
      <c r="I94" s="2" t="str">
        <f>VLOOKUP(A94,銷貨單頭!$A$2:$E$61,5)</f>
        <v>亞智公司</v>
      </c>
      <c r="J94" s="2" t="str">
        <f>VLOOKUP(A94,銷貨單頭!$A$2:$F$61,6)</f>
        <v>新竹市</v>
      </c>
      <c r="K94" s="2" t="str">
        <f>VLOOKUP(A94,銷貨單頭!$A$2:$G$61,7)</f>
        <v>向大鵬</v>
      </c>
      <c r="L94" s="2" t="str">
        <f>VLOOKUP(A94,銷貨單頭!$A$2:$H$61,8)</f>
        <v>業務二課</v>
      </c>
      <c r="M94" s="2">
        <f t="shared" si="5"/>
        <v>2008</v>
      </c>
      <c r="N94" s="2">
        <f t="shared" si="6"/>
        <v>1</v>
      </c>
      <c r="O94" s="19">
        <f t="shared" si="7"/>
        <v>1</v>
      </c>
    </row>
    <row r="95" spans="1:15">
      <c r="A95" t="s">
        <v>459</v>
      </c>
      <c r="B95" s="1" t="s">
        <v>599</v>
      </c>
      <c r="C95" s="1">
        <v>1520</v>
      </c>
      <c r="D95" s="2" t="str">
        <f>VLOOKUP(B95,商品!$A$2:$B$21,2)</f>
        <v>MB486V3R16</v>
      </c>
      <c r="E95" s="14">
        <f>VLOOKUP(B95,商品!$A$2:$C$21,3)</f>
        <v>13487</v>
      </c>
      <c r="F95" s="2" t="str">
        <f>VLOOKUP(VLOOKUP(B95,商品!$A$2:$D$21,4),代號檔!$G$2:$H$6,2)</f>
        <v>主機板</v>
      </c>
      <c r="G95" s="14">
        <f t="shared" si="4"/>
        <v>20500240</v>
      </c>
      <c r="H95" s="15">
        <f>VLOOKUP(A95,銷貨單頭!$A$2:$D$61,4)</f>
        <v>39475</v>
      </c>
      <c r="I95" s="2" t="str">
        <f>VLOOKUP(A95,銷貨單頭!$A$2:$E$61,5)</f>
        <v>豐興鋼鐵(股)公司</v>
      </c>
      <c r="J95" s="2" t="str">
        <f>VLOOKUP(A95,銷貨單頭!$A$2:$F$61,6)</f>
        <v>新竹縣</v>
      </c>
      <c r="K95" s="2" t="str">
        <f>VLOOKUP(A95,銷貨單頭!$A$2:$G$61,7)</f>
        <v>郭曜明</v>
      </c>
      <c r="L95" s="2" t="str">
        <f>VLOOKUP(A95,銷貨單頭!$A$2:$H$61,8)</f>
        <v>業務四課</v>
      </c>
      <c r="M95" s="2">
        <f t="shared" si="5"/>
        <v>2008</v>
      </c>
      <c r="N95" s="2">
        <f t="shared" si="6"/>
        <v>1</v>
      </c>
      <c r="O95" s="19">
        <f t="shared" si="7"/>
        <v>1</v>
      </c>
    </row>
    <row r="96" spans="1:15">
      <c r="A96" t="s">
        <v>459</v>
      </c>
      <c r="B96" s="1" t="s">
        <v>600</v>
      </c>
      <c r="C96" s="1">
        <v>70</v>
      </c>
      <c r="D96" s="2" t="str">
        <f>VLOOKUP(B96,商品!$A$2:$B$21,2)</f>
        <v>SVGAV1M</v>
      </c>
      <c r="E96" s="14">
        <f>VLOOKUP(B96,商品!$A$2:$C$21,3)</f>
        <v>3846</v>
      </c>
      <c r="F96" s="2" t="str">
        <f>VLOOKUP(VLOOKUP(B96,商品!$A$2:$D$21,4),代號檔!$G$2:$H$6,2)</f>
        <v>顯示卡</v>
      </c>
      <c r="G96" s="14">
        <f t="shared" si="4"/>
        <v>269220</v>
      </c>
      <c r="H96" s="15">
        <f>VLOOKUP(A96,銷貨單頭!$A$2:$D$61,4)</f>
        <v>39475</v>
      </c>
      <c r="I96" s="2" t="str">
        <f>VLOOKUP(A96,銷貨單頭!$A$2:$E$61,5)</f>
        <v>豐興鋼鐵(股)公司</v>
      </c>
      <c r="J96" s="2" t="str">
        <f>VLOOKUP(A96,銷貨單頭!$A$2:$F$61,6)</f>
        <v>新竹縣</v>
      </c>
      <c r="K96" s="2" t="str">
        <f>VLOOKUP(A96,銷貨單頭!$A$2:$G$61,7)</f>
        <v>郭曜明</v>
      </c>
      <c r="L96" s="2" t="str">
        <f>VLOOKUP(A96,銷貨單頭!$A$2:$H$61,8)</f>
        <v>業務四課</v>
      </c>
      <c r="M96" s="2">
        <f t="shared" si="5"/>
        <v>2008</v>
      </c>
      <c r="N96" s="2">
        <f t="shared" si="6"/>
        <v>1</v>
      </c>
      <c r="O96" s="19">
        <f t="shared" si="7"/>
        <v>1</v>
      </c>
    </row>
    <row r="97" spans="1:15">
      <c r="A97" t="s">
        <v>459</v>
      </c>
      <c r="B97" s="1" t="s">
        <v>599</v>
      </c>
      <c r="C97" s="1">
        <v>240</v>
      </c>
      <c r="D97" s="2" t="str">
        <f>VLOOKUP(B97,商品!$A$2:$B$21,2)</f>
        <v>MB486V3R16</v>
      </c>
      <c r="E97" s="14">
        <f>VLOOKUP(B97,商品!$A$2:$C$21,3)</f>
        <v>13487</v>
      </c>
      <c r="F97" s="2" t="str">
        <f>VLOOKUP(VLOOKUP(B97,商品!$A$2:$D$21,4),代號檔!$G$2:$H$6,2)</f>
        <v>主機板</v>
      </c>
      <c r="G97" s="14">
        <f t="shared" si="4"/>
        <v>3236880</v>
      </c>
      <c r="H97" s="15">
        <f>VLOOKUP(A97,銷貨單頭!$A$2:$D$61,4)</f>
        <v>39475</v>
      </c>
      <c r="I97" s="2" t="str">
        <f>VLOOKUP(A97,銷貨單頭!$A$2:$E$61,5)</f>
        <v>豐興鋼鐵(股)公司</v>
      </c>
      <c r="J97" s="2" t="str">
        <f>VLOOKUP(A97,銷貨單頭!$A$2:$F$61,6)</f>
        <v>新竹縣</v>
      </c>
      <c r="K97" s="2" t="str">
        <f>VLOOKUP(A97,銷貨單頭!$A$2:$G$61,7)</f>
        <v>郭曜明</v>
      </c>
      <c r="L97" s="2" t="str">
        <f>VLOOKUP(A97,銷貨單頭!$A$2:$H$61,8)</f>
        <v>業務四課</v>
      </c>
      <c r="M97" s="2">
        <f t="shared" si="5"/>
        <v>2008</v>
      </c>
      <c r="N97" s="2">
        <f t="shared" si="6"/>
        <v>1</v>
      </c>
      <c r="O97" s="19">
        <f t="shared" si="7"/>
        <v>1</v>
      </c>
    </row>
    <row r="98" spans="1:15">
      <c r="A98" t="s">
        <v>460</v>
      </c>
      <c r="B98" s="1" t="s">
        <v>507</v>
      </c>
      <c r="C98" s="1">
        <v>1880</v>
      </c>
      <c r="D98" s="2" t="str">
        <f>VLOOKUP(B98,商品!$A$2:$B$21,2)</f>
        <v>SVGAV2M</v>
      </c>
      <c r="E98" s="14">
        <f>VLOOKUP(B98,商品!$A$2:$C$21,3)</f>
        <v>4675</v>
      </c>
      <c r="F98" s="2" t="str">
        <f>VLOOKUP(VLOOKUP(B98,商品!$A$2:$D$21,4),代號檔!$G$2:$H$6,2)</f>
        <v>顯示卡</v>
      </c>
      <c r="G98" s="14">
        <f t="shared" si="4"/>
        <v>8789000</v>
      </c>
      <c r="H98" s="15">
        <f>VLOOKUP(A98,銷貨單頭!$A$2:$D$61,4)</f>
        <v>39513</v>
      </c>
      <c r="I98" s="2" t="str">
        <f>VLOOKUP(A98,銷貨單頭!$A$2:$E$61,5)</f>
        <v>大喬機械公司</v>
      </c>
      <c r="J98" s="2" t="str">
        <f>VLOOKUP(A98,銷貨單頭!$A$2:$F$61,6)</f>
        <v>台中縣</v>
      </c>
      <c r="K98" s="2" t="str">
        <f>VLOOKUP(A98,銷貨單頭!$A$2:$G$61,7)</f>
        <v>吳美成</v>
      </c>
      <c r="L98" s="2" t="str">
        <f>VLOOKUP(A98,銷貨單頭!$A$2:$H$61,8)</f>
        <v>業務一課</v>
      </c>
      <c r="M98" s="2">
        <f t="shared" si="5"/>
        <v>2008</v>
      </c>
      <c r="N98" s="2">
        <f t="shared" si="6"/>
        <v>3</v>
      </c>
      <c r="O98" s="19">
        <f t="shared" si="7"/>
        <v>1</v>
      </c>
    </row>
    <row r="99" spans="1:15">
      <c r="A99" t="s">
        <v>460</v>
      </c>
      <c r="B99" s="1" t="s">
        <v>495</v>
      </c>
      <c r="C99" s="1">
        <v>200</v>
      </c>
      <c r="D99" s="2" t="str">
        <f>VLOOKUP(B99,商品!$A$2:$B$21,2)</f>
        <v>MB486V3R32</v>
      </c>
      <c r="E99" s="14">
        <f>VLOOKUP(B99,商品!$A$2:$C$21,3)</f>
        <v>24577</v>
      </c>
      <c r="F99" s="2" t="str">
        <f>VLOOKUP(VLOOKUP(B99,商品!$A$2:$D$21,4),代號檔!$G$2:$H$6,2)</f>
        <v>主機板</v>
      </c>
      <c r="G99" s="14">
        <f t="shared" si="4"/>
        <v>4915400</v>
      </c>
      <c r="H99" s="15">
        <f>VLOOKUP(A99,銷貨單頭!$A$2:$D$61,4)</f>
        <v>39513</v>
      </c>
      <c r="I99" s="2" t="str">
        <f>VLOOKUP(A99,銷貨單頭!$A$2:$E$61,5)</f>
        <v>大喬機械公司</v>
      </c>
      <c r="J99" s="2" t="str">
        <f>VLOOKUP(A99,銷貨單頭!$A$2:$F$61,6)</f>
        <v>台中縣</v>
      </c>
      <c r="K99" s="2" t="str">
        <f>VLOOKUP(A99,銷貨單頭!$A$2:$G$61,7)</f>
        <v>吳美成</v>
      </c>
      <c r="L99" s="2" t="str">
        <f>VLOOKUP(A99,銷貨單頭!$A$2:$H$61,8)</f>
        <v>業務一課</v>
      </c>
      <c r="M99" s="2">
        <f t="shared" si="5"/>
        <v>2008</v>
      </c>
      <c r="N99" s="2">
        <f t="shared" si="6"/>
        <v>3</v>
      </c>
      <c r="O99" s="19">
        <f t="shared" si="7"/>
        <v>1</v>
      </c>
    </row>
    <row r="100" spans="1:15">
      <c r="A100" t="s">
        <v>460</v>
      </c>
      <c r="B100" s="1" t="s">
        <v>495</v>
      </c>
      <c r="C100" s="1">
        <v>560</v>
      </c>
      <c r="D100" s="2" t="str">
        <f>VLOOKUP(B100,商品!$A$2:$B$21,2)</f>
        <v>MB486V3R32</v>
      </c>
      <c r="E100" s="14">
        <f>VLOOKUP(B100,商品!$A$2:$C$21,3)</f>
        <v>24577</v>
      </c>
      <c r="F100" s="2" t="str">
        <f>VLOOKUP(VLOOKUP(B100,商品!$A$2:$D$21,4),代號檔!$G$2:$H$6,2)</f>
        <v>主機板</v>
      </c>
      <c r="G100" s="14">
        <f t="shared" si="4"/>
        <v>13763120</v>
      </c>
      <c r="H100" s="15">
        <f>VLOOKUP(A100,銷貨單頭!$A$2:$D$61,4)</f>
        <v>39513</v>
      </c>
      <c r="I100" s="2" t="str">
        <f>VLOOKUP(A100,銷貨單頭!$A$2:$E$61,5)</f>
        <v>大喬機械公司</v>
      </c>
      <c r="J100" s="2" t="str">
        <f>VLOOKUP(A100,銷貨單頭!$A$2:$F$61,6)</f>
        <v>台中縣</v>
      </c>
      <c r="K100" s="2" t="str">
        <f>VLOOKUP(A100,銷貨單頭!$A$2:$G$61,7)</f>
        <v>吳美成</v>
      </c>
      <c r="L100" s="2" t="str">
        <f>VLOOKUP(A100,銷貨單頭!$A$2:$H$61,8)</f>
        <v>業務一課</v>
      </c>
      <c r="M100" s="2">
        <f t="shared" si="5"/>
        <v>2008</v>
      </c>
      <c r="N100" s="2">
        <f t="shared" si="6"/>
        <v>3</v>
      </c>
      <c r="O100" s="19">
        <f t="shared" si="7"/>
        <v>1</v>
      </c>
    </row>
    <row r="101" spans="1:15">
      <c r="A101" t="s">
        <v>461</v>
      </c>
      <c r="B101" s="1" t="s">
        <v>508</v>
      </c>
      <c r="C101" s="1">
        <v>160</v>
      </c>
      <c r="D101" s="2" t="str">
        <f>VLOOKUP(B101,商品!$A$2:$B$21,2)</f>
        <v>SVGAP1M</v>
      </c>
      <c r="E101" s="14">
        <f>VLOOKUP(B101,商品!$A$2:$C$21,3)</f>
        <v>4115</v>
      </c>
      <c r="F101" s="2" t="str">
        <f>VLOOKUP(VLOOKUP(B101,商品!$A$2:$D$21,4),代號檔!$G$2:$H$6,2)</f>
        <v>顯示卡</v>
      </c>
      <c r="G101" s="14">
        <f t="shared" si="4"/>
        <v>658400</v>
      </c>
      <c r="H101" s="15">
        <f>VLOOKUP(A101,銷貨單頭!$A$2:$D$61,4)</f>
        <v>39532</v>
      </c>
      <c r="I101" s="2" t="str">
        <f>VLOOKUP(A101,銷貨單頭!$A$2:$E$61,5)</f>
        <v>長生營造公司</v>
      </c>
      <c r="J101" s="2" t="str">
        <f>VLOOKUP(A101,銷貨單頭!$A$2:$F$61,6)</f>
        <v>桃園縣</v>
      </c>
      <c r="K101" s="2" t="str">
        <f>VLOOKUP(A101,銷貨單頭!$A$2:$G$61,7)</f>
        <v>謝穎青</v>
      </c>
      <c r="L101" s="2" t="str">
        <f>VLOOKUP(A101,銷貨單頭!$A$2:$H$61,8)</f>
        <v>業務三課</v>
      </c>
      <c r="M101" s="2">
        <f t="shared" si="5"/>
        <v>2008</v>
      </c>
      <c r="N101" s="2">
        <f t="shared" si="6"/>
        <v>3</v>
      </c>
      <c r="O101" s="19">
        <f t="shared" si="7"/>
        <v>1</v>
      </c>
    </row>
    <row r="102" spans="1:15">
      <c r="A102" t="s">
        <v>461</v>
      </c>
      <c r="B102" s="1" t="s">
        <v>496</v>
      </c>
      <c r="C102" s="1">
        <v>460</v>
      </c>
      <c r="D102" s="2" t="str">
        <f>VLOOKUP(B102,商品!$A$2:$B$21,2)</f>
        <v>MB486P3R16</v>
      </c>
      <c r="E102" s="14">
        <f>VLOOKUP(B102,商品!$A$2:$C$21,3)</f>
        <v>15186</v>
      </c>
      <c r="F102" s="2" t="str">
        <f>VLOOKUP(VLOOKUP(B102,商品!$A$2:$D$21,4),代號檔!$G$2:$H$6,2)</f>
        <v>主機板</v>
      </c>
      <c r="G102" s="14">
        <f t="shared" si="4"/>
        <v>6985560</v>
      </c>
      <c r="H102" s="15">
        <f>VLOOKUP(A102,銷貨單頭!$A$2:$D$61,4)</f>
        <v>39532</v>
      </c>
      <c r="I102" s="2" t="str">
        <f>VLOOKUP(A102,銷貨單頭!$A$2:$E$61,5)</f>
        <v>長生營造公司</v>
      </c>
      <c r="J102" s="2" t="str">
        <f>VLOOKUP(A102,銷貨單頭!$A$2:$F$61,6)</f>
        <v>桃園縣</v>
      </c>
      <c r="K102" s="2" t="str">
        <f>VLOOKUP(A102,銷貨單頭!$A$2:$G$61,7)</f>
        <v>謝穎青</v>
      </c>
      <c r="L102" s="2" t="str">
        <f>VLOOKUP(A102,銷貨單頭!$A$2:$H$61,8)</f>
        <v>業務三課</v>
      </c>
      <c r="M102" s="2">
        <f t="shared" si="5"/>
        <v>2008</v>
      </c>
      <c r="N102" s="2">
        <f t="shared" si="6"/>
        <v>3</v>
      </c>
      <c r="O102" s="19">
        <f t="shared" si="7"/>
        <v>1</v>
      </c>
    </row>
    <row r="103" spans="1:15">
      <c r="A103" t="s">
        <v>461</v>
      </c>
      <c r="B103" s="1" t="s">
        <v>496</v>
      </c>
      <c r="C103" s="1">
        <v>200</v>
      </c>
      <c r="D103" s="2" t="str">
        <f>VLOOKUP(B103,商品!$A$2:$B$21,2)</f>
        <v>MB486P3R16</v>
      </c>
      <c r="E103" s="14">
        <f>VLOOKUP(B103,商品!$A$2:$C$21,3)</f>
        <v>15186</v>
      </c>
      <c r="F103" s="2" t="str">
        <f>VLOOKUP(VLOOKUP(B103,商品!$A$2:$D$21,4),代號檔!$G$2:$H$6,2)</f>
        <v>主機板</v>
      </c>
      <c r="G103" s="14">
        <f t="shared" si="4"/>
        <v>3037200</v>
      </c>
      <c r="H103" s="15">
        <f>VLOOKUP(A103,銷貨單頭!$A$2:$D$61,4)</f>
        <v>39532</v>
      </c>
      <c r="I103" s="2" t="str">
        <f>VLOOKUP(A103,銷貨單頭!$A$2:$E$61,5)</f>
        <v>長生營造公司</v>
      </c>
      <c r="J103" s="2" t="str">
        <f>VLOOKUP(A103,銷貨單頭!$A$2:$F$61,6)</f>
        <v>桃園縣</v>
      </c>
      <c r="K103" s="2" t="str">
        <f>VLOOKUP(A103,銷貨單頭!$A$2:$G$61,7)</f>
        <v>謝穎青</v>
      </c>
      <c r="L103" s="2" t="str">
        <f>VLOOKUP(A103,銷貨單頭!$A$2:$H$61,8)</f>
        <v>業務三課</v>
      </c>
      <c r="M103" s="2">
        <f t="shared" si="5"/>
        <v>2008</v>
      </c>
      <c r="N103" s="2">
        <f t="shared" si="6"/>
        <v>3</v>
      </c>
      <c r="O103" s="19">
        <f t="shared" si="7"/>
        <v>1</v>
      </c>
    </row>
    <row r="104" spans="1:15">
      <c r="A104" t="s">
        <v>462</v>
      </c>
      <c r="B104" s="1" t="s">
        <v>497</v>
      </c>
      <c r="C104" s="1">
        <v>360</v>
      </c>
      <c r="D104" s="2" t="str">
        <f>VLOOKUP(B104,商品!$A$2:$B$21,2)</f>
        <v>MB486P3R32</v>
      </c>
      <c r="E104" s="14">
        <f>VLOOKUP(B104,商品!$A$2:$C$21,3)</f>
        <v>25976</v>
      </c>
      <c r="F104" s="2" t="str">
        <f>VLOOKUP(VLOOKUP(B104,商品!$A$2:$D$21,4),代號檔!$G$2:$H$6,2)</f>
        <v>主機板</v>
      </c>
      <c r="G104" s="14">
        <f t="shared" si="4"/>
        <v>9351360</v>
      </c>
      <c r="H104" s="15">
        <f>VLOOKUP(A104,銷貨單頭!$A$2:$D$61,4)</f>
        <v>39537</v>
      </c>
      <c r="I104" s="2" t="str">
        <f>VLOOKUP(A104,銷貨單頭!$A$2:$E$61,5)</f>
        <v>台灣勝家實業公司</v>
      </c>
      <c r="J104" s="2" t="str">
        <f>VLOOKUP(A104,銷貨單頭!$A$2:$F$61,6)</f>
        <v>台中縣</v>
      </c>
      <c r="K104" s="2" t="str">
        <f>VLOOKUP(A104,銷貨單頭!$A$2:$G$61,7)</f>
        <v>林鵬翔</v>
      </c>
      <c r="L104" s="2" t="str">
        <f>VLOOKUP(A104,銷貨單頭!$A$2:$H$61,8)</f>
        <v>業務四課</v>
      </c>
      <c r="M104" s="2">
        <f t="shared" si="5"/>
        <v>2008</v>
      </c>
      <c r="N104" s="2">
        <f t="shared" si="6"/>
        <v>3</v>
      </c>
      <c r="O104" s="19">
        <f t="shared" si="7"/>
        <v>1</v>
      </c>
    </row>
    <row r="105" spans="1:15">
      <c r="A105" t="s">
        <v>462</v>
      </c>
      <c r="B105" s="1" t="s">
        <v>509</v>
      </c>
      <c r="C105" s="1">
        <v>2510</v>
      </c>
      <c r="D105" s="2" t="str">
        <f>VLOOKUP(B105,商品!$A$2:$B$21,2)</f>
        <v>SVGAP2M</v>
      </c>
      <c r="E105" s="14">
        <f>VLOOKUP(B105,商品!$A$2:$C$21,3)</f>
        <v>4945</v>
      </c>
      <c r="F105" s="2" t="str">
        <f>VLOOKUP(VLOOKUP(B105,商品!$A$2:$D$21,4),代號檔!$G$2:$H$6,2)</f>
        <v>顯示卡</v>
      </c>
      <c r="G105" s="14">
        <f t="shared" si="4"/>
        <v>12411950</v>
      </c>
      <c r="H105" s="15">
        <f>VLOOKUP(A105,銷貨單頭!$A$2:$D$61,4)</f>
        <v>39537</v>
      </c>
      <c r="I105" s="2" t="str">
        <f>VLOOKUP(A105,銷貨單頭!$A$2:$E$61,5)</f>
        <v>台灣勝家實業公司</v>
      </c>
      <c r="J105" s="2" t="str">
        <f>VLOOKUP(A105,銷貨單頭!$A$2:$F$61,6)</f>
        <v>台中縣</v>
      </c>
      <c r="K105" s="2" t="str">
        <f>VLOOKUP(A105,銷貨單頭!$A$2:$G$61,7)</f>
        <v>林鵬翔</v>
      </c>
      <c r="L105" s="2" t="str">
        <f>VLOOKUP(A105,銷貨單頭!$A$2:$H$61,8)</f>
        <v>業務四課</v>
      </c>
      <c r="M105" s="2">
        <f t="shared" si="5"/>
        <v>2008</v>
      </c>
      <c r="N105" s="2">
        <f t="shared" si="6"/>
        <v>3</v>
      </c>
      <c r="O105" s="19">
        <f t="shared" si="7"/>
        <v>1</v>
      </c>
    </row>
    <row r="106" spans="1:15">
      <c r="A106" t="s">
        <v>462</v>
      </c>
      <c r="B106" s="1" t="s">
        <v>497</v>
      </c>
      <c r="C106" s="1">
        <v>340</v>
      </c>
      <c r="D106" s="2" t="str">
        <f>VLOOKUP(B106,商品!$A$2:$B$21,2)</f>
        <v>MB486P3R32</v>
      </c>
      <c r="E106" s="14">
        <f>VLOOKUP(B106,商品!$A$2:$C$21,3)</f>
        <v>25976</v>
      </c>
      <c r="F106" s="2" t="str">
        <f>VLOOKUP(VLOOKUP(B106,商品!$A$2:$D$21,4),代號檔!$G$2:$H$6,2)</f>
        <v>主機板</v>
      </c>
      <c r="G106" s="14">
        <f t="shared" si="4"/>
        <v>8831840</v>
      </c>
      <c r="H106" s="15">
        <f>VLOOKUP(A106,銷貨單頭!$A$2:$D$61,4)</f>
        <v>39537</v>
      </c>
      <c r="I106" s="2" t="str">
        <f>VLOOKUP(A106,銷貨單頭!$A$2:$E$61,5)</f>
        <v>台灣勝家實業公司</v>
      </c>
      <c r="J106" s="2" t="str">
        <f>VLOOKUP(A106,銷貨單頭!$A$2:$F$61,6)</f>
        <v>台中縣</v>
      </c>
      <c r="K106" s="2" t="str">
        <f>VLOOKUP(A106,銷貨單頭!$A$2:$G$61,7)</f>
        <v>林鵬翔</v>
      </c>
      <c r="L106" s="2" t="str">
        <f>VLOOKUP(A106,銷貨單頭!$A$2:$H$61,8)</f>
        <v>業務四課</v>
      </c>
      <c r="M106" s="2">
        <f t="shared" si="5"/>
        <v>2008</v>
      </c>
      <c r="N106" s="2">
        <f t="shared" si="6"/>
        <v>3</v>
      </c>
      <c r="O106" s="19">
        <f t="shared" si="7"/>
        <v>1</v>
      </c>
    </row>
    <row r="107" spans="1:15">
      <c r="A107" t="s">
        <v>463</v>
      </c>
      <c r="B107" s="1" t="s">
        <v>601</v>
      </c>
      <c r="C107" s="1">
        <v>100</v>
      </c>
      <c r="D107" s="2" t="str">
        <f>VLOOKUP(B107,商品!$A$2:$B$21,2)</f>
        <v>SCSIPB</v>
      </c>
      <c r="E107" s="14">
        <f>VLOOKUP(B107,商品!$A$2:$C$21,3)</f>
        <v>2198</v>
      </c>
      <c r="F107" s="2" t="str">
        <f>VLOOKUP(VLOOKUP(B107,商品!$A$2:$D$21,4),代號檔!$G$2:$H$6,2)</f>
        <v>匯流排</v>
      </c>
      <c r="G107" s="14">
        <f t="shared" si="4"/>
        <v>219800</v>
      </c>
      <c r="H107" s="15">
        <f>VLOOKUP(A107,銷貨單頭!$A$2:$D$61,4)</f>
        <v>39543</v>
      </c>
      <c r="I107" s="2" t="str">
        <f>VLOOKUP(A107,銷貨單頭!$A$2:$E$61,5)</f>
        <v>洽興金屬工業股份公司</v>
      </c>
      <c r="J107" s="2" t="str">
        <f>VLOOKUP(A107,銷貨單頭!$A$2:$F$61,6)</f>
        <v>台北市</v>
      </c>
      <c r="K107" s="2" t="str">
        <f>VLOOKUP(A107,銷貨單頭!$A$2:$G$61,7)</f>
        <v>向大鵬</v>
      </c>
      <c r="L107" s="2" t="str">
        <f>VLOOKUP(A107,銷貨單頭!$A$2:$H$61,8)</f>
        <v>業務二課</v>
      </c>
      <c r="M107" s="2">
        <f t="shared" si="5"/>
        <v>2008</v>
      </c>
      <c r="N107" s="2">
        <f t="shared" si="6"/>
        <v>4</v>
      </c>
      <c r="O107" s="19">
        <f t="shared" si="7"/>
        <v>2</v>
      </c>
    </row>
    <row r="108" spans="1:15">
      <c r="A108" t="s">
        <v>463</v>
      </c>
      <c r="B108" s="1" t="s">
        <v>499</v>
      </c>
      <c r="C108" s="1">
        <v>160</v>
      </c>
      <c r="D108" s="2" t="str">
        <f>VLOOKUP(B108,商品!$A$2:$B$21,2)</f>
        <v>MB586P3R16</v>
      </c>
      <c r="E108" s="14">
        <f>VLOOKUP(B108,商品!$A$2:$C$21,3)</f>
        <v>15486</v>
      </c>
      <c r="F108" s="2" t="str">
        <f>VLOOKUP(VLOOKUP(B108,商品!$A$2:$D$21,4),代號檔!$G$2:$H$6,2)</f>
        <v>主機板</v>
      </c>
      <c r="G108" s="14">
        <f t="shared" si="4"/>
        <v>2477760</v>
      </c>
      <c r="H108" s="15">
        <f>VLOOKUP(A108,銷貨單頭!$A$2:$D$61,4)</f>
        <v>39543</v>
      </c>
      <c r="I108" s="2" t="str">
        <f>VLOOKUP(A108,銷貨單頭!$A$2:$E$61,5)</f>
        <v>洽興金屬工業股份公司</v>
      </c>
      <c r="J108" s="2" t="str">
        <f>VLOOKUP(A108,銷貨單頭!$A$2:$F$61,6)</f>
        <v>台北市</v>
      </c>
      <c r="K108" s="2" t="str">
        <f>VLOOKUP(A108,銷貨單頭!$A$2:$G$61,7)</f>
        <v>向大鵬</v>
      </c>
      <c r="L108" s="2" t="str">
        <f>VLOOKUP(A108,銷貨單頭!$A$2:$H$61,8)</f>
        <v>業務二課</v>
      </c>
      <c r="M108" s="2">
        <f t="shared" si="5"/>
        <v>2008</v>
      </c>
      <c r="N108" s="2">
        <f t="shared" si="6"/>
        <v>4</v>
      </c>
      <c r="O108" s="19">
        <f t="shared" si="7"/>
        <v>2</v>
      </c>
    </row>
    <row r="109" spans="1:15">
      <c r="A109" t="s">
        <v>463</v>
      </c>
      <c r="B109" s="1" t="s">
        <v>499</v>
      </c>
      <c r="C109" s="1">
        <v>240</v>
      </c>
      <c r="D109" s="2" t="str">
        <f>VLOOKUP(B109,商品!$A$2:$B$21,2)</f>
        <v>MB586P3R16</v>
      </c>
      <c r="E109" s="14">
        <f>VLOOKUP(B109,商品!$A$2:$C$21,3)</f>
        <v>15486</v>
      </c>
      <c r="F109" s="2" t="str">
        <f>VLOOKUP(VLOOKUP(B109,商品!$A$2:$D$21,4),代號檔!$G$2:$H$6,2)</f>
        <v>主機板</v>
      </c>
      <c r="G109" s="14">
        <f t="shared" si="4"/>
        <v>3716640</v>
      </c>
      <c r="H109" s="15">
        <f>VLOOKUP(A109,銷貨單頭!$A$2:$D$61,4)</f>
        <v>39543</v>
      </c>
      <c r="I109" s="2" t="str">
        <f>VLOOKUP(A109,銷貨單頭!$A$2:$E$61,5)</f>
        <v>洽興金屬工業股份公司</v>
      </c>
      <c r="J109" s="2" t="str">
        <f>VLOOKUP(A109,銷貨單頭!$A$2:$F$61,6)</f>
        <v>台北市</v>
      </c>
      <c r="K109" s="2" t="str">
        <f>VLOOKUP(A109,銷貨單頭!$A$2:$G$61,7)</f>
        <v>向大鵬</v>
      </c>
      <c r="L109" s="2" t="str">
        <f>VLOOKUP(A109,銷貨單頭!$A$2:$H$61,8)</f>
        <v>業務二課</v>
      </c>
      <c r="M109" s="2">
        <f t="shared" si="5"/>
        <v>2008</v>
      </c>
      <c r="N109" s="2">
        <f t="shared" si="6"/>
        <v>4</v>
      </c>
      <c r="O109" s="19">
        <f t="shared" si="7"/>
        <v>2</v>
      </c>
    </row>
    <row r="110" spans="1:15">
      <c r="A110" t="s">
        <v>463</v>
      </c>
      <c r="B110" s="1" t="s">
        <v>499</v>
      </c>
      <c r="C110" s="1">
        <v>240</v>
      </c>
      <c r="D110" s="2" t="str">
        <f>VLOOKUP(B110,商品!$A$2:$B$21,2)</f>
        <v>MB586P3R16</v>
      </c>
      <c r="E110" s="14">
        <f>VLOOKUP(B110,商品!$A$2:$C$21,3)</f>
        <v>15486</v>
      </c>
      <c r="F110" s="2" t="str">
        <f>VLOOKUP(VLOOKUP(B110,商品!$A$2:$D$21,4),代號檔!$G$2:$H$6,2)</f>
        <v>主機板</v>
      </c>
      <c r="G110" s="14">
        <f t="shared" si="4"/>
        <v>3716640</v>
      </c>
      <c r="H110" s="15">
        <f>VLOOKUP(A110,銷貨單頭!$A$2:$D$61,4)</f>
        <v>39543</v>
      </c>
      <c r="I110" s="2" t="str">
        <f>VLOOKUP(A110,銷貨單頭!$A$2:$E$61,5)</f>
        <v>洽興金屬工業股份公司</v>
      </c>
      <c r="J110" s="2" t="str">
        <f>VLOOKUP(A110,銷貨單頭!$A$2:$F$61,6)</f>
        <v>台北市</v>
      </c>
      <c r="K110" s="2" t="str">
        <f>VLOOKUP(A110,銷貨單頭!$A$2:$G$61,7)</f>
        <v>向大鵬</v>
      </c>
      <c r="L110" s="2" t="str">
        <f>VLOOKUP(A110,銷貨單頭!$A$2:$H$61,8)</f>
        <v>業務二課</v>
      </c>
      <c r="M110" s="2">
        <f t="shared" si="5"/>
        <v>2008</v>
      </c>
      <c r="N110" s="2">
        <f t="shared" si="6"/>
        <v>4</v>
      </c>
      <c r="O110" s="19">
        <f t="shared" si="7"/>
        <v>2</v>
      </c>
    </row>
    <row r="111" spans="1:15">
      <c r="A111" t="s">
        <v>464</v>
      </c>
      <c r="B111" s="1" t="s">
        <v>500</v>
      </c>
      <c r="C111" s="1">
        <v>1880</v>
      </c>
      <c r="D111" s="2" t="str">
        <f>VLOOKUP(B111,商品!$A$2:$B$21,2)</f>
        <v>MB586V3R32</v>
      </c>
      <c r="E111" s="14">
        <f>VLOOKUP(B111,商品!$A$2:$C$21,3)</f>
        <v>36467</v>
      </c>
      <c r="F111" s="2" t="str">
        <f>VLOOKUP(VLOOKUP(B111,商品!$A$2:$D$21,4),代號檔!$G$2:$H$6,2)</f>
        <v>主機板</v>
      </c>
      <c r="G111" s="14">
        <f t="shared" si="4"/>
        <v>68557960</v>
      </c>
      <c r="H111" s="15">
        <f>VLOOKUP(A111,銷貨單頭!$A$2:$D$61,4)</f>
        <v>39584</v>
      </c>
      <c r="I111" s="2" t="str">
        <f>VLOOKUP(A111,銷貨單頭!$A$2:$E$61,5)</f>
        <v>科隆實業公司</v>
      </c>
      <c r="J111" s="2" t="str">
        <f>VLOOKUP(A111,銷貨單頭!$A$2:$F$61,6)</f>
        <v>台北市</v>
      </c>
      <c r="K111" s="2" t="str">
        <f>VLOOKUP(A111,銷貨單頭!$A$2:$G$61,7)</f>
        <v>朱金倉</v>
      </c>
      <c r="L111" s="2" t="str">
        <f>VLOOKUP(A111,銷貨單頭!$A$2:$H$61,8)</f>
        <v>業務三課</v>
      </c>
      <c r="M111" s="2">
        <f t="shared" si="5"/>
        <v>2008</v>
      </c>
      <c r="N111" s="2">
        <f t="shared" si="6"/>
        <v>5</v>
      </c>
      <c r="O111" s="19">
        <f t="shared" si="7"/>
        <v>2</v>
      </c>
    </row>
    <row r="112" spans="1:15">
      <c r="A112" t="s">
        <v>464</v>
      </c>
      <c r="B112" s="1" t="s">
        <v>500</v>
      </c>
      <c r="C112" s="1">
        <v>100</v>
      </c>
      <c r="D112" s="2" t="str">
        <f>VLOOKUP(B112,商品!$A$2:$B$21,2)</f>
        <v>MB586V3R32</v>
      </c>
      <c r="E112" s="14">
        <f>VLOOKUP(B112,商品!$A$2:$C$21,3)</f>
        <v>36467</v>
      </c>
      <c r="F112" s="2" t="str">
        <f>VLOOKUP(VLOOKUP(B112,商品!$A$2:$D$21,4),代號檔!$G$2:$H$6,2)</f>
        <v>主機板</v>
      </c>
      <c r="G112" s="14">
        <f t="shared" si="4"/>
        <v>3646700</v>
      </c>
      <c r="H112" s="15">
        <f>VLOOKUP(A112,銷貨單頭!$A$2:$D$61,4)</f>
        <v>39584</v>
      </c>
      <c r="I112" s="2" t="str">
        <f>VLOOKUP(A112,銷貨單頭!$A$2:$E$61,5)</f>
        <v>科隆實業公司</v>
      </c>
      <c r="J112" s="2" t="str">
        <f>VLOOKUP(A112,銷貨單頭!$A$2:$F$61,6)</f>
        <v>台北市</v>
      </c>
      <c r="K112" s="2" t="str">
        <f>VLOOKUP(A112,銷貨單頭!$A$2:$G$61,7)</f>
        <v>朱金倉</v>
      </c>
      <c r="L112" s="2" t="str">
        <f>VLOOKUP(A112,銷貨單頭!$A$2:$H$61,8)</f>
        <v>業務三課</v>
      </c>
      <c r="M112" s="2">
        <f t="shared" si="5"/>
        <v>2008</v>
      </c>
      <c r="N112" s="2">
        <f t="shared" si="6"/>
        <v>5</v>
      </c>
      <c r="O112" s="19">
        <f t="shared" si="7"/>
        <v>2</v>
      </c>
    </row>
    <row r="113" spans="1:15">
      <c r="A113" t="s">
        <v>464</v>
      </c>
      <c r="B113" s="1" t="s">
        <v>510</v>
      </c>
      <c r="C113" s="1">
        <v>100</v>
      </c>
      <c r="D113" s="2" t="str">
        <f>VLOOKUP(B113,商品!$A$2:$B$21,2)</f>
        <v>SCSIVB</v>
      </c>
      <c r="E113" s="14">
        <f>VLOOKUP(B113,商品!$A$2:$C$21,3)</f>
        <v>1947</v>
      </c>
      <c r="F113" s="2" t="str">
        <f>VLOOKUP(VLOOKUP(B113,商品!$A$2:$D$21,4),代號檔!$G$2:$H$6,2)</f>
        <v>匯流排</v>
      </c>
      <c r="G113" s="14">
        <f t="shared" si="4"/>
        <v>194700</v>
      </c>
      <c r="H113" s="15">
        <f>VLOOKUP(A113,銷貨單頭!$A$2:$D$61,4)</f>
        <v>39584</v>
      </c>
      <c r="I113" s="2" t="str">
        <f>VLOOKUP(A113,銷貨單頭!$A$2:$E$61,5)</f>
        <v>科隆實業公司</v>
      </c>
      <c r="J113" s="2" t="str">
        <f>VLOOKUP(A113,銷貨單頭!$A$2:$F$61,6)</f>
        <v>台北市</v>
      </c>
      <c r="K113" s="2" t="str">
        <f>VLOOKUP(A113,銷貨單頭!$A$2:$G$61,7)</f>
        <v>朱金倉</v>
      </c>
      <c r="L113" s="2" t="str">
        <f>VLOOKUP(A113,銷貨單頭!$A$2:$H$61,8)</f>
        <v>業務三課</v>
      </c>
      <c r="M113" s="2">
        <f t="shared" si="5"/>
        <v>2008</v>
      </c>
      <c r="N113" s="2">
        <f t="shared" si="6"/>
        <v>5</v>
      </c>
      <c r="O113" s="19">
        <f t="shared" si="7"/>
        <v>2</v>
      </c>
    </row>
    <row r="114" spans="1:15">
      <c r="A114" t="s">
        <v>465</v>
      </c>
      <c r="B114" s="1" t="s">
        <v>511</v>
      </c>
      <c r="C114" s="1">
        <v>520</v>
      </c>
      <c r="D114" s="2" t="str">
        <f>VLOOKUP(B114,商品!$A$2:$B$21,2)</f>
        <v>EIDE1RP</v>
      </c>
      <c r="E114" s="14">
        <f>VLOOKUP(B114,商品!$A$2:$C$21,3)</f>
        <v>2198</v>
      </c>
      <c r="F114" s="2" t="str">
        <f>VLOOKUP(VLOOKUP(B114,商品!$A$2:$D$21,4),代號檔!$G$2:$H$6,2)</f>
        <v>匯流排</v>
      </c>
      <c r="G114" s="14">
        <f t="shared" si="4"/>
        <v>1142960</v>
      </c>
      <c r="H114" s="15">
        <f>VLOOKUP(A114,銷貨單頭!$A$2:$D$61,4)</f>
        <v>39609</v>
      </c>
      <c r="I114" s="2" t="str">
        <f>VLOOKUP(A114,銷貨單頭!$A$2:$E$61,5)</f>
        <v>台灣航空電子股份公司</v>
      </c>
      <c r="J114" s="2" t="str">
        <f>VLOOKUP(A114,銷貨單頭!$A$2:$F$61,6)</f>
        <v>台北市</v>
      </c>
      <c r="K114" s="2" t="str">
        <f>VLOOKUP(A114,銷貨單頭!$A$2:$G$61,7)</f>
        <v>陳曉蘭</v>
      </c>
      <c r="L114" s="2" t="str">
        <f>VLOOKUP(A114,銷貨單頭!$A$2:$H$61,8)</f>
        <v>業務一課</v>
      </c>
      <c r="M114" s="2">
        <f t="shared" si="5"/>
        <v>2008</v>
      </c>
      <c r="N114" s="2">
        <f t="shared" si="6"/>
        <v>6</v>
      </c>
      <c r="O114" s="19">
        <f t="shared" si="7"/>
        <v>2</v>
      </c>
    </row>
    <row r="115" spans="1:15">
      <c r="A115" t="s">
        <v>465</v>
      </c>
      <c r="B115" s="1" t="s">
        <v>501</v>
      </c>
      <c r="C115" s="1">
        <v>1620</v>
      </c>
      <c r="D115" s="2" t="str">
        <f>VLOOKUP(B115,商品!$A$2:$B$21,2)</f>
        <v>MB586V3R16</v>
      </c>
      <c r="E115" s="14">
        <f>VLOOKUP(B115,商品!$A$2:$C$21,3)</f>
        <v>15186</v>
      </c>
      <c r="F115" s="2" t="str">
        <f>VLOOKUP(VLOOKUP(B115,商品!$A$2:$D$21,4),代號檔!$G$2:$H$6,2)</f>
        <v>主機板</v>
      </c>
      <c r="G115" s="14">
        <f t="shared" si="4"/>
        <v>24601320</v>
      </c>
      <c r="H115" s="15">
        <f>VLOOKUP(A115,銷貨單頭!$A$2:$D$61,4)</f>
        <v>39609</v>
      </c>
      <c r="I115" s="2" t="str">
        <f>VLOOKUP(A115,銷貨單頭!$A$2:$E$61,5)</f>
        <v>台灣航空電子股份公司</v>
      </c>
      <c r="J115" s="2" t="str">
        <f>VLOOKUP(A115,銷貨單頭!$A$2:$F$61,6)</f>
        <v>台北市</v>
      </c>
      <c r="K115" s="2" t="str">
        <f>VLOOKUP(A115,銷貨單頭!$A$2:$G$61,7)</f>
        <v>陳曉蘭</v>
      </c>
      <c r="L115" s="2" t="str">
        <f>VLOOKUP(A115,銷貨單頭!$A$2:$H$61,8)</f>
        <v>業務一課</v>
      </c>
      <c r="M115" s="2">
        <f t="shared" si="5"/>
        <v>2008</v>
      </c>
      <c r="N115" s="2">
        <f t="shared" si="6"/>
        <v>6</v>
      </c>
      <c r="O115" s="19">
        <f t="shared" si="7"/>
        <v>2</v>
      </c>
    </row>
    <row r="116" spans="1:15">
      <c r="A116" t="s">
        <v>465</v>
      </c>
      <c r="B116" s="1" t="s">
        <v>501</v>
      </c>
      <c r="C116" s="1">
        <v>140</v>
      </c>
      <c r="D116" s="2" t="str">
        <f>VLOOKUP(B116,商品!$A$2:$B$21,2)</f>
        <v>MB586V3R16</v>
      </c>
      <c r="E116" s="14">
        <f>VLOOKUP(B116,商品!$A$2:$C$21,3)</f>
        <v>15186</v>
      </c>
      <c r="F116" s="2" t="str">
        <f>VLOOKUP(VLOOKUP(B116,商品!$A$2:$D$21,4),代號檔!$G$2:$H$6,2)</f>
        <v>主機板</v>
      </c>
      <c r="G116" s="14">
        <f t="shared" si="4"/>
        <v>2126040</v>
      </c>
      <c r="H116" s="15">
        <f>VLOOKUP(A116,銷貨單頭!$A$2:$D$61,4)</f>
        <v>39609</v>
      </c>
      <c r="I116" s="2" t="str">
        <f>VLOOKUP(A116,銷貨單頭!$A$2:$E$61,5)</f>
        <v>台灣航空電子股份公司</v>
      </c>
      <c r="J116" s="2" t="str">
        <f>VLOOKUP(A116,銷貨單頭!$A$2:$F$61,6)</f>
        <v>台北市</v>
      </c>
      <c r="K116" s="2" t="str">
        <f>VLOOKUP(A116,銷貨單頭!$A$2:$G$61,7)</f>
        <v>陳曉蘭</v>
      </c>
      <c r="L116" s="2" t="str">
        <f>VLOOKUP(A116,銷貨單頭!$A$2:$H$61,8)</f>
        <v>業務一課</v>
      </c>
      <c r="M116" s="2">
        <f t="shared" si="5"/>
        <v>2008</v>
      </c>
      <c r="N116" s="2">
        <f t="shared" si="6"/>
        <v>6</v>
      </c>
      <c r="O116" s="19">
        <f t="shared" si="7"/>
        <v>2</v>
      </c>
    </row>
    <row r="117" spans="1:15">
      <c r="A117" t="s">
        <v>466</v>
      </c>
      <c r="B117" s="1" t="s">
        <v>512</v>
      </c>
      <c r="C117" s="1">
        <v>800</v>
      </c>
      <c r="D117" s="2" t="str">
        <f>VLOOKUP(B117,商品!$A$2:$B$21,2)</f>
        <v>EIDE2RP</v>
      </c>
      <c r="E117" s="14">
        <f>VLOOKUP(B117,商品!$A$2:$C$21,3)</f>
        <v>1558</v>
      </c>
      <c r="F117" s="2" t="str">
        <f>VLOOKUP(VLOOKUP(B117,商品!$A$2:$D$21,4),代號檔!$G$2:$H$6,2)</f>
        <v>匯流排</v>
      </c>
      <c r="G117" s="14">
        <f t="shared" si="4"/>
        <v>1246400</v>
      </c>
      <c r="H117" s="15">
        <f>VLOOKUP(A117,銷貨單頭!$A$2:$D$61,4)</f>
        <v>39620</v>
      </c>
      <c r="I117" s="2" t="str">
        <f>VLOOKUP(A117,銷貨單頭!$A$2:$E$61,5)</f>
        <v>台灣製罐工業公司</v>
      </c>
      <c r="J117" s="2" t="str">
        <f>VLOOKUP(A117,銷貨單頭!$A$2:$F$61,6)</f>
        <v>桃園縣</v>
      </c>
      <c r="K117" s="2" t="str">
        <f>VLOOKUP(A117,銷貨單頭!$A$2:$G$61,7)</f>
        <v>朱金倉</v>
      </c>
      <c r="L117" s="2" t="str">
        <f>VLOOKUP(A117,銷貨單頭!$A$2:$H$61,8)</f>
        <v>業務三課</v>
      </c>
      <c r="M117" s="2">
        <f t="shared" si="5"/>
        <v>2008</v>
      </c>
      <c r="N117" s="2">
        <f t="shared" si="6"/>
        <v>6</v>
      </c>
      <c r="O117" s="19">
        <f t="shared" si="7"/>
        <v>2</v>
      </c>
    </row>
    <row r="118" spans="1:15">
      <c r="A118" t="s">
        <v>466</v>
      </c>
      <c r="B118" s="1" t="s">
        <v>502</v>
      </c>
      <c r="C118" s="1">
        <v>1430</v>
      </c>
      <c r="D118" s="2" t="str">
        <f>VLOOKUP(B118,商品!$A$2:$B$21,2)</f>
        <v>MB586E3R32</v>
      </c>
      <c r="E118" s="14">
        <f>VLOOKUP(B118,商品!$A$2:$C$21,3)</f>
        <v>41162</v>
      </c>
      <c r="F118" s="2" t="str">
        <f>VLOOKUP(VLOOKUP(B118,商品!$A$2:$D$21,4),代號檔!$G$2:$H$6,2)</f>
        <v>主機板</v>
      </c>
      <c r="G118" s="14">
        <f t="shared" si="4"/>
        <v>58861660</v>
      </c>
      <c r="H118" s="15">
        <f>VLOOKUP(A118,銷貨單頭!$A$2:$D$61,4)</f>
        <v>39620</v>
      </c>
      <c r="I118" s="2" t="str">
        <f>VLOOKUP(A118,銷貨單頭!$A$2:$E$61,5)</f>
        <v>台灣製罐工業公司</v>
      </c>
      <c r="J118" s="2" t="str">
        <f>VLOOKUP(A118,銷貨單頭!$A$2:$F$61,6)</f>
        <v>桃園縣</v>
      </c>
      <c r="K118" s="2" t="str">
        <f>VLOOKUP(A118,銷貨單頭!$A$2:$G$61,7)</f>
        <v>朱金倉</v>
      </c>
      <c r="L118" s="2" t="str">
        <f>VLOOKUP(A118,銷貨單頭!$A$2:$H$61,8)</f>
        <v>業務三課</v>
      </c>
      <c r="M118" s="2">
        <f t="shared" si="5"/>
        <v>2008</v>
      </c>
      <c r="N118" s="2">
        <f t="shared" si="6"/>
        <v>6</v>
      </c>
      <c r="O118" s="19">
        <f t="shared" si="7"/>
        <v>2</v>
      </c>
    </row>
    <row r="119" spans="1:15">
      <c r="A119" t="s">
        <v>466</v>
      </c>
      <c r="B119" s="1" t="s">
        <v>512</v>
      </c>
      <c r="C119" s="1">
        <v>800</v>
      </c>
      <c r="D119" s="2" t="str">
        <f>VLOOKUP(B119,商品!$A$2:$B$21,2)</f>
        <v>EIDE2RP</v>
      </c>
      <c r="E119" s="14">
        <f>VLOOKUP(B119,商品!$A$2:$C$21,3)</f>
        <v>1558</v>
      </c>
      <c r="F119" s="2" t="str">
        <f>VLOOKUP(VLOOKUP(B119,商品!$A$2:$D$21,4),代號檔!$G$2:$H$6,2)</f>
        <v>匯流排</v>
      </c>
      <c r="G119" s="14">
        <f t="shared" si="4"/>
        <v>1246400</v>
      </c>
      <c r="H119" s="15">
        <f>VLOOKUP(A119,銷貨單頭!$A$2:$D$61,4)</f>
        <v>39620</v>
      </c>
      <c r="I119" s="2" t="str">
        <f>VLOOKUP(A119,銷貨單頭!$A$2:$E$61,5)</f>
        <v>台灣製罐工業公司</v>
      </c>
      <c r="J119" s="2" t="str">
        <f>VLOOKUP(A119,銷貨單頭!$A$2:$F$61,6)</f>
        <v>桃園縣</v>
      </c>
      <c r="K119" s="2" t="str">
        <f>VLOOKUP(A119,銷貨單頭!$A$2:$G$61,7)</f>
        <v>朱金倉</v>
      </c>
      <c r="L119" s="2" t="str">
        <f>VLOOKUP(A119,銷貨單頭!$A$2:$H$61,8)</f>
        <v>業務三課</v>
      </c>
      <c r="M119" s="2">
        <f t="shared" si="5"/>
        <v>2008</v>
      </c>
      <c r="N119" s="2">
        <f t="shared" si="6"/>
        <v>6</v>
      </c>
      <c r="O119" s="19">
        <f t="shared" si="7"/>
        <v>2</v>
      </c>
    </row>
    <row r="120" spans="1:15">
      <c r="A120" t="s">
        <v>466</v>
      </c>
      <c r="B120" s="1" t="s">
        <v>502</v>
      </c>
      <c r="C120" s="1">
        <v>850</v>
      </c>
      <c r="D120" s="2" t="str">
        <f>VLOOKUP(B120,商品!$A$2:$B$21,2)</f>
        <v>MB586E3R32</v>
      </c>
      <c r="E120" s="14">
        <f>VLOOKUP(B120,商品!$A$2:$C$21,3)</f>
        <v>41162</v>
      </c>
      <c r="F120" s="2" t="str">
        <f>VLOOKUP(VLOOKUP(B120,商品!$A$2:$D$21,4),代號檔!$G$2:$H$6,2)</f>
        <v>主機板</v>
      </c>
      <c r="G120" s="14">
        <f t="shared" si="4"/>
        <v>34987700</v>
      </c>
      <c r="H120" s="15">
        <f>VLOOKUP(A120,銷貨單頭!$A$2:$D$61,4)</f>
        <v>39620</v>
      </c>
      <c r="I120" s="2" t="str">
        <f>VLOOKUP(A120,銷貨單頭!$A$2:$E$61,5)</f>
        <v>台灣製罐工業公司</v>
      </c>
      <c r="J120" s="2" t="str">
        <f>VLOOKUP(A120,銷貨單頭!$A$2:$F$61,6)</f>
        <v>桃園縣</v>
      </c>
      <c r="K120" s="2" t="str">
        <f>VLOOKUP(A120,銷貨單頭!$A$2:$G$61,7)</f>
        <v>朱金倉</v>
      </c>
      <c r="L120" s="2" t="str">
        <f>VLOOKUP(A120,銷貨單頭!$A$2:$H$61,8)</f>
        <v>業務三課</v>
      </c>
      <c r="M120" s="2">
        <f t="shared" si="5"/>
        <v>2008</v>
      </c>
      <c r="N120" s="2">
        <f t="shared" si="6"/>
        <v>6</v>
      </c>
      <c r="O120" s="19">
        <f t="shared" si="7"/>
        <v>2</v>
      </c>
    </row>
    <row r="121" spans="1:15">
      <c r="A121" t="s">
        <v>467</v>
      </c>
      <c r="B121" s="1" t="s">
        <v>599</v>
      </c>
      <c r="C121" s="1">
        <v>1350</v>
      </c>
      <c r="D121" s="2" t="str">
        <f>VLOOKUP(B121,商品!$A$2:$B$21,2)</f>
        <v>MB486V3R16</v>
      </c>
      <c r="E121" s="14">
        <f>VLOOKUP(B121,商品!$A$2:$C$21,3)</f>
        <v>13487</v>
      </c>
      <c r="F121" s="2" t="str">
        <f>VLOOKUP(VLOOKUP(B121,商品!$A$2:$D$21,4),代號檔!$G$2:$H$6,2)</f>
        <v>主機板</v>
      </c>
      <c r="G121" s="14">
        <f t="shared" si="4"/>
        <v>18207450</v>
      </c>
      <c r="H121" s="15">
        <f>VLOOKUP(A121,銷貨單頭!$A$2:$D$61,4)</f>
        <v>39622</v>
      </c>
      <c r="I121" s="2" t="str">
        <f>VLOOKUP(A121,銷貨單頭!$A$2:$E$61,5)</f>
        <v>永光壓鑄企業公司</v>
      </c>
      <c r="J121" s="2" t="str">
        <f>VLOOKUP(A121,銷貨單頭!$A$2:$F$61,6)</f>
        <v>台北市</v>
      </c>
      <c r="K121" s="2" t="str">
        <f>VLOOKUP(A121,銷貨單頭!$A$2:$G$61,7)</f>
        <v>李進祿</v>
      </c>
      <c r="L121" s="2" t="str">
        <f>VLOOKUP(A121,銷貨單頭!$A$2:$H$61,8)</f>
        <v>業務四課</v>
      </c>
      <c r="M121" s="2">
        <f t="shared" si="5"/>
        <v>2008</v>
      </c>
      <c r="N121" s="2">
        <f t="shared" si="6"/>
        <v>6</v>
      </c>
      <c r="O121" s="19">
        <f t="shared" si="7"/>
        <v>2</v>
      </c>
    </row>
    <row r="122" spans="1:15">
      <c r="A122" t="s">
        <v>467</v>
      </c>
      <c r="B122" s="1" t="s">
        <v>499</v>
      </c>
      <c r="C122" s="1">
        <v>900</v>
      </c>
      <c r="D122" s="2" t="str">
        <f>VLOOKUP(B122,商品!$A$2:$B$21,2)</f>
        <v>MB586P3R16</v>
      </c>
      <c r="E122" s="14">
        <f>VLOOKUP(B122,商品!$A$2:$C$21,3)</f>
        <v>15486</v>
      </c>
      <c r="F122" s="2" t="str">
        <f>VLOOKUP(VLOOKUP(B122,商品!$A$2:$D$21,4),代號檔!$G$2:$H$6,2)</f>
        <v>主機板</v>
      </c>
      <c r="G122" s="14">
        <f t="shared" si="4"/>
        <v>13937400</v>
      </c>
      <c r="H122" s="15">
        <f>VLOOKUP(A122,銷貨單頭!$A$2:$D$61,4)</f>
        <v>39622</v>
      </c>
      <c r="I122" s="2" t="str">
        <f>VLOOKUP(A122,銷貨單頭!$A$2:$E$61,5)</f>
        <v>永光壓鑄企業公司</v>
      </c>
      <c r="J122" s="2" t="str">
        <f>VLOOKUP(A122,銷貨單頭!$A$2:$F$61,6)</f>
        <v>台北市</v>
      </c>
      <c r="K122" s="2" t="str">
        <f>VLOOKUP(A122,銷貨單頭!$A$2:$G$61,7)</f>
        <v>李進祿</v>
      </c>
      <c r="L122" s="2" t="str">
        <f>VLOOKUP(A122,銷貨單頭!$A$2:$H$61,8)</f>
        <v>業務四課</v>
      </c>
      <c r="M122" s="2">
        <f t="shared" si="5"/>
        <v>2008</v>
      </c>
      <c r="N122" s="2">
        <f t="shared" si="6"/>
        <v>6</v>
      </c>
      <c r="O122" s="19">
        <f t="shared" si="7"/>
        <v>2</v>
      </c>
    </row>
    <row r="123" spans="1:15">
      <c r="A123" t="s">
        <v>467</v>
      </c>
      <c r="B123" s="1" t="s">
        <v>503</v>
      </c>
      <c r="C123" s="1">
        <v>1070</v>
      </c>
      <c r="D123" s="2" t="str">
        <f>VLOOKUP(B123,商品!$A$2:$B$21,2)</f>
        <v>MB586E3R16</v>
      </c>
      <c r="E123" s="14">
        <f>VLOOKUP(B123,商品!$A$2:$C$21,3)</f>
        <v>18783</v>
      </c>
      <c r="F123" s="2" t="str">
        <f>VLOOKUP(VLOOKUP(B123,商品!$A$2:$D$21,4),代號檔!$G$2:$H$6,2)</f>
        <v>主機板</v>
      </c>
      <c r="G123" s="14">
        <f t="shared" si="4"/>
        <v>20097810</v>
      </c>
      <c r="H123" s="15">
        <f>VLOOKUP(A123,銷貨單頭!$A$2:$D$61,4)</f>
        <v>39622</v>
      </c>
      <c r="I123" s="2" t="str">
        <f>VLOOKUP(A123,銷貨單頭!$A$2:$E$61,5)</f>
        <v>永光壓鑄企業公司</v>
      </c>
      <c r="J123" s="2" t="str">
        <f>VLOOKUP(A123,銷貨單頭!$A$2:$F$61,6)</f>
        <v>台北市</v>
      </c>
      <c r="K123" s="2" t="str">
        <f>VLOOKUP(A123,銷貨單頭!$A$2:$G$61,7)</f>
        <v>李進祿</v>
      </c>
      <c r="L123" s="2" t="str">
        <f>VLOOKUP(A123,銷貨單頭!$A$2:$H$61,8)</f>
        <v>業務四課</v>
      </c>
      <c r="M123" s="2">
        <f t="shared" si="5"/>
        <v>2008</v>
      </c>
      <c r="N123" s="2">
        <f t="shared" si="6"/>
        <v>6</v>
      </c>
      <c r="O123" s="19">
        <f t="shared" si="7"/>
        <v>2</v>
      </c>
    </row>
    <row r="124" spans="1:15">
      <c r="A124" t="s">
        <v>467</v>
      </c>
      <c r="B124" s="1" t="s">
        <v>599</v>
      </c>
      <c r="C124" s="1">
        <v>1350</v>
      </c>
      <c r="D124" s="2" t="str">
        <f>VLOOKUP(B124,商品!$A$2:$B$21,2)</f>
        <v>MB486V3R16</v>
      </c>
      <c r="E124" s="14">
        <f>VLOOKUP(B124,商品!$A$2:$C$21,3)</f>
        <v>13487</v>
      </c>
      <c r="F124" s="2" t="str">
        <f>VLOOKUP(VLOOKUP(B124,商品!$A$2:$D$21,4),代號檔!$G$2:$H$6,2)</f>
        <v>主機板</v>
      </c>
      <c r="G124" s="14">
        <f t="shared" si="4"/>
        <v>18207450</v>
      </c>
      <c r="H124" s="15">
        <f>VLOOKUP(A124,銷貨單頭!$A$2:$D$61,4)</f>
        <v>39622</v>
      </c>
      <c r="I124" s="2" t="str">
        <f>VLOOKUP(A124,銷貨單頭!$A$2:$E$61,5)</f>
        <v>永光壓鑄企業公司</v>
      </c>
      <c r="J124" s="2" t="str">
        <f>VLOOKUP(A124,銷貨單頭!$A$2:$F$61,6)</f>
        <v>台北市</v>
      </c>
      <c r="K124" s="2" t="str">
        <f>VLOOKUP(A124,銷貨單頭!$A$2:$G$61,7)</f>
        <v>李進祿</v>
      </c>
      <c r="L124" s="2" t="str">
        <f>VLOOKUP(A124,銷貨單頭!$A$2:$H$61,8)</f>
        <v>業務四課</v>
      </c>
      <c r="M124" s="2">
        <f t="shared" si="5"/>
        <v>2008</v>
      </c>
      <c r="N124" s="2">
        <f t="shared" si="6"/>
        <v>6</v>
      </c>
      <c r="O124" s="19">
        <f t="shared" si="7"/>
        <v>2</v>
      </c>
    </row>
    <row r="125" spans="1:15">
      <c r="A125" t="s">
        <v>468</v>
      </c>
      <c r="B125" s="1" t="s">
        <v>500</v>
      </c>
      <c r="C125" s="1">
        <v>770</v>
      </c>
      <c r="D125" s="2" t="str">
        <f>VLOOKUP(B125,商品!$A$2:$B$21,2)</f>
        <v>MB586V3R32</v>
      </c>
      <c r="E125" s="14">
        <f>VLOOKUP(B125,商品!$A$2:$C$21,3)</f>
        <v>36467</v>
      </c>
      <c r="F125" s="2" t="str">
        <f>VLOOKUP(VLOOKUP(B125,商品!$A$2:$D$21,4),代號檔!$G$2:$H$6,2)</f>
        <v>主機板</v>
      </c>
      <c r="G125" s="14">
        <f t="shared" si="4"/>
        <v>28079590</v>
      </c>
      <c r="H125" s="15">
        <f>VLOOKUP(A125,銷貨單頭!$A$2:$D$61,4)</f>
        <v>39623</v>
      </c>
      <c r="I125" s="2" t="str">
        <f>VLOOKUP(A125,銷貨單頭!$A$2:$E$61,5)</f>
        <v>有萬貿易公司</v>
      </c>
      <c r="J125" s="2" t="str">
        <f>VLOOKUP(A125,銷貨單頭!$A$2:$F$61,6)</f>
        <v>台北市</v>
      </c>
      <c r="K125" s="2" t="str">
        <f>VLOOKUP(A125,銷貨單頭!$A$2:$G$61,7)</f>
        <v>毛渝南</v>
      </c>
      <c r="L125" s="2" t="str">
        <f>VLOOKUP(A125,銷貨單頭!$A$2:$H$61,8)</f>
        <v>業務四課</v>
      </c>
      <c r="M125" s="2">
        <f t="shared" si="5"/>
        <v>2008</v>
      </c>
      <c r="N125" s="2">
        <f t="shared" si="6"/>
        <v>6</v>
      </c>
      <c r="O125" s="19">
        <f t="shared" si="7"/>
        <v>2</v>
      </c>
    </row>
    <row r="126" spans="1:15">
      <c r="A126" t="s">
        <v>468</v>
      </c>
      <c r="B126" s="1" t="s">
        <v>504</v>
      </c>
      <c r="C126" s="1">
        <v>140</v>
      </c>
      <c r="D126" s="2" t="str">
        <f>VLOOKUP(B126,商品!$A$2:$B$21,2)</f>
        <v>MB586E7R32</v>
      </c>
      <c r="E126" s="14">
        <f>VLOOKUP(B126,商品!$A$2:$C$21,3)</f>
        <v>42261</v>
      </c>
      <c r="F126" s="2" t="str">
        <f>VLOOKUP(VLOOKUP(B126,商品!$A$2:$D$21,4),代號檔!$G$2:$H$6,2)</f>
        <v>主機板</v>
      </c>
      <c r="G126" s="14">
        <f t="shared" si="4"/>
        <v>5916540</v>
      </c>
      <c r="H126" s="15">
        <f>VLOOKUP(A126,銷貨單頭!$A$2:$D$61,4)</f>
        <v>39623</v>
      </c>
      <c r="I126" s="2" t="str">
        <f>VLOOKUP(A126,銷貨單頭!$A$2:$E$61,5)</f>
        <v>有萬貿易公司</v>
      </c>
      <c r="J126" s="2" t="str">
        <f>VLOOKUP(A126,銷貨單頭!$A$2:$F$61,6)</f>
        <v>台北市</v>
      </c>
      <c r="K126" s="2" t="str">
        <f>VLOOKUP(A126,銷貨單頭!$A$2:$G$61,7)</f>
        <v>毛渝南</v>
      </c>
      <c r="L126" s="2" t="str">
        <f>VLOOKUP(A126,銷貨單頭!$A$2:$H$61,8)</f>
        <v>業務四課</v>
      </c>
      <c r="M126" s="2">
        <f t="shared" si="5"/>
        <v>2008</v>
      </c>
      <c r="N126" s="2">
        <f t="shared" si="6"/>
        <v>6</v>
      </c>
      <c r="O126" s="19">
        <f t="shared" si="7"/>
        <v>2</v>
      </c>
    </row>
    <row r="127" spans="1:15">
      <c r="A127" t="s">
        <v>468</v>
      </c>
      <c r="B127" s="1" t="s">
        <v>500</v>
      </c>
      <c r="C127" s="1">
        <v>770</v>
      </c>
      <c r="D127" s="2" t="str">
        <f>VLOOKUP(B127,商品!$A$2:$B$21,2)</f>
        <v>MB586V3R32</v>
      </c>
      <c r="E127" s="14">
        <f>VLOOKUP(B127,商品!$A$2:$C$21,3)</f>
        <v>36467</v>
      </c>
      <c r="F127" s="2" t="str">
        <f>VLOOKUP(VLOOKUP(B127,商品!$A$2:$D$21,4),代號檔!$G$2:$H$6,2)</f>
        <v>主機板</v>
      </c>
      <c r="G127" s="14">
        <f t="shared" si="4"/>
        <v>28079590</v>
      </c>
      <c r="H127" s="15">
        <f>VLOOKUP(A127,銷貨單頭!$A$2:$D$61,4)</f>
        <v>39623</v>
      </c>
      <c r="I127" s="2" t="str">
        <f>VLOOKUP(A127,銷貨單頭!$A$2:$E$61,5)</f>
        <v>有萬貿易公司</v>
      </c>
      <c r="J127" s="2" t="str">
        <f>VLOOKUP(A127,銷貨單頭!$A$2:$F$61,6)</f>
        <v>台北市</v>
      </c>
      <c r="K127" s="2" t="str">
        <f>VLOOKUP(A127,銷貨單頭!$A$2:$G$61,7)</f>
        <v>毛渝南</v>
      </c>
      <c r="L127" s="2" t="str">
        <f>VLOOKUP(A127,銷貨單頭!$A$2:$H$61,8)</f>
        <v>業務四課</v>
      </c>
      <c r="M127" s="2">
        <f t="shared" si="5"/>
        <v>2008</v>
      </c>
      <c r="N127" s="2">
        <f t="shared" si="6"/>
        <v>6</v>
      </c>
      <c r="O127" s="19">
        <f t="shared" si="7"/>
        <v>2</v>
      </c>
    </row>
    <row r="128" spans="1:15">
      <c r="A128" t="s">
        <v>468</v>
      </c>
      <c r="B128" s="1" t="s">
        <v>502</v>
      </c>
      <c r="C128" s="1">
        <v>540</v>
      </c>
      <c r="D128" s="2" t="str">
        <f>VLOOKUP(B128,商品!$A$2:$B$21,2)</f>
        <v>MB586E3R32</v>
      </c>
      <c r="E128" s="14">
        <f>VLOOKUP(B128,商品!$A$2:$C$21,3)</f>
        <v>41162</v>
      </c>
      <c r="F128" s="2" t="str">
        <f>VLOOKUP(VLOOKUP(B128,商品!$A$2:$D$21,4),代號檔!$G$2:$H$6,2)</f>
        <v>主機板</v>
      </c>
      <c r="G128" s="14">
        <f t="shared" si="4"/>
        <v>22227480</v>
      </c>
      <c r="H128" s="15">
        <f>VLOOKUP(A128,銷貨單頭!$A$2:$D$61,4)</f>
        <v>39623</v>
      </c>
      <c r="I128" s="2" t="str">
        <f>VLOOKUP(A128,銷貨單頭!$A$2:$E$61,5)</f>
        <v>有萬貿易公司</v>
      </c>
      <c r="J128" s="2" t="str">
        <f>VLOOKUP(A128,銷貨單頭!$A$2:$F$61,6)</f>
        <v>台北市</v>
      </c>
      <c r="K128" s="2" t="str">
        <f>VLOOKUP(A128,銷貨單頭!$A$2:$G$61,7)</f>
        <v>毛渝南</v>
      </c>
      <c r="L128" s="2" t="str">
        <f>VLOOKUP(A128,銷貨單頭!$A$2:$H$61,8)</f>
        <v>業務四課</v>
      </c>
      <c r="M128" s="2">
        <f t="shared" si="5"/>
        <v>2008</v>
      </c>
      <c r="N128" s="2">
        <f t="shared" si="6"/>
        <v>6</v>
      </c>
      <c r="O128" s="19">
        <f t="shared" si="7"/>
        <v>2</v>
      </c>
    </row>
    <row r="129" spans="1:15">
      <c r="A129" t="s">
        <v>468</v>
      </c>
      <c r="B129" s="1" t="s">
        <v>495</v>
      </c>
      <c r="C129" s="1">
        <v>540</v>
      </c>
      <c r="D129" s="2" t="str">
        <f>VLOOKUP(B129,商品!$A$2:$B$21,2)</f>
        <v>MB486V3R32</v>
      </c>
      <c r="E129" s="14">
        <f>VLOOKUP(B129,商品!$A$2:$C$21,3)</f>
        <v>24577</v>
      </c>
      <c r="F129" s="2" t="str">
        <f>VLOOKUP(VLOOKUP(B129,商品!$A$2:$D$21,4),代號檔!$G$2:$H$6,2)</f>
        <v>主機板</v>
      </c>
      <c r="G129" s="14">
        <f t="shared" si="4"/>
        <v>13271580</v>
      </c>
      <c r="H129" s="15">
        <f>VLOOKUP(A129,銷貨單頭!$A$2:$D$61,4)</f>
        <v>39623</v>
      </c>
      <c r="I129" s="2" t="str">
        <f>VLOOKUP(A129,銷貨單頭!$A$2:$E$61,5)</f>
        <v>有萬貿易公司</v>
      </c>
      <c r="J129" s="2" t="str">
        <f>VLOOKUP(A129,銷貨單頭!$A$2:$F$61,6)</f>
        <v>台北市</v>
      </c>
      <c r="K129" s="2" t="str">
        <f>VLOOKUP(A129,銷貨單頭!$A$2:$G$61,7)</f>
        <v>毛渝南</v>
      </c>
      <c r="L129" s="2" t="str">
        <f>VLOOKUP(A129,銷貨單頭!$A$2:$H$61,8)</f>
        <v>業務四課</v>
      </c>
      <c r="M129" s="2">
        <f t="shared" si="5"/>
        <v>2008</v>
      </c>
      <c r="N129" s="2">
        <f t="shared" si="6"/>
        <v>6</v>
      </c>
      <c r="O129" s="19">
        <f t="shared" si="7"/>
        <v>2</v>
      </c>
    </row>
    <row r="130" spans="1:15">
      <c r="A130" t="s">
        <v>469</v>
      </c>
      <c r="B130" s="1" t="s">
        <v>505</v>
      </c>
      <c r="C130" s="1">
        <v>540</v>
      </c>
      <c r="D130" s="2" t="str">
        <f>VLOOKUP(B130,商品!$A$2:$B$21,2)</f>
        <v>MB586E7R16</v>
      </c>
      <c r="E130" s="14">
        <f>VLOOKUP(B130,商品!$A$2:$C$21,3)</f>
        <v>21480</v>
      </c>
      <c r="F130" s="2" t="str">
        <f>VLOOKUP(VLOOKUP(B130,商品!$A$2:$D$21,4),代號檔!$G$2:$H$6,2)</f>
        <v>主機板</v>
      </c>
      <c r="G130" s="14">
        <f t="shared" si="4"/>
        <v>11599200</v>
      </c>
      <c r="H130" s="15">
        <f>VLOOKUP(A130,銷貨單頭!$A$2:$D$61,4)</f>
        <v>39650</v>
      </c>
      <c r="I130" s="2" t="str">
        <f>VLOOKUP(A130,銷貨單頭!$A$2:$E$61,5)</f>
        <v>楓原設計公司</v>
      </c>
      <c r="J130" s="2" t="str">
        <f>VLOOKUP(A130,銷貨單頭!$A$2:$F$61,6)</f>
        <v>台北市</v>
      </c>
      <c r="K130" s="2" t="str">
        <f>VLOOKUP(A130,銷貨單頭!$A$2:$G$61,7)</f>
        <v>吳美成</v>
      </c>
      <c r="L130" s="2" t="str">
        <f>VLOOKUP(A130,銷貨單頭!$A$2:$H$61,8)</f>
        <v>業務一課</v>
      </c>
      <c r="M130" s="2">
        <f t="shared" si="5"/>
        <v>2008</v>
      </c>
      <c r="N130" s="2">
        <f t="shared" si="6"/>
        <v>7</v>
      </c>
      <c r="O130" s="19">
        <f t="shared" si="7"/>
        <v>3</v>
      </c>
    </row>
    <row r="131" spans="1:15">
      <c r="A131" t="s">
        <v>469</v>
      </c>
      <c r="B131" s="1" t="s">
        <v>496</v>
      </c>
      <c r="C131" s="1">
        <v>1350</v>
      </c>
      <c r="D131" s="2" t="str">
        <f>VLOOKUP(B131,商品!$A$2:$B$21,2)</f>
        <v>MB486P3R16</v>
      </c>
      <c r="E131" s="14">
        <f>VLOOKUP(B131,商品!$A$2:$C$21,3)</f>
        <v>15186</v>
      </c>
      <c r="F131" s="2" t="str">
        <f>VLOOKUP(VLOOKUP(B131,商品!$A$2:$D$21,4),代號檔!$G$2:$H$6,2)</f>
        <v>主機板</v>
      </c>
      <c r="G131" s="14">
        <f t="shared" ref="G131:G194" si="8">C131*E131</f>
        <v>20501100</v>
      </c>
      <c r="H131" s="15">
        <f>VLOOKUP(A131,銷貨單頭!$A$2:$D$61,4)</f>
        <v>39650</v>
      </c>
      <c r="I131" s="2" t="str">
        <f>VLOOKUP(A131,銷貨單頭!$A$2:$E$61,5)</f>
        <v>楓原設計公司</v>
      </c>
      <c r="J131" s="2" t="str">
        <f>VLOOKUP(A131,銷貨單頭!$A$2:$F$61,6)</f>
        <v>台北市</v>
      </c>
      <c r="K131" s="2" t="str">
        <f>VLOOKUP(A131,銷貨單頭!$A$2:$G$61,7)</f>
        <v>吳美成</v>
      </c>
      <c r="L131" s="2" t="str">
        <f>VLOOKUP(A131,銷貨單頭!$A$2:$H$61,8)</f>
        <v>業務一課</v>
      </c>
      <c r="M131" s="2">
        <f t="shared" ref="M131:M194" si="9">YEAR(H131)</f>
        <v>2008</v>
      </c>
      <c r="N131" s="2">
        <f t="shared" ref="N131:N194" si="10">MONTH(H131)</f>
        <v>7</v>
      </c>
      <c r="O131" s="19">
        <f t="shared" ref="O131:O194" si="11">ROUNDUP(MONTH(H131)/3,0)</f>
        <v>3</v>
      </c>
    </row>
    <row r="132" spans="1:15">
      <c r="A132" t="s">
        <v>469</v>
      </c>
      <c r="B132" s="1" t="s">
        <v>503</v>
      </c>
      <c r="C132" s="1">
        <v>130</v>
      </c>
      <c r="D132" s="2" t="str">
        <f>VLOOKUP(B132,商品!$A$2:$B$21,2)</f>
        <v>MB586E3R16</v>
      </c>
      <c r="E132" s="14">
        <f>VLOOKUP(B132,商品!$A$2:$C$21,3)</f>
        <v>18783</v>
      </c>
      <c r="F132" s="2" t="str">
        <f>VLOOKUP(VLOOKUP(B132,商品!$A$2:$D$21,4),代號檔!$G$2:$H$6,2)</f>
        <v>主機板</v>
      </c>
      <c r="G132" s="14">
        <f t="shared" si="8"/>
        <v>2441790</v>
      </c>
      <c r="H132" s="15">
        <f>VLOOKUP(A132,銷貨單頭!$A$2:$D$61,4)</f>
        <v>39650</v>
      </c>
      <c r="I132" s="2" t="str">
        <f>VLOOKUP(A132,銷貨單頭!$A$2:$E$61,5)</f>
        <v>楓原設計公司</v>
      </c>
      <c r="J132" s="2" t="str">
        <f>VLOOKUP(A132,銷貨單頭!$A$2:$F$61,6)</f>
        <v>台北市</v>
      </c>
      <c r="K132" s="2" t="str">
        <f>VLOOKUP(A132,銷貨單頭!$A$2:$G$61,7)</f>
        <v>吳美成</v>
      </c>
      <c r="L132" s="2" t="str">
        <f>VLOOKUP(A132,銷貨單頭!$A$2:$H$61,8)</f>
        <v>業務一課</v>
      </c>
      <c r="M132" s="2">
        <f t="shared" si="9"/>
        <v>2008</v>
      </c>
      <c r="N132" s="2">
        <f t="shared" si="10"/>
        <v>7</v>
      </c>
      <c r="O132" s="19">
        <f t="shared" si="11"/>
        <v>3</v>
      </c>
    </row>
    <row r="133" spans="1:15">
      <c r="A133" t="s">
        <v>469</v>
      </c>
      <c r="B133" s="1" t="s">
        <v>501</v>
      </c>
      <c r="C133" s="1">
        <v>270</v>
      </c>
      <c r="D133" s="2" t="str">
        <f>VLOOKUP(B133,商品!$A$2:$B$21,2)</f>
        <v>MB586V3R16</v>
      </c>
      <c r="E133" s="14">
        <f>VLOOKUP(B133,商品!$A$2:$C$21,3)</f>
        <v>15186</v>
      </c>
      <c r="F133" s="2" t="str">
        <f>VLOOKUP(VLOOKUP(B133,商品!$A$2:$D$21,4),代號檔!$G$2:$H$6,2)</f>
        <v>主機板</v>
      </c>
      <c r="G133" s="14">
        <f t="shared" si="8"/>
        <v>4100220</v>
      </c>
      <c r="H133" s="15">
        <f>VLOOKUP(A133,銷貨單頭!$A$2:$D$61,4)</f>
        <v>39650</v>
      </c>
      <c r="I133" s="2" t="str">
        <f>VLOOKUP(A133,銷貨單頭!$A$2:$E$61,5)</f>
        <v>楓原設計公司</v>
      </c>
      <c r="J133" s="2" t="str">
        <f>VLOOKUP(A133,銷貨單頭!$A$2:$F$61,6)</f>
        <v>台北市</v>
      </c>
      <c r="K133" s="2" t="str">
        <f>VLOOKUP(A133,銷貨單頭!$A$2:$G$61,7)</f>
        <v>吳美成</v>
      </c>
      <c r="L133" s="2" t="str">
        <f>VLOOKUP(A133,銷貨單頭!$A$2:$H$61,8)</f>
        <v>業務一課</v>
      </c>
      <c r="M133" s="2">
        <f t="shared" si="9"/>
        <v>2008</v>
      </c>
      <c r="N133" s="2">
        <f t="shared" si="10"/>
        <v>7</v>
      </c>
      <c r="O133" s="19">
        <f t="shared" si="11"/>
        <v>3</v>
      </c>
    </row>
    <row r="134" spans="1:15">
      <c r="A134" t="s">
        <v>469</v>
      </c>
      <c r="B134" s="1" t="s">
        <v>505</v>
      </c>
      <c r="C134" s="1">
        <v>540</v>
      </c>
      <c r="D134" s="2" t="str">
        <f>VLOOKUP(B134,商品!$A$2:$B$21,2)</f>
        <v>MB586E7R16</v>
      </c>
      <c r="E134" s="14">
        <f>VLOOKUP(B134,商品!$A$2:$C$21,3)</f>
        <v>21480</v>
      </c>
      <c r="F134" s="2" t="str">
        <f>VLOOKUP(VLOOKUP(B134,商品!$A$2:$D$21,4),代號檔!$G$2:$H$6,2)</f>
        <v>主機板</v>
      </c>
      <c r="G134" s="14">
        <f t="shared" si="8"/>
        <v>11599200</v>
      </c>
      <c r="H134" s="15">
        <f>VLOOKUP(A134,銷貨單頭!$A$2:$D$61,4)</f>
        <v>39650</v>
      </c>
      <c r="I134" s="2" t="str">
        <f>VLOOKUP(A134,銷貨單頭!$A$2:$E$61,5)</f>
        <v>楓原設計公司</v>
      </c>
      <c r="J134" s="2" t="str">
        <f>VLOOKUP(A134,銷貨單頭!$A$2:$F$61,6)</f>
        <v>台北市</v>
      </c>
      <c r="K134" s="2" t="str">
        <f>VLOOKUP(A134,銷貨單頭!$A$2:$G$61,7)</f>
        <v>吳美成</v>
      </c>
      <c r="L134" s="2" t="str">
        <f>VLOOKUP(A134,銷貨單頭!$A$2:$H$61,8)</f>
        <v>業務一課</v>
      </c>
      <c r="M134" s="2">
        <f t="shared" si="9"/>
        <v>2008</v>
      </c>
      <c r="N134" s="2">
        <f t="shared" si="10"/>
        <v>7</v>
      </c>
      <c r="O134" s="19">
        <f t="shared" si="11"/>
        <v>3</v>
      </c>
    </row>
    <row r="135" spans="1:15">
      <c r="A135" t="s">
        <v>469</v>
      </c>
      <c r="B135" s="1" t="s">
        <v>505</v>
      </c>
      <c r="C135" s="1">
        <v>540</v>
      </c>
      <c r="D135" s="2" t="str">
        <f>VLOOKUP(B135,商品!$A$2:$B$21,2)</f>
        <v>MB586E7R16</v>
      </c>
      <c r="E135" s="14">
        <f>VLOOKUP(B135,商品!$A$2:$C$21,3)</f>
        <v>21480</v>
      </c>
      <c r="F135" s="2" t="str">
        <f>VLOOKUP(VLOOKUP(B135,商品!$A$2:$D$21,4),代號檔!$G$2:$H$6,2)</f>
        <v>主機板</v>
      </c>
      <c r="G135" s="14">
        <f t="shared" si="8"/>
        <v>11599200</v>
      </c>
      <c r="H135" s="15">
        <f>VLOOKUP(A135,銷貨單頭!$A$2:$D$61,4)</f>
        <v>39650</v>
      </c>
      <c r="I135" s="2" t="str">
        <f>VLOOKUP(A135,銷貨單頭!$A$2:$E$61,5)</f>
        <v>楓原設計公司</v>
      </c>
      <c r="J135" s="2" t="str">
        <f>VLOOKUP(A135,銷貨單頭!$A$2:$F$61,6)</f>
        <v>台北市</v>
      </c>
      <c r="K135" s="2" t="str">
        <f>VLOOKUP(A135,銷貨單頭!$A$2:$G$61,7)</f>
        <v>吳美成</v>
      </c>
      <c r="L135" s="2" t="str">
        <f>VLOOKUP(A135,銷貨單頭!$A$2:$H$61,8)</f>
        <v>業務一課</v>
      </c>
      <c r="M135" s="2">
        <f t="shared" si="9"/>
        <v>2008</v>
      </c>
      <c r="N135" s="2">
        <f t="shared" si="10"/>
        <v>7</v>
      </c>
      <c r="O135" s="19">
        <f t="shared" si="11"/>
        <v>3</v>
      </c>
    </row>
    <row r="136" spans="1:15">
      <c r="A136" t="s">
        <v>470</v>
      </c>
      <c r="B136" s="1" t="s">
        <v>497</v>
      </c>
      <c r="C136" s="1">
        <v>720</v>
      </c>
      <c r="D136" s="2" t="str">
        <f>VLOOKUP(B136,商品!$A$2:$B$21,2)</f>
        <v>MB486P3R32</v>
      </c>
      <c r="E136" s="14">
        <f>VLOOKUP(B136,商品!$A$2:$C$21,3)</f>
        <v>25976</v>
      </c>
      <c r="F136" s="2" t="str">
        <f>VLOOKUP(VLOOKUP(B136,商品!$A$2:$D$21,4),代號檔!$G$2:$H$6,2)</f>
        <v>主機板</v>
      </c>
      <c r="G136" s="14">
        <f t="shared" si="8"/>
        <v>18702720</v>
      </c>
      <c r="H136" s="15">
        <f>VLOOKUP(A136,銷貨單頭!$A$2:$D$61,4)</f>
        <v>39656</v>
      </c>
      <c r="I136" s="2" t="str">
        <f>VLOOKUP(A136,銷貨單頭!$A$2:$E$61,5)</f>
        <v>日南紡織公司</v>
      </c>
      <c r="J136" s="2" t="str">
        <f>VLOOKUP(A136,銷貨單頭!$A$2:$F$61,6)</f>
        <v>台北市</v>
      </c>
      <c r="K136" s="2" t="str">
        <f>VLOOKUP(A136,銷貨單頭!$A$2:$G$61,7)</f>
        <v>李進祿</v>
      </c>
      <c r="L136" s="2" t="str">
        <f>VLOOKUP(A136,銷貨單頭!$A$2:$H$61,8)</f>
        <v>業務四課</v>
      </c>
      <c r="M136" s="2">
        <f t="shared" si="9"/>
        <v>2008</v>
      </c>
      <c r="N136" s="2">
        <f t="shared" si="10"/>
        <v>7</v>
      </c>
      <c r="O136" s="19">
        <f t="shared" si="11"/>
        <v>3</v>
      </c>
    </row>
    <row r="137" spans="1:15">
      <c r="A137" t="s">
        <v>470</v>
      </c>
      <c r="B137" s="1" t="s">
        <v>502</v>
      </c>
      <c r="C137" s="1">
        <v>720</v>
      </c>
      <c r="D137" s="2" t="str">
        <f>VLOOKUP(B137,商品!$A$2:$B$21,2)</f>
        <v>MB586E3R32</v>
      </c>
      <c r="E137" s="14">
        <f>VLOOKUP(B137,商品!$A$2:$C$21,3)</f>
        <v>41162</v>
      </c>
      <c r="F137" s="2" t="str">
        <f>VLOOKUP(VLOOKUP(B137,商品!$A$2:$D$21,4),代號檔!$G$2:$H$6,2)</f>
        <v>主機板</v>
      </c>
      <c r="G137" s="14">
        <f t="shared" si="8"/>
        <v>29636640</v>
      </c>
      <c r="H137" s="15">
        <f>VLOOKUP(A137,銷貨單頭!$A$2:$D$61,4)</f>
        <v>39656</v>
      </c>
      <c r="I137" s="2" t="str">
        <f>VLOOKUP(A137,銷貨單頭!$A$2:$E$61,5)</f>
        <v>日南紡織公司</v>
      </c>
      <c r="J137" s="2" t="str">
        <f>VLOOKUP(A137,銷貨單頭!$A$2:$F$61,6)</f>
        <v>台北市</v>
      </c>
      <c r="K137" s="2" t="str">
        <f>VLOOKUP(A137,銷貨單頭!$A$2:$G$61,7)</f>
        <v>李進祿</v>
      </c>
      <c r="L137" s="2" t="str">
        <f>VLOOKUP(A137,銷貨單頭!$A$2:$H$61,8)</f>
        <v>業務四課</v>
      </c>
      <c r="M137" s="2">
        <f t="shared" si="9"/>
        <v>2008</v>
      </c>
      <c r="N137" s="2">
        <f t="shared" si="10"/>
        <v>7</v>
      </c>
      <c r="O137" s="19">
        <f t="shared" si="11"/>
        <v>3</v>
      </c>
    </row>
    <row r="138" spans="1:15">
      <c r="A138" t="s">
        <v>470</v>
      </c>
      <c r="B138" s="1" t="s">
        <v>504</v>
      </c>
      <c r="C138" s="1">
        <v>520</v>
      </c>
      <c r="D138" s="2" t="str">
        <f>VLOOKUP(B138,商品!$A$2:$B$21,2)</f>
        <v>MB586E7R32</v>
      </c>
      <c r="E138" s="14">
        <f>VLOOKUP(B138,商品!$A$2:$C$21,3)</f>
        <v>42261</v>
      </c>
      <c r="F138" s="2" t="str">
        <f>VLOOKUP(VLOOKUP(B138,商品!$A$2:$D$21,4),代號檔!$G$2:$H$6,2)</f>
        <v>主機板</v>
      </c>
      <c r="G138" s="14">
        <f t="shared" si="8"/>
        <v>21975720</v>
      </c>
      <c r="H138" s="15">
        <f>VLOOKUP(A138,銷貨單頭!$A$2:$D$61,4)</f>
        <v>39656</v>
      </c>
      <c r="I138" s="2" t="str">
        <f>VLOOKUP(A138,銷貨單頭!$A$2:$E$61,5)</f>
        <v>日南紡織公司</v>
      </c>
      <c r="J138" s="2" t="str">
        <f>VLOOKUP(A138,銷貨單頭!$A$2:$F$61,6)</f>
        <v>台北市</v>
      </c>
      <c r="K138" s="2" t="str">
        <f>VLOOKUP(A138,銷貨單頭!$A$2:$G$61,7)</f>
        <v>李進祿</v>
      </c>
      <c r="L138" s="2" t="str">
        <f>VLOOKUP(A138,銷貨單頭!$A$2:$H$61,8)</f>
        <v>業務四課</v>
      </c>
      <c r="M138" s="2">
        <f t="shared" si="9"/>
        <v>2008</v>
      </c>
      <c r="N138" s="2">
        <f t="shared" si="10"/>
        <v>7</v>
      </c>
      <c r="O138" s="19">
        <f t="shared" si="11"/>
        <v>3</v>
      </c>
    </row>
    <row r="139" spans="1:15">
      <c r="A139" t="s">
        <v>470</v>
      </c>
      <c r="B139" s="1" t="s">
        <v>600</v>
      </c>
      <c r="C139" s="1">
        <v>490</v>
      </c>
      <c r="D139" s="2" t="str">
        <f>VLOOKUP(B139,商品!$A$2:$B$21,2)</f>
        <v>SVGAV1M</v>
      </c>
      <c r="E139" s="14">
        <f>VLOOKUP(B139,商品!$A$2:$C$21,3)</f>
        <v>3846</v>
      </c>
      <c r="F139" s="2" t="str">
        <f>VLOOKUP(VLOOKUP(B139,商品!$A$2:$D$21,4),代號檔!$G$2:$H$6,2)</f>
        <v>顯示卡</v>
      </c>
      <c r="G139" s="14">
        <f t="shared" si="8"/>
        <v>1884540</v>
      </c>
      <c r="H139" s="15">
        <f>VLOOKUP(A139,銷貨單頭!$A$2:$D$61,4)</f>
        <v>39656</v>
      </c>
      <c r="I139" s="2" t="str">
        <f>VLOOKUP(A139,銷貨單頭!$A$2:$E$61,5)</f>
        <v>日南紡織公司</v>
      </c>
      <c r="J139" s="2" t="str">
        <f>VLOOKUP(A139,銷貨單頭!$A$2:$F$61,6)</f>
        <v>台北市</v>
      </c>
      <c r="K139" s="2" t="str">
        <f>VLOOKUP(A139,銷貨單頭!$A$2:$G$61,7)</f>
        <v>李進祿</v>
      </c>
      <c r="L139" s="2" t="str">
        <f>VLOOKUP(A139,銷貨單頭!$A$2:$H$61,8)</f>
        <v>業務四課</v>
      </c>
      <c r="M139" s="2">
        <f t="shared" si="9"/>
        <v>2008</v>
      </c>
      <c r="N139" s="2">
        <f t="shared" si="10"/>
        <v>7</v>
      </c>
      <c r="O139" s="19">
        <f t="shared" si="11"/>
        <v>3</v>
      </c>
    </row>
    <row r="140" spans="1:15">
      <c r="A140" t="s">
        <v>471</v>
      </c>
      <c r="B140" s="1" t="s">
        <v>503</v>
      </c>
      <c r="C140" s="1">
        <v>800</v>
      </c>
      <c r="D140" s="2" t="str">
        <f>VLOOKUP(B140,商品!$A$2:$B$21,2)</f>
        <v>MB586E3R16</v>
      </c>
      <c r="E140" s="14">
        <f>VLOOKUP(B140,商品!$A$2:$C$21,3)</f>
        <v>18783</v>
      </c>
      <c r="F140" s="2" t="str">
        <f>VLOOKUP(VLOOKUP(B140,商品!$A$2:$D$21,4),代號檔!$G$2:$H$6,2)</f>
        <v>主機板</v>
      </c>
      <c r="G140" s="14">
        <f t="shared" si="8"/>
        <v>15026400</v>
      </c>
      <c r="H140" s="15">
        <f>VLOOKUP(A140,銷貨單頭!$A$2:$D$61,4)</f>
        <v>39663</v>
      </c>
      <c r="I140" s="2" t="str">
        <f>VLOOKUP(A140,銷貨單頭!$A$2:$E$61,5)</f>
        <v>喬福機械工業公司</v>
      </c>
      <c r="J140" s="2" t="str">
        <f>VLOOKUP(A140,銷貨單頭!$A$2:$F$61,6)</f>
        <v>台北市</v>
      </c>
      <c r="K140" s="2" t="str">
        <f>VLOOKUP(A140,銷貨單頭!$A$2:$G$61,7)</f>
        <v>朱金倉</v>
      </c>
      <c r="L140" s="2" t="str">
        <f>VLOOKUP(A140,銷貨單頭!$A$2:$H$61,8)</f>
        <v>業務三課</v>
      </c>
      <c r="M140" s="2">
        <f t="shared" si="9"/>
        <v>2008</v>
      </c>
      <c r="N140" s="2">
        <f t="shared" si="10"/>
        <v>8</v>
      </c>
      <c r="O140" s="19">
        <f t="shared" si="11"/>
        <v>3</v>
      </c>
    </row>
    <row r="141" spans="1:15">
      <c r="A141" t="s">
        <v>471</v>
      </c>
      <c r="B141" s="1" t="s">
        <v>505</v>
      </c>
      <c r="C141" s="1">
        <v>1300</v>
      </c>
      <c r="D141" s="2" t="str">
        <f>VLOOKUP(B141,商品!$A$2:$B$21,2)</f>
        <v>MB586E7R16</v>
      </c>
      <c r="E141" s="14">
        <f>VLOOKUP(B141,商品!$A$2:$C$21,3)</f>
        <v>21480</v>
      </c>
      <c r="F141" s="2" t="str">
        <f>VLOOKUP(VLOOKUP(B141,商品!$A$2:$D$21,4),代號檔!$G$2:$H$6,2)</f>
        <v>主機板</v>
      </c>
      <c r="G141" s="14">
        <f t="shared" si="8"/>
        <v>27924000</v>
      </c>
      <c r="H141" s="15">
        <f>VLOOKUP(A141,銷貨單頭!$A$2:$D$61,4)</f>
        <v>39663</v>
      </c>
      <c r="I141" s="2" t="str">
        <f>VLOOKUP(A141,銷貨單頭!$A$2:$E$61,5)</f>
        <v>喬福機械工業公司</v>
      </c>
      <c r="J141" s="2" t="str">
        <f>VLOOKUP(A141,銷貨單頭!$A$2:$F$61,6)</f>
        <v>台北市</v>
      </c>
      <c r="K141" s="2" t="str">
        <f>VLOOKUP(A141,銷貨單頭!$A$2:$G$61,7)</f>
        <v>朱金倉</v>
      </c>
      <c r="L141" s="2" t="str">
        <f>VLOOKUP(A141,銷貨單頭!$A$2:$H$61,8)</f>
        <v>業務三課</v>
      </c>
      <c r="M141" s="2">
        <f t="shared" si="9"/>
        <v>2008</v>
      </c>
      <c r="N141" s="2">
        <f t="shared" si="10"/>
        <v>8</v>
      </c>
      <c r="O141" s="19">
        <f t="shared" si="11"/>
        <v>3</v>
      </c>
    </row>
    <row r="142" spans="1:15">
      <c r="A142" t="s">
        <v>471</v>
      </c>
      <c r="B142" s="1" t="s">
        <v>507</v>
      </c>
      <c r="C142" s="1">
        <v>220</v>
      </c>
      <c r="D142" s="2" t="str">
        <f>VLOOKUP(B142,商品!$A$2:$B$21,2)</f>
        <v>SVGAV2M</v>
      </c>
      <c r="E142" s="14">
        <f>VLOOKUP(B142,商品!$A$2:$C$21,3)</f>
        <v>4675</v>
      </c>
      <c r="F142" s="2" t="str">
        <f>VLOOKUP(VLOOKUP(B142,商品!$A$2:$D$21,4),代號檔!$G$2:$H$6,2)</f>
        <v>顯示卡</v>
      </c>
      <c r="G142" s="14">
        <f t="shared" si="8"/>
        <v>1028500</v>
      </c>
      <c r="H142" s="15">
        <f>VLOOKUP(A142,銷貨單頭!$A$2:$D$61,4)</f>
        <v>39663</v>
      </c>
      <c r="I142" s="2" t="str">
        <f>VLOOKUP(A142,銷貨單頭!$A$2:$E$61,5)</f>
        <v>喬福機械工業公司</v>
      </c>
      <c r="J142" s="2" t="str">
        <f>VLOOKUP(A142,銷貨單頭!$A$2:$F$61,6)</f>
        <v>台北市</v>
      </c>
      <c r="K142" s="2" t="str">
        <f>VLOOKUP(A142,銷貨單頭!$A$2:$G$61,7)</f>
        <v>朱金倉</v>
      </c>
      <c r="L142" s="2" t="str">
        <f>VLOOKUP(A142,銷貨單頭!$A$2:$H$61,8)</f>
        <v>業務三課</v>
      </c>
      <c r="M142" s="2">
        <f t="shared" si="9"/>
        <v>2008</v>
      </c>
      <c r="N142" s="2">
        <f t="shared" si="10"/>
        <v>8</v>
      </c>
      <c r="O142" s="19">
        <f t="shared" si="11"/>
        <v>3</v>
      </c>
    </row>
    <row r="143" spans="1:15">
      <c r="A143" t="s">
        <v>471</v>
      </c>
      <c r="B143" s="1" t="s">
        <v>499</v>
      </c>
      <c r="C143" s="1">
        <v>880</v>
      </c>
      <c r="D143" s="2" t="str">
        <f>VLOOKUP(B143,商品!$A$2:$B$21,2)</f>
        <v>MB586P3R16</v>
      </c>
      <c r="E143" s="14">
        <f>VLOOKUP(B143,商品!$A$2:$C$21,3)</f>
        <v>15486</v>
      </c>
      <c r="F143" s="2" t="str">
        <f>VLOOKUP(VLOOKUP(B143,商品!$A$2:$D$21,4),代號檔!$G$2:$H$6,2)</f>
        <v>主機板</v>
      </c>
      <c r="G143" s="14">
        <f t="shared" si="8"/>
        <v>13627680</v>
      </c>
      <c r="H143" s="15">
        <f>VLOOKUP(A143,銷貨單頭!$A$2:$D$61,4)</f>
        <v>39663</v>
      </c>
      <c r="I143" s="2" t="str">
        <f>VLOOKUP(A143,銷貨單頭!$A$2:$E$61,5)</f>
        <v>喬福機械工業公司</v>
      </c>
      <c r="J143" s="2" t="str">
        <f>VLOOKUP(A143,銷貨單頭!$A$2:$F$61,6)</f>
        <v>台北市</v>
      </c>
      <c r="K143" s="2" t="str">
        <f>VLOOKUP(A143,銷貨單頭!$A$2:$G$61,7)</f>
        <v>朱金倉</v>
      </c>
      <c r="L143" s="2" t="str">
        <f>VLOOKUP(A143,銷貨單頭!$A$2:$H$61,8)</f>
        <v>業務三課</v>
      </c>
      <c r="M143" s="2">
        <f t="shared" si="9"/>
        <v>2008</v>
      </c>
      <c r="N143" s="2">
        <f t="shared" si="10"/>
        <v>8</v>
      </c>
      <c r="O143" s="19">
        <f t="shared" si="11"/>
        <v>3</v>
      </c>
    </row>
    <row r="144" spans="1:15">
      <c r="A144" t="s">
        <v>471</v>
      </c>
      <c r="B144" s="1" t="s">
        <v>503</v>
      </c>
      <c r="C144" s="1">
        <v>800</v>
      </c>
      <c r="D144" s="2" t="str">
        <f>VLOOKUP(B144,商品!$A$2:$B$21,2)</f>
        <v>MB586E3R16</v>
      </c>
      <c r="E144" s="14">
        <f>VLOOKUP(B144,商品!$A$2:$C$21,3)</f>
        <v>18783</v>
      </c>
      <c r="F144" s="2" t="str">
        <f>VLOOKUP(VLOOKUP(B144,商品!$A$2:$D$21,4),代號檔!$G$2:$H$6,2)</f>
        <v>主機板</v>
      </c>
      <c r="G144" s="14">
        <f t="shared" si="8"/>
        <v>15026400</v>
      </c>
      <c r="H144" s="15">
        <f>VLOOKUP(A144,銷貨單頭!$A$2:$D$61,4)</f>
        <v>39663</v>
      </c>
      <c r="I144" s="2" t="str">
        <f>VLOOKUP(A144,銷貨單頭!$A$2:$E$61,5)</f>
        <v>喬福機械工業公司</v>
      </c>
      <c r="J144" s="2" t="str">
        <f>VLOOKUP(A144,銷貨單頭!$A$2:$F$61,6)</f>
        <v>台北市</v>
      </c>
      <c r="K144" s="2" t="str">
        <f>VLOOKUP(A144,銷貨單頭!$A$2:$G$61,7)</f>
        <v>朱金倉</v>
      </c>
      <c r="L144" s="2" t="str">
        <f>VLOOKUP(A144,銷貨單頭!$A$2:$H$61,8)</f>
        <v>業務三課</v>
      </c>
      <c r="M144" s="2">
        <f t="shared" si="9"/>
        <v>2008</v>
      </c>
      <c r="N144" s="2">
        <f t="shared" si="10"/>
        <v>8</v>
      </c>
      <c r="O144" s="19">
        <f t="shared" si="11"/>
        <v>3</v>
      </c>
    </row>
    <row r="145" spans="1:15">
      <c r="A145" t="s">
        <v>471</v>
      </c>
      <c r="B145" s="1" t="s">
        <v>505</v>
      </c>
      <c r="C145" s="1">
        <v>1300</v>
      </c>
      <c r="D145" s="2" t="str">
        <f>VLOOKUP(B145,商品!$A$2:$B$21,2)</f>
        <v>MB586E7R16</v>
      </c>
      <c r="E145" s="14">
        <f>VLOOKUP(B145,商品!$A$2:$C$21,3)</f>
        <v>21480</v>
      </c>
      <c r="F145" s="2" t="str">
        <f>VLOOKUP(VLOOKUP(B145,商品!$A$2:$D$21,4),代號檔!$G$2:$H$6,2)</f>
        <v>主機板</v>
      </c>
      <c r="G145" s="14">
        <f t="shared" si="8"/>
        <v>27924000</v>
      </c>
      <c r="H145" s="15">
        <f>VLOOKUP(A145,銷貨單頭!$A$2:$D$61,4)</f>
        <v>39663</v>
      </c>
      <c r="I145" s="2" t="str">
        <f>VLOOKUP(A145,銷貨單頭!$A$2:$E$61,5)</f>
        <v>喬福機械工業公司</v>
      </c>
      <c r="J145" s="2" t="str">
        <f>VLOOKUP(A145,銷貨單頭!$A$2:$F$61,6)</f>
        <v>台北市</v>
      </c>
      <c r="K145" s="2" t="str">
        <f>VLOOKUP(A145,銷貨單頭!$A$2:$G$61,7)</f>
        <v>朱金倉</v>
      </c>
      <c r="L145" s="2" t="str">
        <f>VLOOKUP(A145,銷貨單頭!$A$2:$H$61,8)</f>
        <v>業務三課</v>
      </c>
      <c r="M145" s="2">
        <f t="shared" si="9"/>
        <v>2008</v>
      </c>
      <c r="N145" s="2">
        <f t="shared" si="10"/>
        <v>8</v>
      </c>
      <c r="O145" s="19">
        <f t="shared" si="11"/>
        <v>3</v>
      </c>
    </row>
    <row r="146" spans="1:15">
      <c r="A146" t="s">
        <v>471</v>
      </c>
      <c r="B146" s="1" t="s">
        <v>507</v>
      </c>
      <c r="C146" s="1">
        <v>220</v>
      </c>
      <c r="D146" s="2" t="str">
        <f>VLOOKUP(B146,商品!$A$2:$B$21,2)</f>
        <v>SVGAV2M</v>
      </c>
      <c r="E146" s="14">
        <f>VLOOKUP(B146,商品!$A$2:$C$21,3)</f>
        <v>4675</v>
      </c>
      <c r="F146" s="2" t="str">
        <f>VLOOKUP(VLOOKUP(B146,商品!$A$2:$D$21,4),代號檔!$G$2:$H$6,2)</f>
        <v>顯示卡</v>
      </c>
      <c r="G146" s="14">
        <f t="shared" si="8"/>
        <v>1028500</v>
      </c>
      <c r="H146" s="15">
        <f>VLOOKUP(A146,銷貨單頭!$A$2:$D$61,4)</f>
        <v>39663</v>
      </c>
      <c r="I146" s="2" t="str">
        <f>VLOOKUP(A146,銷貨單頭!$A$2:$E$61,5)</f>
        <v>喬福機械工業公司</v>
      </c>
      <c r="J146" s="2" t="str">
        <f>VLOOKUP(A146,銷貨單頭!$A$2:$F$61,6)</f>
        <v>台北市</v>
      </c>
      <c r="K146" s="2" t="str">
        <f>VLOOKUP(A146,銷貨單頭!$A$2:$G$61,7)</f>
        <v>朱金倉</v>
      </c>
      <c r="L146" s="2" t="str">
        <f>VLOOKUP(A146,銷貨單頭!$A$2:$H$61,8)</f>
        <v>業務三課</v>
      </c>
      <c r="M146" s="2">
        <f t="shared" si="9"/>
        <v>2008</v>
      </c>
      <c r="N146" s="2">
        <f t="shared" si="10"/>
        <v>8</v>
      </c>
      <c r="O146" s="19">
        <f t="shared" si="11"/>
        <v>3</v>
      </c>
    </row>
    <row r="147" spans="1:15">
      <c r="A147" t="s">
        <v>472</v>
      </c>
      <c r="B147" s="1" t="s">
        <v>508</v>
      </c>
      <c r="C147" s="1">
        <v>200</v>
      </c>
      <c r="D147" s="2" t="str">
        <f>VLOOKUP(B147,商品!$A$2:$B$21,2)</f>
        <v>SVGAP1M</v>
      </c>
      <c r="E147" s="14">
        <f>VLOOKUP(B147,商品!$A$2:$C$21,3)</f>
        <v>4115</v>
      </c>
      <c r="F147" s="2" t="str">
        <f>VLOOKUP(VLOOKUP(B147,商品!$A$2:$D$21,4),代號檔!$G$2:$H$6,2)</f>
        <v>顯示卡</v>
      </c>
      <c r="G147" s="14">
        <f t="shared" si="8"/>
        <v>823000</v>
      </c>
      <c r="H147" s="15">
        <f>VLOOKUP(A147,銷貨單頭!$A$2:$D$61,4)</f>
        <v>39666</v>
      </c>
      <c r="I147" s="2" t="str">
        <f>VLOOKUP(A147,銷貨單頭!$A$2:$E$61,5)</f>
        <v>周家合板公司</v>
      </c>
      <c r="J147" s="2" t="str">
        <f>VLOOKUP(A147,銷貨單頭!$A$2:$F$61,6)</f>
        <v>台北市</v>
      </c>
      <c r="K147" s="2" t="str">
        <f>VLOOKUP(A147,銷貨單頭!$A$2:$G$61,7)</f>
        <v>李進祿</v>
      </c>
      <c r="L147" s="2" t="str">
        <f>VLOOKUP(A147,銷貨單頭!$A$2:$H$61,8)</f>
        <v>業務四課</v>
      </c>
      <c r="M147" s="2">
        <f t="shared" si="9"/>
        <v>2008</v>
      </c>
      <c r="N147" s="2">
        <f t="shared" si="10"/>
        <v>8</v>
      </c>
      <c r="O147" s="19">
        <f t="shared" si="11"/>
        <v>3</v>
      </c>
    </row>
    <row r="148" spans="1:15">
      <c r="A148" t="s">
        <v>472</v>
      </c>
      <c r="B148" s="1" t="s">
        <v>500</v>
      </c>
      <c r="C148" s="1">
        <v>730</v>
      </c>
      <c r="D148" s="2" t="str">
        <f>VLOOKUP(B148,商品!$A$2:$B$21,2)</f>
        <v>MB586V3R32</v>
      </c>
      <c r="E148" s="14">
        <f>VLOOKUP(B148,商品!$A$2:$C$21,3)</f>
        <v>36467</v>
      </c>
      <c r="F148" s="2" t="str">
        <f>VLOOKUP(VLOOKUP(B148,商品!$A$2:$D$21,4),代號檔!$G$2:$H$6,2)</f>
        <v>主機板</v>
      </c>
      <c r="G148" s="14">
        <f t="shared" si="8"/>
        <v>26620910</v>
      </c>
      <c r="H148" s="15">
        <f>VLOOKUP(A148,銷貨單頭!$A$2:$D$61,4)</f>
        <v>39666</v>
      </c>
      <c r="I148" s="2" t="str">
        <f>VLOOKUP(A148,銷貨單頭!$A$2:$E$61,5)</f>
        <v>周家合板公司</v>
      </c>
      <c r="J148" s="2" t="str">
        <f>VLOOKUP(A148,銷貨單頭!$A$2:$F$61,6)</f>
        <v>台北市</v>
      </c>
      <c r="K148" s="2" t="str">
        <f>VLOOKUP(A148,銷貨單頭!$A$2:$G$61,7)</f>
        <v>李進祿</v>
      </c>
      <c r="L148" s="2" t="str">
        <f>VLOOKUP(A148,銷貨單頭!$A$2:$H$61,8)</f>
        <v>業務四課</v>
      </c>
      <c r="M148" s="2">
        <f t="shared" si="9"/>
        <v>2008</v>
      </c>
      <c r="N148" s="2">
        <f t="shared" si="10"/>
        <v>8</v>
      </c>
      <c r="O148" s="19">
        <f t="shared" si="11"/>
        <v>3</v>
      </c>
    </row>
    <row r="149" spans="1:15">
      <c r="A149" t="s">
        <v>472</v>
      </c>
      <c r="B149" s="1" t="s">
        <v>504</v>
      </c>
      <c r="C149" s="1">
        <v>430</v>
      </c>
      <c r="D149" s="2" t="str">
        <f>VLOOKUP(B149,商品!$A$2:$B$21,2)</f>
        <v>MB586E7R32</v>
      </c>
      <c r="E149" s="14">
        <f>VLOOKUP(B149,商品!$A$2:$C$21,3)</f>
        <v>42261</v>
      </c>
      <c r="F149" s="2" t="str">
        <f>VLOOKUP(VLOOKUP(B149,商品!$A$2:$D$21,4),代號檔!$G$2:$H$6,2)</f>
        <v>主機板</v>
      </c>
      <c r="G149" s="14">
        <f t="shared" si="8"/>
        <v>18172230</v>
      </c>
      <c r="H149" s="15">
        <f>VLOOKUP(A149,銷貨單頭!$A$2:$D$61,4)</f>
        <v>39666</v>
      </c>
      <c r="I149" s="2" t="str">
        <f>VLOOKUP(A149,銷貨單頭!$A$2:$E$61,5)</f>
        <v>周家合板公司</v>
      </c>
      <c r="J149" s="2" t="str">
        <f>VLOOKUP(A149,銷貨單頭!$A$2:$F$61,6)</f>
        <v>台北市</v>
      </c>
      <c r="K149" s="2" t="str">
        <f>VLOOKUP(A149,銷貨單頭!$A$2:$G$61,7)</f>
        <v>李進祿</v>
      </c>
      <c r="L149" s="2" t="str">
        <f>VLOOKUP(A149,銷貨單頭!$A$2:$H$61,8)</f>
        <v>業務四課</v>
      </c>
      <c r="M149" s="2">
        <f t="shared" si="9"/>
        <v>2008</v>
      </c>
      <c r="N149" s="2">
        <f t="shared" si="10"/>
        <v>8</v>
      </c>
      <c r="O149" s="19">
        <f t="shared" si="11"/>
        <v>3</v>
      </c>
    </row>
    <row r="150" spans="1:15">
      <c r="A150" t="s">
        <v>472</v>
      </c>
      <c r="B150" s="1" t="s">
        <v>504</v>
      </c>
      <c r="C150" s="1">
        <v>430</v>
      </c>
      <c r="D150" s="2" t="str">
        <f>VLOOKUP(B150,商品!$A$2:$B$21,2)</f>
        <v>MB586E7R32</v>
      </c>
      <c r="E150" s="14">
        <f>VLOOKUP(B150,商品!$A$2:$C$21,3)</f>
        <v>42261</v>
      </c>
      <c r="F150" s="2" t="str">
        <f>VLOOKUP(VLOOKUP(B150,商品!$A$2:$D$21,4),代號檔!$G$2:$H$6,2)</f>
        <v>主機板</v>
      </c>
      <c r="G150" s="14">
        <f t="shared" si="8"/>
        <v>18172230</v>
      </c>
      <c r="H150" s="15">
        <f>VLOOKUP(A150,銷貨單頭!$A$2:$D$61,4)</f>
        <v>39666</v>
      </c>
      <c r="I150" s="2" t="str">
        <f>VLOOKUP(A150,銷貨單頭!$A$2:$E$61,5)</f>
        <v>周家合板公司</v>
      </c>
      <c r="J150" s="2" t="str">
        <f>VLOOKUP(A150,銷貨單頭!$A$2:$F$61,6)</f>
        <v>台北市</v>
      </c>
      <c r="K150" s="2" t="str">
        <f>VLOOKUP(A150,銷貨單頭!$A$2:$G$61,7)</f>
        <v>李進祿</v>
      </c>
      <c r="L150" s="2" t="str">
        <f>VLOOKUP(A150,銷貨單頭!$A$2:$H$61,8)</f>
        <v>業務四課</v>
      </c>
      <c r="M150" s="2">
        <f t="shared" si="9"/>
        <v>2008</v>
      </c>
      <c r="N150" s="2">
        <f t="shared" si="10"/>
        <v>8</v>
      </c>
      <c r="O150" s="19">
        <f t="shared" si="11"/>
        <v>3</v>
      </c>
    </row>
    <row r="151" spans="1:15">
      <c r="A151" t="s">
        <v>472</v>
      </c>
      <c r="B151" s="1" t="s">
        <v>508</v>
      </c>
      <c r="C151" s="1">
        <v>200</v>
      </c>
      <c r="D151" s="2" t="str">
        <f>VLOOKUP(B151,商品!$A$2:$B$21,2)</f>
        <v>SVGAP1M</v>
      </c>
      <c r="E151" s="14">
        <f>VLOOKUP(B151,商品!$A$2:$C$21,3)</f>
        <v>4115</v>
      </c>
      <c r="F151" s="2" t="str">
        <f>VLOOKUP(VLOOKUP(B151,商品!$A$2:$D$21,4),代號檔!$G$2:$H$6,2)</f>
        <v>顯示卡</v>
      </c>
      <c r="G151" s="14">
        <f t="shared" si="8"/>
        <v>823000</v>
      </c>
      <c r="H151" s="15">
        <f>VLOOKUP(A151,銷貨單頭!$A$2:$D$61,4)</f>
        <v>39666</v>
      </c>
      <c r="I151" s="2" t="str">
        <f>VLOOKUP(A151,銷貨單頭!$A$2:$E$61,5)</f>
        <v>周家合板公司</v>
      </c>
      <c r="J151" s="2" t="str">
        <f>VLOOKUP(A151,銷貨單頭!$A$2:$F$61,6)</f>
        <v>台北市</v>
      </c>
      <c r="K151" s="2" t="str">
        <f>VLOOKUP(A151,銷貨單頭!$A$2:$G$61,7)</f>
        <v>李進祿</v>
      </c>
      <c r="L151" s="2" t="str">
        <f>VLOOKUP(A151,銷貨單頭!$A$2:$H$61,8)</f>
        <v>業務四課</v>
      </c>
      <c r="M151" s="2">
        <f t="shared" si="9"/>
        <v>2008</v>
      </c>
      <c r="N151" s="2">
        <f t="shared" si="10"/>
        <v>8</v>
      </c>
      <c r="O151" s="19">
        <f t="shared" si="11"/>
        <v>3</v>
      </c>
    </row>
    <row r="152" spans="1:15">
      <c r="A152" t="s">
        <v>472</v>
      </c>
      <c r="B152" s="1" t="s">
        <v>600</v>
      </c>
      <c r="C152" s="1">
        <v>160</v>
      </c>
      <c r="D152" s="2" t="str">
        <f>VLOOKUP(B152,商品!$A$2:$B$21,2)</f>
        <v>SVGAV1M</v>
      </c>
      <c r="E152" s="14">
        <f>VLOOKUP(B152,商品!$A$2:$C$21,3)</f>
        <v>3846</v>
      </c>
      <c r="F152" s="2" t="str">
        <f>VLOOKUP(VLOOKUP(B152,商品!$A$2:$D$21,4),代號檔!$G$2:$H$6,2)</f>
        <v>顯示卡</v>
      </c>
      <c r="G152" s="14">
        <f t="shared" si="8"/>
        <v>615360</v>
      </c>
      <c r="H152" s="15">
        <f>VLOOKUP(A152,銷貨單頭!$A$2:$D$61,4)</f>
        <v>39666</v>
      </c>
      <c r="I152" s="2" t="str">
        <f>VLOOKUP(A152,銷貨單頭!$A$2:$E$61,5)</f>
        <v>周家合板公司</v>
      </c>
      <c r="J152" s="2" t="str">
        <f>VLOOKUP(A152,銷貨單頭!$A$2:$F$61,6)</f>
        <v>台北市</v>
      </c>
      <c r="K152" s="2" t="str">
        <f>VLOOKUP(A152,銷貨單頭!$A$2:$G$61,7)</f>
        <v>李進祿</v>
      </c>
      <c r="L152" s="2" t="str">
        <f>VLOOKUP(A152,銷貨單頭!$A$2:$H$61,8)</f>
        <v>業務四課</v>
      </c>
      <c r="M152" s="2">
        <f t="shared" si="9"/>
        <v>2008</v>
      </c>
      <c r="N152" s="2">
        <f t="shared" si="10"/>
        <v>8</v>
      </c>
      <c r="O152" s="19">
        <f t="shared" si="11"/>
        <v>3</v>
      </c>
    </row>
    <row r="153" spans="1:15">
      <c r="A153" t="s">
        <v>472</v>
      </c>
      <c r="B153" s="1" t="s">
        <v>508</v>
      </c>
      <c r="C153" s="1">
        <v>200</v>
      </c>
      <c r="D153" s="2" t="str">
        <f>VLOOKUP(B153,商品!$A$2:$B$21,2)</f>
        <v>SVGAP1M</v>
      </c>
      <c r="E153" s="14">
        <f>VLOOKUP(B153,商品!$A$2:$C$21,3)</f>
        <v>4115</v>
      </c>
      <c r="F153" s="2" t="str">
        <f>VLOOKUP(VLOOKUP(B153,商品!$A$2:$D$21,4),代號檔!$G$2:$H$6,2)</f>
        <v>顯示卡</v>
      </c>
      <c r="G153" s="14">
        <f t="shared" si="8"/>
        <v>823000</v>
      </c>
      <c r="H153" s="15">
        <f>VLOOKUP(A153,銷貨單頭!$A$2:$D$61,4)</f>
        <v>39666</v>
      </c>
      <c r="I153" s="2" t="str">
        <f>VLOOKUP(A153,銷貨單頭!$A$2:$E$61,5)</f>
        <v>周家合板公司</v>
      </c>
      <c r="J153" s="2" t="str">
        <f>VLOOKUP(A153,銷貨單頭!$A$2:$F$61,6)</f>
        <v>台北市</v>
      </c>
      <c r="K153" s="2" t="str">
        <f>VLOOKUP(A153,銷貨單頭!$A$2:$G$61,7)</f>
        <v>李進祿</v>
      </c>
      <c r="L153" s="2" t="str">
        <f>VLOOKUP(A153,銷貨單頭!$A$2:$H$61,8)</f>
        <v>業務四課</v>
      </c>
      <c r="M153" s="2">
        <f t="shared" si="9"/>
        <v>2008</v>
      </c>
      <c r="N153" s="2">
        <f t="shared" si="10"/>
        <v>8</v>
      </c>
      <c r="O153" s="19">
        <f t="shared" si="11"/>
        <v>3</v>
      </c>
    </row>
    <row r="154" spans="1:15">
      <c r="A154" t="s">
        <v>473</v>
      </c>
      <c r="B154" s="1" t="s">
        <v>509</v>
      </c>
      <c r="C154" s="1">
        <v>990</v>
      </c>
      <c r="D154" s="2" t="str">
        <f>VLOOKUP(B154,商品!$A$2:$B$21,2)</f>
        <v>SVGAP2M</v>
      </c>
      <c r="E154" s="14">
        <f>VLOOKUP(B154,商品!$A$2:$C$21,3)</f>
        <v>4945</v>
      </c>
      <c r="F154" s="2" t="str">
        <f>VLOOKUP(VLOOKUP(B154,商品!$A$2:$D$21,4),代號檔!$G$2:$H$6,2)</f>
        <v>顯示卡</v>
      </c>
      <c r="G154" s="14">
        <f t="shared" si="8"/>
        <v>4895550</v>
      </c>
      <c r="H154" s="15">
        <f>VLOOKUP(A154,銷貨單頭!$A$2:$D$61,4)</f>
        <v>39696</v>
      </c>
      <c r="I154" s="2" t="str">
        <f>VLOOKUP(A154,銷貨單頭!$A$2:$E$61,5)</f>
        <v>善品精機公司</v>
      </c>
      <c r="J154" s="2" t="str">
        <f>VLOOKUP(A154,銷貨單頭!$A$2:$F$61,6)</f>
        <v>台北市</v>
      </c>
      <c r="K154" s="2" t="str">
        <f>VLOOKUP(A154,銷貨單頭!$A$2:$G$61,7)</f>
        <v>王玉治</v>
      </c>
      <c r="L154" s="2" t="str">
        <f>VLOOKUP(A154,銷貨單頭!$A$2:$H$61,8)</f>
        <v>業務一課</v>
      </c>
      <c r="M154" s="2">
        <f t="shared" si="9"/>
        <v>2008</v>
      </c>
      <c r="N154" s="2">
        <f t="shared" si="10"/>
        <v>9</v>
      </c>
      <c r="O154" s="19">
        <f t="shared" si="11"/>
        <v>3</v>
      </c>
    </row>
    <row r="155" spans="1:15">
      <c r="A155" t="s">
        <v>473</v>
      </c>
      <c r="B155" s="1" t="s">
        <v>501</v>
      </c>
      <c r="C155" s="1">
        <v>540</v>
      </c>
      <c r="D155" s="2" t="str">
        <f>VLOOKUP(B155,商品!$A$2:$B$21,2)</f>
        <v>MB586V3R16</v>
      </c>
      <c r="E155" s="14">
        <f>VLOOKUP(B155,商品!$A$2:$C$21,3)</f>
        <v>15186</v>
      </c>
      <c r="F155" s="2" t="str">
        <f>VLOOKUP(VLOOKUP(B155,商品!$A$2:$D$21,4),代號檔!$G$2:$H$6,2)</f>
        <v>主機板</v>
      </c>
      <c r="G155" s="14">
        <f t="shared" si="8"/>
        <v>8200440</v>
      </c>
      <c r="H155" s="15">
        <f>VLOOKUP(A155,銷貨單頭!$A$2:$D$61,4)</f>
        <v>39696</v>
      </c>
      <c r="I155" s="2" t="str">
        <f>VLOOKUP(A155,銷貨單頭!$A$2:$E$61,5)</f>
        <v>善品精機公司</v>
      </c>
      <c r="J155" s="2" t="str">
        <f>VLOOKUP(A155,銷貨單頭!$A$2:$F$61,6)</f>
        <v>台北市</v>
      </c>
      <c r="K155" s="2" t="str">
        <f>VLOOKUP(A155,銷貨單頭!$A$2:$G$61,7)</f>
        <v>王玉治</v>
      </c>
      <c r="L155" s="2" t="str">
        <f>VLOOKUP(A155,銷貨單頭!$A$2:$H$61,8)</f>
        <v>業務一課</v>
      </c>
      <c r="M155" s="2">
        <f t="shared" si="9"/>
        <v>2008</v>
      </c>
      <c r="N155" s="2">
        <f t="shared" si="10"/>
        <v>9</v>
      </c>
      <c r="O155" s="19">
        <f t="shared" si="11"/>
        <v>3</v>
      </c>
    </row>
    <row r="156" spans="1:15">
      <c r="A156" t="s">
        <v>473</v>
      </c>
      <c r="B156" s="1" t="s">
        <v>505</v>
      </c>
      <c r="C156" s="1">
        <v>180</v>
      </c>
      <c r="D156" s="2" t="str">
        <f>VLOOKUP(B156,商品!$A$2:$B$21,2)</f>
        <v>MB586E7R16</v>
      </c>
      <c r="E156" s="14">
        <f>VLOOKUP(B156,商品!$A$2:$C$21,3)</f>
        <v>21480</v>
      </c>
      <c r="F156" s="2" t="str">
        <f>VLOOKUP(VLOOKUP(B156,商品!$A$2:$D$21,4),代號檔!$G$2:$H$6,2)</f>
        <v>主機板</v>
      </c>
      <c r="G156" s="14">
        <f t="shared" si="8"/>
        <v>3866400</v>
      </c>
      <c r="H156" s="15">
        <f>VLOOKUP(A156,銷貨單頭!$A$2:$D$61,4)</f>
        <v>39696</v>
      </c>
      <c r="I156" s="2" t="str">
        <f>VLOOKUP(A156,銷貨單頭!$A$2:$E$61,5)</f>
        <v>善品精機公司</v>
      </c>
      <c r="J156" s="2" t="str">
        <f>VLOOKUP(A156,銷貨單頭!$A$2:$F$61,6)</f>
        <v>台北市</v>
      </c>
      <c r="K156" s="2" t="str">
        <f>VLOOKUP(A156,銷貨單頭!$A$2:$G$61,7)</f>
        <v>王玉治</v>
      </c>
      <c r="L156" s="2" t="str">
        <f>VLOOKUP(A156,銷貨單頭!$A$2:$H$61,8)</f>
        <v>業務一課</v>
      </c>
      <c r="M156" s="2">
        <f t="shared" si="9"/>
        <v>2008</v>
      </c>
      <c r="N156" s="2">
        <f t="shared" si="10"/>
        <v>9</v>
      </c>
      <c r="O156" s="19">
        <f t="shared" si="11"/>
        <v>3</v>
      </c>
    </row>
    <row r="157" spans="1:15">
      <c r="A157" t="s">
        <v>473</v>
      </c>
      <c r="B157" s="1" t="s">
        <v>507</v>
      </c>
      <c r="C157" s="1">
        <v>160</v>
      </c>
      <c r="D157" s="2" t="str">
        <f>VLOOKUP(B157,商品!$A$2:$B$21,2)</f>
        <v>SVGAV2M</v>
      </c>
      <c r="E157" s="14">
        <f>VLOOKUP(B157,商品!$A$2:$C$21,3)</f>
        <v>4675</v>
      </c>
      <c r="F157" s="2" t="str">
        <f>VLOOKUP(VLOOKUP(B157,商品!$A$2:$D$21,4),代號檔!$G$2:$H$6,2)</f>
        <v>顯示卡</v>
      </c>
      <c r="G157" s="14">
        <f t="shared" si="8"/>
        <v>748000</v>
      </c>
      <c r="H157" s="15">
        <f>VLOOKUP(A157,銷貨單頭!$A$2:$D$61,4)</f>
        <v>39696</v>
      </c>
      <c r="I157" s="2" t="str">
        <f>VLOOKUP(A157,銷貨單頭!$A$2:$E$61,5)</f>
        <v>善品精機公司</v>
      </c>
      <c r="J157" s="2" t="str">
        <f>VLOOKUP(A157,銷貨單頭!$A$2:$F$61,6)</f>
        <v>台北市</v>
      </c>
      <c r="K157" s="2" t="str">
        <f>VLOOKUP(A157,銷貨單頭!$A$2:$G$61,7)</f>
        <v>王玉治</v>
      </c>
      <c r="L157" s="2" t="str">
        <f>VLOOKUP(A157,銷貨單頭!$A$2:$H$61,8)</f>
        <v>業務一課</v>
      </c>
      <c r="M157" s="2">
        <f t="shared" si="9"/>
        <v>2008</v>
      </c>
      <c r="N157" s="2">
        <f t="shared" si="10"/>
        <v>9</v>
      </c>
      <c r="O157" s="19">
        <f t="shared" si="11"/>
        <v>3</v>
      </c>
    </row>
    <row r="158" spans="1:15">
      <c r="A158" t="s">
        <v>473</v>
      </c>
      <c r="B158" s="1" t="s">
        <v>501</v>
      </c>
      <c r="C158" s="1">
        <v>540</v>
      </c>
      <c r="D158" s="2" t="str">
        <f>VLOOKUP(B158,商品!$A$2:$B$21,2)</f>
        <v>MB586V3R16</v>
      </c>
      <c r="E158" s="14">
        <f>VLOOKUP(B158,商品!$A$2:$C$21,3)</f>
        <v>15186</v>
      </c>
      <c r="F158" s="2" t="str">
        <f>VLOOKUP(VLOOKUP(B158,商品!$A$2:$D$21,4),代號檔!$G$2:$H$6,2)</f>
        <v>主機板</v>
      </c>
      <c r="G158" s="14">
        <f t="shared" si="8"/>
        <v>8200440</v>
      </c>
      <c r="H158" s="15">
        <f>VLOOKUP(A158,銷貨單頭!$A$2:$D$61,4)</f>
        <v>39696</v>
      </c>
      <c r="I158" s="2" t="str">
        <f>VLOOKUP(A158,銷貨單頭!$A$2:$E$61,5)</f>
        <v>善品精機公司</v>
      </c>
      <c r="J158" s="2" t="str">
        <f>VLOOKUP(A158,銷貨單頭!$A$2:$F$61,6)</f>
        <v>台北市</v>
      </c>
      <c r="K158" s="2" t="str">
        <f>VLOOKUP(A158,銷貨單頭!$A$2:$G$61,7)</f>
        <v>王玉治</v>
      </c>
      <c r="L158" s="2" t="str">
        <f>VLOOKUP(A158,銷貨單頭!$A$2:$H$61,8)</f>
        <v>業務一課</v>
      </c>
      <c r="M158" s="2">
        <f t="shared" si="9"/>
        <v>2008</v>
      </c>
      <c r="N158" s="2">
        <f t="shared" si="10"/>
        <v>9</v>
      </c>
      <c r="O158" s="19">
        <f t="shared" si="11"/>
        <v>3</v>
      </c>
    </row>
    <row r="159" spans="1:15">
      <c r="A159" t="s">
        <v>473</v>
      </c>
      <c r="B159" s="1" t="s">
        <v>509</v>
      </c>
      <c r="C159" s="1">
        <v>990</v>
      </c>
      <c r="D159" s="2" t="str">
        <f>VLOOKUP(B159,商品!$A$2:$B$21,2)</f>
        <v>SVGAP2M</v>
      </c>
      <c r="E159" s="14">
        <f>VLOOKUP(B159,商品!$A$2:$C$21,3)</f>
        <v>4945</v>
      </c>
      <c r="F159" s="2" t="str">
        <f>VLOOKUP(VLOOKUP(B159,商品!$A$2:$D$21,4),代號檔!$G$2:$H$6,2)</f>
        <v>顯示卡</v>
      </c>
      <c r="G159" s="14">
        <f t="shared" si="8"/>
        <v>4895550</v>
      </c>
      <c r="H159" s="15">
        <f>VLOOKUP(A159,銷貨單頭!$A$2:$D$61,4)</f>
        <v>39696</v>
      </c>
      <c r="I159" s="2" t="str">
        <f>VLOOKUP(A159,銷貨單頭!$A$2:$E$61,5)</f>
        <v>善品精機公司</v>
      </c>
      <c r="J159" s="2" t="str">
        <f>VLOOKUP(A159,銷貨單頭!$A$2:$F$61,6)</f>
        <v>台北市</v>
      </c>
      <c r="K159" s="2" t="str">
        <f>VLOOKUP(A159,銷貨單頭!$A$2:$G$61,7)</f>
        <v>王玉治</v>
      </c>
      <c r="L159" s="2" t="str">
        <f>VLOOKUP(A159,銷貨單頭!$A$2:$H$61,8)</f>
        <v>業務一課</v>
      </c>
      <c r="M159" s="2">
        <f t="shared" si="9"/>
        <v>2008</v>
      </c>
      <c r="N159" s="2">
        <f t="shared" si="10"/>
        <v>9</v>
      </c>
      <c r="O159" s="19">
        <f t="shared" si="11"/>
        <v>3</v>
      </c>
    </row>
    <row r="160" spans="1:15">
      <c r="A160" t="s">
        <v>474</v>
      </c>
      <c r="B160" s="1" t="s">
        <v>600</v>
      </c>
      <c r="C160" s="1">
        <v>1430</v>
      </c>
      <c r="D160" s="2" t="str">
        <f>VLOOKUP(B160,商品!$A$2:$B$21,2)</f>
        <v>SVGAV1M</v>
      </c>
      <c r="E160" s="14">
        <f>VLOOKUP(B160,商品!$A$2:$C$21,3)</f>
        <v>3846</v>
      </c>
      <c r="F160" s="2" t="str">
        <f>VLOOKUP(VLOOKUP(B160,商品!$A$2:$D$21,4),代號檔!$G$2:$H$6,2)</f>
        <v>顯示卡</v>
      </c>
      <c r="G160" s="14">
        <f t="shared" si="8"/>
        <v>5499780</v>
      </c>
      <c r="H160" s="15">
        <f>VLOOKUP(A160,銷貨單頭!$A$2:$D$61,4)</f>
        <v>39704</v>
      </c>
      <c r="I160" s="2" t="str">
        <f>VLOOKUP(A160,銷貨單頭!$A$2:$E$61,5)</f>
        <v>國光血清疫苗製造公司</v>
      </c>
      <c r="J160" s="2" t="str">
        <f>VLOOKUP(A160,銷貨單頭!$A$2:$F$61,6)</f>
        <v>桃園縣</v>
      </c>
      <c r="K160" s="2" t="str">
        <f>VLOOKUP(A160,銷貨單頭!$A$2:$G$61,7)</f>
        <v>張志輝</v>
      </c>
      <c r="L160" s="2" t="str">
        <f>VLOOKUP(A160,銷貨單頭!$A$2:$H$61,8)</f>
        <v>業務三課</v>
      </c>
      <c r="M160" s="2">
        <f t="shared" si="9"/>
        <v>2008</v>
      </c>
      <c r="N160" s="2">
        <f t="shared" si="10"/>
        <v>9</v>
      </c>
      <c r="O160" s="19">
        <f t="shared" si="11"/>
        <v>3</v>
      </c>
    </row>
    <row r="161" spans="1:15">
      <c r="A161" t="s">
        <v>474</v>
      </c>
      <c r="B161" s="1" t="s">
        <v>601</v>
      </c>
      <c r="C161" s="1">
        <v>240</v>
      </c>
      <c r="D161" s="2" t="str">
        <f>VLOOKUP(B161,商品!$A$2:$B$21,2)</f>
        <v>SCSIPB</v>
      </c>
      <c r="E161" s="14">
        <f>VLOOKUP(B161,商品!$A$2:$C$21,3)</f>
        <v>2198</v>
      </c>
      <c r="F161" s="2" t="str">
        <f>VLOOKUP(VLOOKUP(B161,商品!$A$2:$D$21,4),代號檔!$G$2:$H$6,2)</f>
        <v>匯流排</v>
      </c>
      <c r="G161" s="14">
        <f t="shared" si="8"/>
        <v>527520</v>
      </c>
      <c r="H161" s="15">
        <f>VLOOKUP(A161,銷貨單頭!$A$2:$D$61,4)</f>
        <v>39704</v>
      </c>
      <c r="I161" s="2" t="str">
        <f>VLOOKUP(A161,銷貨單頭!$A$2:$E$61,5)</f>
        <v>國光血清疫苗製造公司</v>
      </c>
      <c r="J161" s="2" t="str">
        <f>VLOOKUP(A161,銷貨單頭!$A$2:$F$61,6)</f>
        <v>桃園縣</v>
      </c>
      <c r="K161" s="2" t="str">
        <f>VLOOKUP(A161,銷貨單頭!$A$2:$G$61,7)</f>
        <v>張志輝</v>
      </c>
      <c r="L161" s="2" t="str">
        <f>VLOOKUP(A161,銷貨單頭!$A$2:$H$61,8)</f>
        <v>業務三課</v>
      </c>
      <c r="M161" s="2">
        <f t="shared" si="9"/>
        <v>2008</v>
      </c>
      <c r="N161" s="2">
        <f t="shared" si="10"/>
        <v>9</v>
      </c>
      <c r="O161" s="19">
        <f t="shared" si="11"/>
        <v>3</v>
      </c>
    </row>
    <row r="162" spans="1:15">
      <c r="A162" t="s">
        <v>474</v>
      </c>
      <c r="B162" s="1" t="s">
        <v>502</v>
      </c>
      <c r="C162" s="1">
        <v>540</v>
      </c>
      <c r="D162" s="2" t="str">
        <f>VLOOKUP(B162,商品!$A$2:$B$21,2)</f>
        <v>MB586E3R32</v>
      </c>
      <c r="E162" s="14">
        <f>VLOOKUP(B162,商品!$A$2:$C$21,3)</f>
        <v>41162</v>
      </c>
      <c r="F162" s="2" t="str">
        <f>VLOOKUP(VLOOKUP(B162,商品!$A$2:$D$21,4),代號檔!$G$2:$H$6,2)</f>
        <v>主機板</v>
      </c>
      <c r="G162" s="14">
        <f t="shared" si="8"/>
        <v>22227480</v>
      </c>
      <c r="H162" s="15">
        <f>VLOOKUP(A162,銷貨單頭!$A$2:$D$61,4)</f>
        <v>39704</v>
      </c>
      <c r="I162" s="2" t="str">
        <f>VLOOKUP(A162,銷貨單頭!$A$2:$E$61,5)</f>
        <v>國光血清疫苗製造公司</v>
      </c>
      <c r="J162" s="2" t="str">
        <f>VLOOKUP(A162,銷貨單頭!$A$2:$F$61,6)</f>
        <v>桃園縣</v>
      </c>
      <c r="K162" s="2" t="str">
        <f>VLOOKUP(A162,銷貨單頭!$A$2:$G$61,7)</f>
        <v>張志輝</v>
      </c>
      <c r="L162" s="2" t="str">
        <f>VLOOKUP(A162,銷貨單頭!$A$2:$H$61,8)</f>
        <v>業務三課</v>
      </c>
      <c r="M162" s="2">
        <f t="shared" si="9"/>
        <v>2008</v>
      </c>
      <c r="N162" s="2">
        <f t="shared" si="10"/>
        <v>9</v>
      </c>
      <c r="O162" s="19">
        <f t="shared" si="11"/>
        <v>3</v>
      </c>
    </row>
    <row r="163" spans="1:15">
      <c r="A163" t="s">
        <v>474</v>
      </c>
      <c r="B163" s="1" t="s">
        <v>600</v>
      </c>
      <c r="C163" s="1">
        <v>1430</v>
      </c>
      <c r="D163" s="2" t="str">
        <f>VLOOKUP(B163,商品!$A$2:$B$21,2)</f>
        <v>SVGAV1M</v>
      </c>
      <c r="E163" s="14">
        <f>VLOOKUP(B163,商品!$A$2:$C$21,3)</f>
        <v>3846</v>
      </c>
      <c r="F163" s="2" t="str">
        <f>VLOOKUP(VLOOKUP(B163,商品!$A$2:$D$21,4),代號檔!$G$2:$H$6,2)</f>
        <v>顯示卡</v>
      </c>
      <c r="G163" s="14">
        <f t="shared" si="8"/>
        <v>5499780</v>
      </c>
      <c r="H163" s="15">
        <f>VLOOKUP(A163,銷貨單頭!$A$2:$D$61,4)</f>
        <v>39704</v>
      </c>
      <c r="I163" s="2" t="str">
        <f>VLOOKUP(A163,銷貨單頭!$A$2:$E$61,5)</f>
        <v>國光血清疫苗製造公司</v>
      </c>
      <c r="J163" s="2" t="str">
        <f>VLOOKUP(A163,銷貨單頭!$A$2:$F$61,6)</f>
        <v>桃園縣</v>
      </c>
      <c r="K163" s="2" t="str">
        <f>VLOOKUP(A163,銷貨單頭!$A$2:$G$61,7)</f>
        <v>張志輝</v>
      </c>
      <c r="L163" s="2" t="str">
        <f>VLOOKUP(A163,銷貨單頭!$A$2:$H$61,8)</f>
        <v>業務三課</v>
      </c>
      <c r="M163" s="2">
        <f t="shared" si="9"/>
        <v>2008</v>
      </c>
      <c r="N163" s="2">
        <f t="shared" si="10"/>
        <v>9</v>
      </c>
      <c r="O163" s="19">
        <f t="shared" si="11"/>
        <v>3</v>
      </c>
    </row>
    <row r="164" spans="1:15">
      <c r="A164" t="s">
        <v>474</v>
      </c>
      <c r="B164" s="1" t="s">
        <v>508</v>
      </c>
      <c r="C164" s="1">
        <v>270</v>
      </c>
      <c r="D164" s="2" t="str">
        <f>VLOOKUP(B164,商品!$A$2:$B$21,2)</f>
        <v>SVGAP1M</v>
      </c>
      <c r="E164" s="14">
        <f>VLOOKUP(B164,商品!$A$2:$C$21,3)</f>
        <v>4115</v>
      </c>
      <c r="F164" s="2" t="str">
        <f>VLOOKUP(VLOOKUP(B164,商品!$A$2:$D$21,4),代號檔!$G$2:$H$6,2)</f>
        <v>顯示卡</v>
      </c>
      <c r="G164" s="14">
        <f t="shared" si="8"/>
        <v>1111050</v>
      </c>
      <c r="H164" s="15">
        <f>VLOOKUP(A164,銷貨單頭!$A$2:$D$61,4)</f>
        <v>39704</v>
      </c>
      <c r="I164" s="2" t="str">
        <f>VLOOKUP(A164,銷貨單頭!$A$2:$E$61,5)</f>
        <v>國光血清疫苗製造公司</v>
      </c>
      <c r="J164" s="2" t="str">
        <f>VLOOKUP(A164,銷貨單頭!$A$2:$F$61,6)</f>
        <v>桃園縣</v>
      </c>
      <c r="K164" s="2" t="str">
        <f>VLOOKUP(A164,銷貨單頭!$A$2:$G$61,7)</f>
        <v>張志輝</v>
      </c>
      <c r="L164" s="2" t="str">
        <f>VLOOKUP(A164,銷貨單頭!$A$2:$H$61,8)</f>
        <v>業務三課</v>
      </c>
      <c r="M164" s="2">
        <f t="shared" si="9"/>
        <v>2008</v>
      </c>
      <c r="N164" s="2">
        <f t="shared" si="10"/>
        <v>9</v>
      </c>
      <c r="O164" s="19">
        <f t="shared" si="11"/>
        <v>3</v>
      </c>
    </row>
    <row r="165" spans="1:15">
      <c r="A165" t="s">
        <v>474</v>
      </c>
      <c r="B165" s="1" t="s">
        <v>601</v>
      </c>
      <c r="C165" s="1">
        <v>240</v>
      </c>
      <c r="D165" s="2" t="str">
        <f>VLOOKUP(B165,商品!$A$2:$B$21,2)</f>
        <v>SCSIPB</v>
      </c>
      <c r="E165" s="14">
        <f>VLOOKUP(B165,商品!$A$2:$C$21,3)</f>
        <v>2198</v>
      </c>
      <c r="F165" s="2" t="str">
        <f>VLOOKUP(VLOOKUP(B165,商品!$A$2:$D$21,4),代號檔!$G$2:$H$6,2)</f>
        <v>匯流排</v>
      </c>
      <c r="G165" s="14">
        <f t="shared" si="8"/>
        <v>527520</v>
      </c>
      <c r="H165" s="15">
        <f>VLOOKUP(A165,銷貨單頭!$A$2:$D$61,4)</f>
        <v>39704</v>
      </c>
      <c r="I165" s="2" t="str">
        <f>VLOOKUP(A165,銷貨單頭!$A$2:$E$61,5)</f>
        <v>國光血清疫苗製造公司</v>
      </c>
      <c r="J165" s="2" t="str">
        <f>VLOOKUP(A165,銷貨單頭!$A$2:$F$61,6)</f>
        <v>桃園縣</v>
      </c>
      <c r="K165" s="2" t="str">
        <f>VLOOKUP(A165,銷貨單頭!$A$2:$G$61,7)</f>
        <v>張志輝</v>
      </c>
      <c r="L165" s="2" t="str">
        <f>VLOOKUP(A165,銷貨單頭!$A$2:$H$61,8)</f>
        <v>業務三課</v>
      </c>
      <c r="M165" s="2">
        <f t="shared" si="9"/>
        <v>2008</v>
      </c>
      <c r="N165" s="2">
        <f t="shared" si="10"/>
        <v>9</v>
      </c>
      <c r="O165" s="19">
        <f t="shared" si="11"/>
        <v>3</v>
      </c>
    </row>
    <row r="166" spans="1:15">
      <c r="A166" t="s">
        <v>474</v>
      </c>
      <c r="B166" s="1" t="s">
        <v>502</v>
      </c>
      <c r="C166" s="1">
        <v>540</v>
      </c>
      <c r="D166" s="2" t="str">
        <f>VLOOKUP(B166,商品!$A$2:$B$21,2)</f>
        <v>MB586E3R32</v>
      </c>
      <c r="E166" s="14">
        <f>VLOOKUP(B166,商品!$A$2:$C$21,3)</f>
        <v>41162</v>
      </c>
      <c r="F166" s="2" t="str">
        <f>VLOOKUP(VLOOKUP(B166,商品!$A$2:$D$21,4),代號檔!$G$2:$H$6,2)</f>
        <v>主機板</v>
      </c>
      <c r="G166" s="14">
        <f t="shared" si="8"/>
        <v>22227480</v>
      </c>
      <c r="H166" s="15">
        <f>VLOOKUP(A166,銷貨單頭!$A$2:$D$61,4)</f>
        <v>39704</v>
      </c>
      <c r="I166" s="2" t="str">
        <f>VLOOKUP(A166,銷貨單頭!$A$2:$E$61,5)</f>
        <v>國光血清疫苗製造公司</v>
      </c>
      <c r="J166" s="2" t="str">
        <f>VLOOKUP(A166,銷貨單頭!$A$2:$F$61,6)</f>
        <v>桃園縣</v>
      </c>
      <c r="K166" s="2" t="str">
        <f>VLOOKUP(A166,銷貨單頭!$A$2:$G$61,7)</f>
        <v>張志輝</v>
      </c>
      <c r="L166" s="2" t="str">
        <f>VLOOKUP(A166,銷貨單頭!$A$2:$H$61,8)</f>
        <v>業務三課</v>
      </c>
      <c r="M166" s="2">
        <f t="shared" si="9"/>
        <v>2008</v>
      </c>
      <c r="N166" s="2">
        <f t="shared" si="10"/>
        <v>9</v>
      </c>
      <c r="O166" s="19">
        <f t="shared" si="11"/>
        <v>3</v>
      </c>
    </row>
    <row r="167" spans="1:15">
      <c r="A167" t="s">
        <v>474</v>
      </c>
      <c r="B167" s="1" t="s">
        <v>601</v>
      </c>
      <c r="C167" s="1">
        <v>240</v>
      </c>
      <c r="D167" s="2" t="str">
        <f>VLOOKUP(B167,商品!$A$2:$B$21,2)</f>
        <v>SCSIPB</v>
      </c>
      <c r="E167" s="14">
        <f>VLOOKUP(B167,商品!$A$2:$C$21,3)</f>
        <v>2198</v>
      </c>
      <c r="F167" s="2" t="str">
        <f>VLOOKUP(VLOOKUP(B167,商品!$A$2:$D$21,4),代號檔!$G$2:$H$6,2)</f>
        <v>匯流排</v>
      </c>
      <c r="G167" s="14">
        <f t="shared" si="8"/>
        <v>527520</v>
      </c>
      <c r="H167" s="15">
        <f>VLOOKUP(A167,銷貨單頭!$A$2:$D$61,4)</f>
        <v>39704</v>
      </c>
      <c r="I167" s="2" t="str">
        <f>VLOOKUP(A167,銷貨單頭!$A$2:$E$61,5)</f>
        <v>國光血清疫苗製造公司</v>
      </c>
      <c r="J167" s="2" t="str">
        <f>VLOOKUP(A167,銷貨單頭!$A$2:$F$61,6)</f>
        <v>桃園縣</v>
      </c>
      <c r="K167" s="2" t="str">
        <f>VLOOKUP(A167,銷貨單頭!$A$2:$G$61,7)</f>
        <v>張志輝</v>
      </c>
      <c r="L167" s="2" t="str">
        <f>VLOOKUP(A167,銷貨單頭!$A$2:$H$61,8)</f>
        <v>業務三課</v>
      </c>
      <c r="M167" s="2">
        <f t="shared" si="9"/>
        <v>2008</v>
      </c>
      <c r="N167" s="2">
        <f t="shared" si="10"/>
        <v>9</v>
      </c>
      <c r="O167" s="19">
        <f t="shared" si="11"/>
        <v>3</v>
      </c>
    </row>
    <row r="168" spans="1:15">
      <c r="A168" t="s">
        <v>475</v>
      </c>
      <c r="B168" s="1" t="s">
        <v>507</v>
      </c>
      <c r="C168" s="1">
        <v>160</v>
      </c>
      <c r="D168" s="2" t="str">
        <f>VLOOKUP(B168,商品!$A$2:$B$21,2)</f>
        <v>SVGAV2M</v>
      </c>
      <c r="E168" s="14">
        <f>VLOOKUP(B168,商品!$A$2:$C$21,3)</f>
        <v>4675</v>
      </c>
      <c r="F168" s="2" t="str">
        <f>VLOOKUP(VLOOKUP(B168,商品!$A$2:$D$21,4),代號檔!$G$2:$H$6,2)</f>
        <v>顯示卡</v>
      </c>
      <c r="G168" s="14">
        <f t="shared" si="8"/>
        <v>748000</v>
      </c>
      <c r="H168" s="15">
        <f>VLOOKUP(A168,銷貨單頭!$A$2:$D$61,4)</f>
        <v>39745</v>
      </c>
      <c r="I168" s="2" t="str">
        <f>VLOOKUP(A168,銷貨單頭!$A$2:$E$61,5)</f>
        <v>中友開發建設公司</v>
      </c>
      <c r="J168" s="2" t="str">
        <f>VLOOKUP(A168,銷貨單頭!$A$2:$F$61,6)</f>
        <v>桃園縣</v>
      </c>
      <c r="K168" s="2" t="str">
        <f>VLOOKUP(A168,銷貨單頭!$A$2:$G$61,7)</f>
        <v>陳曉蘭</v>
      </c>
      <c r="L168" s="2" t="str">
        <f>VLOOKUP(A168,銷貨單頭!$A$2:$H$61,8)</f>
        <v>業務一課</v>
      </c>
      <c r="M168" s="2">
        <f t="shared" si="9"/>
        <v>2008</v>
      </c>
      <c r="N168" s="2">
        <f t="shared" si="10"/>
        <v>10</v>
      </c>
      <c r="O168" s="19">
        <f t="shared" si="11"/>
        <v>4</v>
      </c>
    </row>
    <row r="169" spans="1:15">
      <c r="A169" t="s">
        <v>475</v>
      </c>
      <c r="B169" s="1" t="s">
        <v>503</v>
      </c>
      <c r="C169" s="1">
        <v>360</v>
      </c>
      <c r="D169" s="2" t="str">
        <f>VLOOKUP(B169,商品!$A$2:$B$21,2)</f>
        <v>MB586E3R16</v>
      </c>
      <c r="E169" s="14">
        <f>VLOOKUP(B169,商品!$A$2:$C$21,3)</f>
        <v>18783</v>
      </c>
      <c r="F169" s="2" t="str">
        <f>VLOOKUP(VLOOKUP(B169,商品!$A$2:$D$21,4),代號檔!$G$2:$H$6,2)</f>
        <v>主機板</v>
      </c>
      <c r="G169" s="14">
        <f t="shared" si="8"/>
        <v>6761880</v>
      </c>
      <c r="H169" s="15">
        <f>VLOOKUP(A169,銷貨單頭!$A$2:$D$61,4)</f>
        <v>39745</v>
      </c>
      <c r="I169" s="2" t="str">
        <f>VLOOKUP(A169,銷貨單頭!$A$2:$E$61,5)</f>
        <v>中友開發建設公司</v>
      </c>
      <c r="J169" s="2" t="str">
        <f>VLOOKUP(A169,銷貨單頭!$A$2:$F$61,6)</f>
        <v>桃園縣</v>
      </c>
      <c r="K169" s="2" t="str">
        <f>VLOOKUP(A169,銷貨單頭!$A$2:$G$61,7)</f>
        <v>陳曉蘭</v>
      </c>
      <c r="L169" s="2" t="str">
        <f>VLOOKUP(A169,銷貨單頭!$A$2:$H$61,8)</f>
        <v>業務一課</v>
      </c>
      <c r="M169" s="2">
        <f t="shared" si="9"/>
        <v>2008</v>
      </c>
      <c r="N169" s="2">
        <f t="shared" si="10"/>
        <v>10</v>
      </c>
      <c r="O169" s="19">
        <f t="shared" si="11"/>
        <v>4</v>
      </c>
    </row>
    <row r="170" spans="1:15">
      <c r="A170" t="s">
        <v>475</v>
      </c>
      <c r="B170" s="1" t="s">
        <v>509</v>
      </c>
      <c r="C170" s="1">
        <v>900</v>
      </c>
      <c r="D170" s="2" t="str">
        <f>VLOOKUP(B170,商品!$A$2:$B$21,2)</f>
        <v>SVGAP2M</v>
      </c>
      <c r="E170" s="14">
        <f>VLOOKUP(B170,商品!$A$2:$C$21,3)</f>
        <v>4945</v>
      </c>
      <c r="F170" s="2" t="str">
        <f>VLOOKUP(VLOOKUP(B170,商品!$A$2:$D$21,4),代號檔!$G$2:$H$6,2)</f>
        <v>顯示卡</v>
      </c>
      <c r="G170" s="14">
        <f t="shared" si="8"/>
        <v>4450500</v>
      </c>
      <c r="H170" s="15">
        <f>VLOOKUP(A170,銷貨單頭!$A$2:$D$61,4)</f>
        <v>39745</v>
      </c>
      <c r="I170" s="2" t="str">
        <f>VLOOKUP(A170,銷貨單頭!$A$2:$E$61,5)</f>
        <v>中友開發建設公司</v>
      </c>
      <c r="J170" s="2" t="str">
        <f>VLOOKUP(A170,銷貨單頭!$A$2:$F$61,6)</f>
        <v>桃園縣</v>
      </c>
      <c r="K170" s="2" t="str">
        <f>VLOOKUP(A170,銷貨單頭!$A$2:$G$61,7)</f>
        <v>陳曉蘭</v>
      </c>
      <c r="L170" s="2" t="str">
        <f>VLOOKUP(A170,銷貨單頭!$A$2:$H$61,8)</f>
        <v>業務一課</v>
      </c>
      <c r="M170" s="2">
        <f t="shared" si="9"/>
        <v>2008</v>
      </c>
      <c r="N170" s="2">
        <f t="shared" si="10"/>
        <v>10</v>
      </c>
      <c r="O170" s="19">
        <f t="shared" si="11"/>
        <v>4</v>
      </c>
    </row>
    <row r="171" spans="1:15">
      <c r="A171" t="s">
        <v>475</v>
      </c>
      <c r="B171" s="1" t="s">
        <v>503</v>
      </c>
      <c r="C171" s="1">
        <v>360</v>
      </c>
      <c r="D171" s="2" t="str">
        <f>VLOOKUP(B171,商品!$A$2:$B$21,2)</f>
        <v>MB586E3R16</v>
      </c>
      <c r="E171" s="14">
        <f>VLOOKUP(B171,商品!$A$2:$C$21,3)</f>
        <v>18783</v>
      </c>
      <c r="F171" s="2" t="str">
        <f>VLOOKUP(VLOOKUP(B171,商品!$A$2:$D$21,4),代號檔!$G$2:$H$6,2)</f>
        <v>主機板</v>
      </c>
      <c r="G171" s="14">
        <f t="shared" si="8"/>
        <v>6761880</v>
      </c>
      <c r="H171" s="15">
        <f>VLOOKUP(A171,銷貨單頭!$A$2:$D$61,4)</f>
        <v>39745</v>
      </c>
      <c r="I171" s="2" t="str">
        <f>VLOOKUP(A171,銷貨單頭!$A$2:$E$61,5)</f>
        <v>中友開發建設公司</v>
      </c>
      <c r="J171" s="2" t="str">
        <f>VLOOKUP(A171,銷貨單頭!$A$2:$F$61,6)</f>
        <v>桃園縣</v>
      </c>
      <c r="K171" s="2" t="str">
        <f>VLOOKUP(A171,銷貨單頭!$A$2:$G$61,7)</f>
        <v>陳曉蘭</v>
      </c>
      <c r="L171" s="2" t="str">
        <f>VLOOKUP(A171,銷貨單頭!$A$2:$H$61,8)</f>
        <v>業務一課</v>
      </c>
      <c r="M171" s="2">
        <f t="shared" si="9"/>
        <v>2008</v>
      </c>
      <c r="N171" s="2">
        <f t="shared" si="10"/>
        <v>10</v>
      </c>
      <c r="O171" s="19">
        <f t="shared" si="11"/>
        <v>4</v>
      </c>
    </row>
    <row r="172" spans="1:15">
      <c r="A172" t="s">
        <v>475</v>
      </c>
      <c r="B172" s="1" t="s">
        <v>510</v>
      </c>
      <c r="C172" s="1">
        <v>990</v>
      </c>
      <c r="D172" s="2" t="str">
        <f>VLOOKUP(B172,商品!$A$2:$B$21,2)</f>
        <v>SCSIVB</v>
      </c>
      <c r="E172" s="14">
        <f>VLOOKUP(B172,商品!$A$2:$C$21,3)</f>
        <v>1947</v>
      </c>
      <c r="F172" s="2" t="str">
        <f>VLOOKUP(VLOOKUP(B172,商品!$A$2:$D$21,4),代號檔!$G$2:$H$6,2)</f>
        <v>匯流排</v>
      </c>
      <c r="G172" s="14">
        <f t="shared" si="8"/>
        <v>1927530</v>
      </c>
      <c r="H172" s="15">
        <f>VLOOKUP(A172,銷貨單頭!$A$2:$D$61,4)</f>
        <v>39745</v>
      </c>
      <c r="I172" s="2" t="str">
        <f>VLOOKUP(A172,銷貨單頭!$A$2:$E$61,5)</f>
        <v>中友開發建設公司</v>
      </c>
      <c r="J172" s="2" t="str">
        <f>VLOOKUP(A172,銷貨單頭!$A$2:$F$61,6)</f>
        <v>桃園縣</v>
      </c>
      <c r="K172" s="2" t="str">
        <f>VLOOKUP(A172,銷貨單頭!$A$2:$G$61,7)</f>
        <v>陳曉蘭</v>
      </c>
      <c r="L172" s="2" t="str">
        <f>VLOOKUP(A172,銷貨單頭!$A$2:$H$61,8)</f>
        <v>業務一課</v>
      </c>
      <c r="M172" s="2">
        <f t="shared" si="9"/>
        <v>2008</v>
      </c>
      <c r="N172" s="2">
        <f t="shared" si="10"/>
        <v>10</v>
      </c>
      <c r="O172" s="19">
        <f t="shared" si="11"/>
        <v>4</v>
      </c>
    </row>
    <row r="173" spans="1:15">
      <c r="A173" t="s">
        <v>476</v>
      </c>
      <c r="B173" s="1" t="s">
        <v>508</v>
      </c>
      <c r="C173" s="1">
        <v>1330</v>
      </c>
      <c r="D173" s="2" t="str">
        <f>VLOOKUP(B173,商品!$A$2:$B$21,2)</f>
        <v>SVGAP1M</v>
      </c>
      <c r="E173" s="14">
        <f>VLOOKUP(B173,商品!$A$2:$C$21,3)</f>
        <v>4115</v>
      </c>
      <c r="F173" s="2" t="str">
        <f>VLOOKUP(VLOOKUP(B173,商品!$A$2:$D$21,4),代號檔!$G$2:$H$6,2)</f>
        <v>顯示卡</v>
      </c>
      <c r="G173" s="14">
        <f t="shared" si="8"/>
        <v>5472950</v>
      </c>
      <c r="H173" s="15">
        <f>VLOOKUP(A173,銷貨單頭!$A$2:$D$61,4)</f>
        <v>39756</v>
      </c>
      <c r="I173" s="2" t="str">
        <f>VLOOKUP(A173,銷貨單頭!$A$2:$E$61,5)</f>
        <v>正五傑機械公司</v>
      </c>
      <c r="J173" s="2" t="str">
        <f>VLOOKUP(A173,銷貨單頭!$A$2:$F$61,6)</f>
        <v>台北縣</v>
      </c>
      <c r="K173" s="2" t="str">
        <f>VLOOKUP(A173,銷貨單頭!$A$2:$G$61,7)</f>
        <v>朱金倉</v>
      </c>
      <c r="L173" s="2" t="str">
        <f>VLOOKUP(A173,銷貨單頭!$A$2:$H$61,8)</f>
        <v>業務三課</v>
      </c>
      <c r="M173" s="2">
        <f t="shared" si="9"/>
        <v>2008</v>
      </c>
      <c r="N173" s="2">
        <f t="shared" si="10"/>
        <v>11</v>
      </c>
      <c r="O173" s="19">
        <f t="shared" si="11"/>
        <v>4</v>
      </c>
    </row>
    <row r="174" spans="1:15">
      <c r="A174" t="s">
        <v>476</v>
      </c>
      <c r="B174" s="1" t="s">
        <v>511</v>
      </c>
      <c r="C174" s="1">
        <v>1070</v>
      </c>
      <c r="D174" s="2" t="str">
        <f>VLOOKUP(B174,商品!$A$2:$B$21,2)</f>
        <v>EIDE1RP</v>
      </c>
      <c r="E174" s="14">
        <f>VLOOKUP(B174,商品!$A$2:$C$21,3)</f>
        <v>2198</v>
      </c>
      <c r="F174" s="2" t="str">
        <f>VLOOKUP(VLOOKUP(B174,商品!$A$2:$D$21,4),代號檔!$G$2:$H$6,2)</f>
        <v>匯流排</v>
      </c>
      <c r="G174" s="14">
        <f t="shared" si="8"/>
        <v>2351860</v>
      </c>
      <c r="H174" s="15">
        <f>VLOOKUP(A174,銷貨單頭!$A$2:$D$61,4)</f>
        <v>39756</v>
      </c>
      <c r="I174" s="2" t="str">
        <f>VLOOKUP(A174,銷貨單頭!$A$2:$E$61,5)</f>
        <v>正五傑機械公司</v>
      </c>
      <c r="J174" s="2" t="str">
        <f>VLOOKUP(A174,銷貨單頭!$A$2:$F$61,6)</f>
        <v>台北縣</v>
      </c>
      <c r="K174" s="2" t="str">
        <f>VLOOKUP(A174,銷貨單頭!$A$2:$G$61,7)</f>
        <v>朱金倉</v>
      </c>
      <c r="L174" s="2" t="str">
        <f>VLOOKUP(A174,銷貨單頭!$A$2:$H$61,8)</f>
        <v>業務三課</v>
      </c>
      <c r="M174" s="2">
        <f t="shared" si="9"/>
        <v>2008</v>
      </c>
      <c r="N174" s="2">
        <f t="shared" si="10"/>
        <v>11</v>
      </c>
      <c r="O174" s="19">
        <f t="shared" si="11"/>
        <v>4</v>
      </c>
    </row>
    <row r="175" spans="1:15">
      <c r="A175" t="s">
        <v>476</v>
      </c>
      <c r="B175" s="1" t="s">
        <v>504</v>
      </c>
      <c r="C175" s="1">
        <v>540</v>
      </c>
      <c r="D175" s="2" t="str">
        <f>VLOOKUP(B175,商品!$A$2:$B$21,2)</f>
        <v>MB586E7R32</v>
      </c>
      <c r="E175" s="14">
        <f>VLOOKUP(B175,商品!$A$2:$C$21,3)</f>
        <v>42261</v>
      </c>
      <c r="F175" s="2" t="str">
        <f>VLOOKUP(VLOOKUP(B175,商品!$A$2:$D$21,4),代號檔!$G$2:$H$6,2)</f>
        <v>主機板</v>
      </c>
      <c r="G175" s="14">
        <f t="shared" si="8"/>
        <v>22820940</v>
      </c>
      <c r="H175" s="15">
        <f>VLOOKUP(A175,銷貨單頭!$A$2:$D$61,4)</f>
        <v>39756</v>
      </c>
      <c r="I175" s="2" t="str">
        <f>VLOOKUP(A175,銷貨單頭!$A$2:$E$61,5)</f>
        <v>正五傑機械公司</v>
      </c>
      <c r="J175" s="2" t="str">
        <f>VLOOKUP(A175,銷貨單頭!$A$2:$F$61,6)</f>
        <v>台北縣</v>
      </c>
      <c r="K175" s="2" t="str">
        <f>VLOOKUP(A175,銷貨單頭!$A$2:$G$61,7)</f>
        <v>朱金倉</v>
      </c>
      <c r="L175" s="2" t="str">
        <f>VLOOKUP(A175,銷貨單頭!$A$2:$H$61,8)</f>
        <v>業務三課</v>
      </c>
      <c r="M175" s="2">
        <f t="shared" si="9"/>
        <v>2008</v>
      </c>
      <c r="N175" s="2">
        <f t="shared" si="10"/>
        <v>11</v>
      </c>
      <c r="O175" s="19">
        <f t="shared" si="11"/>
        <v>4</v>
      </c>
    </row>
    <row r="176" spans="1:15">
      <c r="A176" t="s">
        <v>476</v>
      </c>
      <c r="B176" s="1" t="s">
        <v>601</v>
      </c>
      <c r="C176" s="1">
        <v>920</v>
      </c>
      <c r="D176" s="2" t="str">
        <f>VLOOKUP(B176,商品!$A$2:$B$21,2)</f>
        <v>SCSIPB</v>
      </c>
      <c r="E176" s="14">
        <f>VLOOKUP(B176,商品!$A$2:$C$21,3)</f>
        <v>2198</v>
      </c>
      <c r="F176" s="2" t="str">
        <f>VLOOKUP(VLOOKUP(B176,商品!$A$2:$D$21,4),代號檔!$G$2:$H$6,2)</f>
        <v>匯流排</v>
      </c>
      <c r="G176" s="14">
        <f t="shared" si="8"/>
        <v>2022160</v>
      </c>
      <c r="H176" s="15">
        <f>VLOOKUP(A176,銷貨單頭!$A$2:$D$61,4)</f>
        <v>39756</v>
      </c>
      <c r="I176" s="2" t="str">
        <f>VLOOKUP(A176,銷貨單頭!$A$2:$E$61,5)</f>
        <v>正五傑機械公司</v>
      </c>
      <c r="J176" s="2" t="str">
        <f>VLOOKUP(A176,銷貨單頭!$A$2:$F$61,6)</f>
        <v>台北縣</v>
      </c>
      <c r="K176" s="2" t="str">
        <f>VLOOKUP(A176,銷貨單頭!$A$2:$G$61,7)</f>
        <v>朱金倉</v>
      </c>
      <c r="L176" s="2" t="str">
        <f>VLOOKUP(A176,銷貨單頭!$A$2:$H$61,8)</f>
        <v>業務三課</v>
      </c>
      <c r="M176" s="2">
        <f t="shared" si="9"/>
        <v>2008</v>
      </c>
      <c r="N176" s="2">
        <f t="shared" si="10"/>
        <v>11</v>
      </c>
      <c r="O176" s="19">
        <f t="shared" si="11"/>
        <v>4</v>
      </c>
    </row>
    <row r="177" spans="1:15">
      <c r="A177" t="s">
        <v>476</v>
      </c>
      <c r="B177" s="1" t="s">
        <v>511</v>
      </c>
      <c r="C177" s="1">
        <v>1070</v>
      </c>
      <c r="D177" s="2" t="str">
        <f>VLOOKUP(B177,商品!$A$2:$B$21,2)</f>
        <v>EIDE1RP</v>
      </c>
      <c r="E177" s="14">
        <f>VLOOKUP(B177,商品!$A$2:$C$21,3)</f>
        <v>2198</v>
      </c>
      <c r="F177" s="2" t="str">
        <f>VLOOKUP(VLOOKUP(B177,商品!$A$2:$D$21,4),代號檔!$G$2:$H$6,2)</f>
        <v>匯流排</v>
      </c>
      <c r="G177" s="14">
        <f t="shared" si="8"/>
        <v>2351860</v>
      </c>
      <c r="H177" s="15">
        <f>VLOOKUP(A177,銷貨單頭!$A$2:$D$61,4)</f>
        <v>39756</v>
      </c>
      <c r="I177" s="2" t="str">
        <f>VLOOKUP(A177,銷貨單頭!$A$2:$E$61,5)</f>
        <v>正五傑機械公司</v>
      </c>
      <c r="J177" s="2" t="str">
        <f>VLOOKUP(A177,銷貨單頭!$A$2:$F$61,6)</f>
        <v>台北縣</v>
      </c>
      <c r="K177" s="2" t="str">
        <f>VLOOKUP(A177,銷貨單頭!$A$2:$G$61,7)</f>
        <v>朱金倉</v>
      </c>
      <c r="L177" s="2" t="str">
        <f>VLOOKUP(A177,銷貨單頭!$A$2:$H$61,8)</f>
        <v>業務三課</v>
      </c>
      <c r="M177" s="2">
        <f t="shared" si="9"/>
        <v>2008</v>
      </c>
      <c r="N177" s="2">
        <f t="shared" si="10"/>
        <v>11</v>
      </c>
      <c r="O177" s="19">
        <f t="shared" si="11"/>
        <v>4</v>
      </c>
    </row>
    <row r="178" spans="1:15">
      <c r="A178" t="s">
        <v>476</v>
      </c>
      <c r="B178" s="1" t="s">
        <v>504</v>
      </c>
      <c r="C178" s="1">
        <v>540</v>
      </c>
      <c r="D178" s="2" t="str">
        <f>VLOOKUP(B178,商品!$A$2:$B$21,2)</f>
        <v>MB586E7R32</v>
      </c>
      <c r="E178" s="14">
        <f>VLOOKUP(B178,商品!$A$2:$C$21,3)</f>
        <v>42261</v>
      </c>
      <c r="F178" s="2" t="str">
        <f>VLOOKUP(VLOOKUP(B178,商品!$A$2:$D$21,4),代號檔!$G$2:$H$6,2)</f>
        <v>主機板</v>
      </c>
      <c r="G178" s="14">
        <f t="shared" si="8"/>
        <v>22820940</v>
      </c>
      <c r="H178" s="15">
        <f>VLOOKUP(A178,銷貨單頭!$A$2:$D$61,4)</f>
        <v>39756</v>
      </c>
      <c r="I178" s="2" t="str">
        <f>VLOOKUP(A178,銷貨單頭!$A$2:$E$61,5)</f>
        <v>正五傑機械公司</v>
      </c>
      <c r="J178" s="2" t="str">
        <f>VLOOKUP(A178,銷貨單頭!$A$2:$F$61,6)</f>
        <v>台北縣</v>
      </c>
      <c r="K178" s="2" t="str">
        <f>VLOOKUP(A178,銷貨單頭!$A$2:$G$61,7)</f>
        <v>朱金倉</v>
      </c>
      <c r="L178" s="2" t="str">
        <f>VLOOKUP(A178,銷貨單頭!$A$2:$H$61,8)</f>
        <v>業務三課</v>
      </c>
      <c r="M178" s="2">
        <f t="shared" si="9"/>
        <v>2008</v>
      </c>
      <c r="N178" s="2">
        <f t="shared" si="10"/>
        <v>11</v>
      </c>
      <c r="O178" s="19">
        <f t="shared" si="11"/>
        <v>4</v>
      </c>
    </row>
    <row r="179" spans="1:15">
      <c r="A179" t="s">
        <v>477</v>
      </c>
      <c r="B179" s="1" t="s">
        <v>512</v>
      </c>
      <c r="C179" s="1">
        <v>1260</v>
      </c>
      <c r="D179" s="2" t="str">
        <f>VLOOKUP(B179,商品!$A$2:$B$21,2)</f>
        <v>EIDE2RP</v>
      </c>
      <c r="E179" s="14">
        <f>VLOOKUP(B179,商品!$A$2:$C$21,3)</f>
        <v>1558</v>
      </c>
      <c r="F179" s="2" t="str">
        <f>VLOOKUP(VLOOKUP(B179,商品!$A$2:$D$21,4),代號檔!$G$2:$H$6,2)</f>
        <v>匯流排</v>
      </c>
      <c r="G179" s="14">
        <f t="shared" si="8"/>
        <v>1963080</v>
      </c>
      <c r="H179" s="15">
        <f>VLOOKUP(A179,銷貨單頭!$A$2:$D$61,4)</f>
        <v>39774</v>
      </c>
      <c r="I179" s="2" t="str">
        <f>VLOOKUP(A179,銷貨單頭!$A$2:$E$61,5)</f>
        <v>諾貝爾生物有限公司</v>
      </c>
      <c r="J179" s="2" t="str">
        <f>VLOOKUP(A179,銷貨單頭!$A$2:$F$61,6)</f>
        <v>台北市</v>
      </c>
      <c r="K179" s="2" t="str">
        <f>VLOOKUP(A179,銷貨單頭!$A$2:$G$61,7)</f>
        <v>張志輝</v>
      </c>
      <c r="L179" s="2" t="str">
        <f>VLOOKUP(A179,銷貨單頭!$A$2:$H$61,8)</f>
        <v>業務三課</v>
      </c>
      <c r="M179" s="2">
        <f t="shared" si="9"/>
        <v>2008</v>
      </c>
      <c r="N179" s="2">
        <f t="shared" si="10"/>
        <v>11</v>
      </c>
      <c r="O179" s="19">
        <f t="shared" si="11"/>
        <v>4</v>
      </c>
    </row>
    <row r="180" spans="1:15">
      <c r="A180" t="s">
        <v>477</v>
      </c>
      <c r="B180" s="1" t="s">
        <v>505</v>
      </c>
      <c r="C180" s="1">
        <v>800</v>
      </c>
      <c r="D180" s="2" t="str">
        <f>VLOOKUP(B180,商品!$A$2:$B$21,2)</f>
        <v>MB586E7R16</v>
      </c>
      <c r="E180" s="14">
        <f>VLOOKUP(B180,商品!$A$2:$C$21,3)</f>
        <v>21480</v>
      </c>
      <c r="F180" s="2" t="str">
        <f>VLOOKUP(VLOOKUP(B180,商品!$A$2:$D$21,4),代號檔!$G$2:$H$6,2)</f>
        <v>主機板</v>
      </c>
      <c r="G180" s="14">
        <f t="shared" si="8"/>
        <v>17184000</v>
      </c>
      <c r="H180" s="15">
        <f>VLOOKUP(A180,銷貨單頭!$A$2:$D$61,4)</f>
        <v>39774</v>
      </c>
      <c r="I180" s="2" t="str">
        <f>VLOOKUP(A180,銷貨單頭!$A$2:$E$61,5)</f>
        <v>諾貝爾生物有限公司</v>
      </c>
      <c r="J180" s="2" t="str">
        <f>VLOOKUP(A180,銷貨單頭!$A$2:$F$61,6)</f>
        <v>台北市</v>
      </c>
      <c r="K180" s="2" t="str">
        <f>VLOOKUP(A180,銷貨單頭!$A$2:$G$61,7)</f>
        <v>張志輝</v>
      </c>
      <c r="L180" s="2" t="str">
        <f>VLOOKUP(A180,銷貨單頭!$A$2:$H$61,8)</f>
        <v>業務三課</v>
      </c>
      <c r="M180" s="2">
        <f t="shared" si="9"/>
        <v>2008</v>
      </c>
      <c r="N180" s="2">
        <f t="shared" si="10"/>
        <v>11</v>
      </c>
      <c r="O180" s="19">
        <f t="shared" si="11"/>
        <v>4</v>
      </c>
    </row>
    <row r="181" spans="1:15">
      <c r="A181" t="s">
        <v>477</v>
      </c>
      <c r="B181" s="1" t="s">
        <v>510</v>
      </c>
      <c r="C181" s="1">
        <v>720</v>
      </c>
      <c r="D181" s="2" t="str">
        <f>VLOOKUP(B181,商品!$A$2:$B$21,2)</f>
        <v>SCSIVB</v>
      </c>
      <c r="E181" s="14">
        <f>VLOOKUP(B181,商品!$A$2:$C$21,3)</f>
        <v>1947</v>
      </c>
      <c r="F181" s="2" t="str">
        <f>VLOOKUP(VLOOKUP(B181,商品!$A$2:$D$21,4),代號檔!$G$2:$H$6,2)</f>
        <v>匯流排</v>
      </c>
      <c r="G181" s="14">
        <f t="shared" si="8"/>
        <v>1401840</v>
      </c>
      <c r="H181" s="15">
        <f>VLOOKUP(A181,銷貨單頭!$A$2:$D$61,4)</f>
        <v>39774</v>
      </c>
      <c r="I181" s="2" t="str">
        <f>VLOOKUP(A181,銷貨單頭!$A$2:$E$61,5)</f>
        <v>諾貝爾生物有限公司</v>
      </c>
      <c r="J181" s="2" t="str">
        <f>VLOOKUP(A181,銷貨單頭!$A$2:$F$61,6)</f>
        <v>台北市</v>
      </c>
      <c r="K181" s="2" t="str">
        <f>VLOOKUP(A181,銷貨單頭!$A$2:$G$61,7)</f>
        <v>張志輝</v>
      </c>
      <c r="L181" s="2" t="str">
        <f>VLOOKUP(A181,銷貨單頭!$A$2:$H$61,8)</f>
        <v>業務三課</v>
      </c>
      <c r="M181" s="2">
        <f t="shared" si="9"/>
        <v>2008</v>
      </c>
      <c r="N181" s="2">
        <f t="shared" si="10"/>
        <v>11</v>
      </c>
      <c r="O181" s="19">
        <f t="shared" si="11"/>
        <v>4</v>
      </c>
    </row>
    <row r="182" spans="1:15">
      <c r="A182" t="s">
        <v>477</v>
      </c>
      <c r="B182" s="1" t="s">
        <v>509</v>
      </c>
      <c r="C182" s="1">
        <v>2250</v>
      </c>
      <c r="D182" s="2" t="str">
        <f>VLOOKUP(B182,商品!$A$2:$B$21,2)</f>
        <v>SVGAP2M</v>
      </c>
      <c r="E182" s="14">
        <f>VLOOKUP(B182,商品!$A$2:$C$21,3)</f>
        <v>4945</v>
      </c>
      <c r="F182" s="2" t="str">
        <f>VLOOKUP(VLOOKUP(B182,商品!$A$2:$D$21,4),代號檔!$G$2:$H$6,2)</f>
        <v>顯示卡</v>
      </c>
      <c r="G182" s="14">
        <f t="shared" si="8"/>
        <v>11126250</v>
      </c>
      <c r="H182" s="15">
        <f>VLOOKUP(A182,銷貨單頭!$A$2:$D$61,4)</f>
        <v>39774</v>
      </c>
      <c r="I182" s="2" t="str">
        <f>VLOOKUP(A182,銷貨單頭!$A$2:$E$61,5)</f>
        <v>諾貝爾生物有限公司</v>
      </c>
      <c r="J182" s="2" t="str">
        <f>VLOOKUP(A182,銷貨單頭!$A$2:$F$61,6)</f>
        <v>台北市</v>
      </c>
      <c r="K182" s="2" t="str">
        <f>VLOOKUP(A182,銷貨單頭!$A$2:$G$61,7)</f>
        <v>張志輝</v>
      </c>
      <c r="L182" s="2" t="str">
        <f>VLOOKUP(A182,銷貨單頭!$A$2:$H$61,8)</f>
        <v>業務三課</v>
      </c>
      <c r="M182" s="2">
        <f t="shared" si="9"/>
        <v>2008</v>
      </c>
      <c r="N182" s="2">
        <f t="shared" si="10"/>
        <v>11</v>
      </c>
      <c r="O182" s="19">
        <f t="shared" si="11"/>
        <v>4</v>
      </c>
    </row>
    <row r="183" spans="1:15">
      <c r="A183" t="s">
        <v>477</v>
      </c>
      <c r="B183" s="1" t="s">
        <v>505</v>
      </c>
      <c r="C183" s="1">
        <v>800</v>
      </c>
      <c r="D183" s="2" t="str">
        <f>VLOOKUP(B183,商品!$A$2:$B$21,2)</f>
        <v>MB586E7R16</v>
      </c>
      <c r="E183" s="14">
        <f>VLOOKUP(B183,商品!$A$2:$C$21,3)</f>
        <v>21480</v>
      </c>
      <c r="F183" s="2" t="str">
        <f>VLOOKUP(VLOOKUP(B183,商品!$A$2:$D$21,4),代號檔!$G$2:$H$6,2)</f>
        <v>主機板</v>
      </c>
      <c r="G183" s="14">
        <f t="shared" si="8"/>
        <v>17184000</v>
      </c>
      <c r="H183" s="15">
        <f>VLOOKUP(A183,銷貨單頭!$A$2:$D$61,4)</f>
        <v>39774</v>
      </c>
      <c r="I183" s="2" t="str">
        <f>VLOOKUP(A183,銷貨單頭!$A$2:$E$61,5)</f>
        <v>諾貝爾生物有限公司</v>
      </c>
      <c r="J183" s="2" t="str">
        <f>VLOOKUP(A183,銷貨單頭!$A$2:$F$61,6)</f>
        <v>台北市</v>
      </c>
      <c r="K183" s="2" t="str">
        <f>VLOOKUP(A183,銷貨單頭!$A$2:$G$61,7)</f>
        <v>張志輝</v>
      </c>
      <c r="L183" s="2" t="str">
        <f>VLOOKUP(A183,銷貨單頭!$A$2:$H$61,8)</f>
        <v>業務三課</v>
      </c>
      <c r="M183" s="2">
        <f t="shared" si="9"/>
        <v>2008</v>
      </c>
      <c r="N183" s="2">
        <f t="shared" si="10"/>
        <v>11</v>
      </c>
      <c r="O183" s="19">
        <f t="shared" si="11"/>
        <v>4</v>
      </c>
    </row>
    <row r="184" spans="1:15">
      <c r="A184" t="s">
        <v>477</v>
      </c>
      <c r="B184" s="1" t="s">
        <v>512</v>
      </c>
      <c r="C184" s="1">
        <v>1260</v>
      </c>
      <c r="D184" s="2" t="str">
        <f>VLOOKUP(B184,商品!$A$2:$B$21,2)</f>
        <v>EIDE2RP</v>
      </c>
      <c r="E184" s="14">
        <f>VLOOKUP(B184,商品!$A$2:$C$21,3)</f>
        <v>1558</v>
      </c>
      <c r="F184" s="2" t="str">
        <f>VLOOKUP(VLOOKUP(B184,商品!$A$2:$D$21,4),代號檔!$G$2:$H$6,2)</f>
        <v>匯流排</v>
      </c>
      <c r="G184" s="14">
        <f t="shared" si="8"/>
        <v>1963080</v>
      </c>
      <c r="H184" s="15">
        <f>VLOOKUP(A184,銷貨單頭!$A$2:$D$61,4)</f>
        <v>39774</v>
      </c>
      <c r="I184" s="2" t="str">
        <f>VLOOKUP(A184,銷貨單頭!$A$2:$E$61,5)</f>
        <v>諾貝爾生物有限公司</v>
      </c>
      <c r="J184" s="2" t="str">
        <f>VLOOKUP(A184,銷貨單頭!$A$2:$F$61,6)</f>
        <v>台北市</v>
      </c>
      <c r="K184" s="2" t="str">
        <f>VLOOKUP(A184,銷貨單頭!$A$2:$G$61,7)</f>
        <v>張志輝</v>
      </c>
      <c r="L184" s="2" t="str">
        <f>VLOOKUP(A184,銷貨單頭!$A$2:$H$61,8)</f>
        <v>業務三課</v>
      </c>
      <c r="M184" s="2">
        <f t="shared" si="9"/>
        <v>2008</v>
      </c>
      <c r="N184" s="2">
        <f t="shared" si="10"/>
        <v>11</v>
      </c>
      <c r="O184" s="19">
        <f t="shared" si="11"/>
        <v>4</v>
      </c>
    </row>
    <row r="185" spans="1:15">
      <c r="A185" t="s">
        <v>478</v>
      </c>
      <c r="B185" s="1" t="s">
        <v>600</v>
      </c>
      <c r="C185" s="1">
        <v>790</v>
      </c>
      <c r="D185" s="2" t="str">
        <f>VLOOKUP(B185,商品!$A$2:$B$21,2)</f>
        <v>SVGAV1M</v>
      </c>
      <c r="E185" s="14">
        <f>VLOOKUP(B185,商品!$A$2:$C$21,3)</f>
        <v>3846</v>
      </c>
      <c r="F185" s="2" t="str">
        <f>VLOOKUP(VLOOKUP(B185,商品!$A$2:$D$21,4),代號檔!$G$2:$H$6,2)</f>
        <v>顯示卡</v>
      </c>
      <c r="G185" s="14">
        <f t="shared" si="8"/>
        <v>3038340</v>
      </c>
      <c r="H185" s="15">
        <f>VLOOKUP(A185,銷貨單頭!$A$2:$D$61,4)</f>
        <v>39787</v>
      </c>
      <c r="I185" s="2" t="str">
        <f>VLOOKUP(A185,銷貨單頭!$A$2:$E$61,5)</f>
        <v>惠亞工程公司</v>
      </c>
      <c r="J185" s="2" t="str">
        <f>VLOOKUP(A185,銷貨單頭!$A$2:$F$61,6)</f>
        <v>台南縣</v>
      </c>
      <c r="K185" s="2" t="str">
        <f>VLOOKUP(A185,銷貨單頭!$A$2:$G$61,7)</f>
        <v>陳曉蘭</v>
      </c>
      <c r="L185" s="2" t="str">
        <f>VLOOKUP(A185,銷貨單頭!$A$2:$H$61,8)</f>
        <v>業務一課</v>
      </c>
      <c r="M185" s="2">
        <f t="shared" si="9"/>
        <v>2008</v>
      </c>
      <c r="N185" s="2">
        <f t="shared" si="10"/>
        <v>12</v>
      </c>
      <c r="O185" s="19">
        <f t="shared" si="11"/>
        <v>4</v>
      </c>
    </row>
    <row r="186" spans="1:15">
      <c r="A186" t="s">
        <v>478</v>
      </c>
      <c r="B186" s="1" t="s">
        <v>601</v>
      </c>
      <c r="C186" s="1">
        <v>1430</v>
      </c>
      <c r="D186" s="2" t="str">
        <f>VLOOKUP(B186,商品!$A$2:$B$21,2)</f>
        <v>SCSIPB</v>
      </c>
      <c r="E186" s="14">
        <f>VLOOKUP(B186,商品!$A$2:$C$21,3)</f>
        <v>2198</v>
      </c>
      <c r="F186" s="2" t="str">
        <f>VLOOKUP(VLOOKUP(B186,商品!$A$2:$D$21,4),代號檔!$G$2:$H$6,2)</f>
        <v>匯流排</v>
      </c>
      <c r="G186" s="14">
        <f t="shared" si="8"/>
        <v>3143140</v>
      </c>
      <c r="H186" s="15">
        <f>VLOOKUP(A186,銷貨單頭!$A$2:$D$61,4)</f>
        <v>39787</v>
      </c>
      <c r="I186" s="2" t="str">
        <f>VLOOKUP(A186,銷貨單頭!$A$2:$E$61,5)</f>
        <v>惠亞工程公司</v>
      </c>
      <c r="J186" s="2" t="str">
        <f>VLOOKUP(A186,銷貨單頭!$A$2:$F$61,6)</f>
        <v>台南縣</v>
      </c>
      <c r="K186" s="2" t="str">
        <f>VLOOKUP(A186,銷貨單頭!$A$2:$G$61,7)</f>
        <v>陳曉蘭</v>
      </c>
      <c r="L186" s="2" t="str">
        <f>VLOOKUP(A186,銷貨單頭!$A$2:$H$61,8)</f>
        <v>業務一課</v>
      </c>
      <c r="M186" s="2">
        <f t="shared" si="9"/>
        <v>2008</v>
      </c>
      <c r="N186" s="2">
        <f t="shared" si="10"/>
        <v>12</v>
      </c>
      <c r="O186" s="19">
        <f t="shared" si="11"/>
        <v>4</v>
      </c>
    </row>
    <row r="187" spans="1:15">
      <c r="A187" t="s">
        <v>478</v>
      </c>
      <c r="B187" s="1" t="s">
        <v>511</v>
      </c>
      <c r="C187" s="1">
        <v>290</v>
      </c>
      <c r="D187" s="2" t="str">
        <f>VLOOKUP(B187,商品!$A$2:$B$21,2)</f>
        <v>EIDE1RP</v>
      </c>
      <c r="E187" s="14">
        <f>VLOOKUP(B187,商品!$A$2:$C$21,3)</f>
        <v>2198</v>
      </c>
      <c r="F187" s="2" t="str">
        <f>VLOOKUP(VLOOKUP(B187,商品!$A$2:$D$21,4),代號檔!$G$2:$H$6,2)</f>
        <v>匯流排</v>
      </c>
      <c r="G187" s="14">
        <f t="shared" si="8"/>
        <v>637420</v>
      </c>
      <c r="H187" s="15">
        <f>VLOOKUP(A187,銷貨單頭!$A$2:$D$61,4)</f>
        <v>39787</v>
      </c>
      <c r="I187" s="2" t="str">
        <f>VLOOKUP(A187,銷貨單頭!$A$2:$E$61,5)</f>
        <v>惠亞工程公司</v>
      </c>
      <c r="J187" s="2" t="str">
        <f>VLOOKUP(A187,銷貨單頭!$A$2:$F$61,6)</f>
        <v>台南縣</v>
      </c>
      <c r="K187" s="2" t="str">
        <f>VLOOKUP(A187,銷貨單頭!$A$2:$G$61,7)</f>
        <v>陳曉蘭</v>
      </c>
      <c r="L187" s="2" t="str">
        <f>VLOOKUP(A187,銷貨單頭!$A$2:$H$61,8)</f>
        <v>業務一課</v>
      </c>
      <c r="M187" s="2">
        <f t="shared" si="9"/>
        <v>2008</v>
      </c>
      <c r="N187" s="2">
        <f t="shared" si="10"/>
        <v>12</v>
      </c>
      <c r="O187" s="19">
        <f t="shared" si="11"/>
        <v>4</v>
      </c>
    </row>
    <row r="188" spans="1:15">
      <c r="A188" t="s">
        <v>478</v>
      </c>
      <c r="B188" s="1" t="s">
        <v>499</v>
      </c>
      <c r="C188" s="1">
        <v>800</v>
      </c>
      <c r="D188" s="2" t="str">
        <f>VLOOKUP(B188,商品!$A$2:$B$21,2)</f>
        <v>MB586P3R16</v>
      </c>
      <c r="E188" s="14">
        <f>VLOOKUP(B188,商品!$A$2:$C$21,3)</f>
        <v>15486</v>
      </c>
      <c r="F188" s="2" t="str">
        <f>VLOOKUP(VLOOKUP(B188,商品!$A$2:$D$21,4),代號檔!$G$2:$H$6,2)</f>
        <v>主機板</v>
      </c>
      <c r="G188" s="14">
        <f t="shared" si="8"/>
        <v>12388800</v>
      </c>
      <c r="H188" s="15">
        <f>VLOOKUP(A188,銷貨單頭!$A$2:$D$61,4)</f>
        <v>39787</v>
      </c>
      <c r="I188" s="2" t="str">
        <f>VLOOKUP(A188,銷貨單頭!$A$2:$E$61,5)</f>
        <v>惠亞工程公司</v>
      </c>
      <c r="J188" s="2" t="str">
        <f>VLOOKUP(A188,銷貨單頭!$A$2:$F$61,6)</f>
        <v>台南縣</v>
      </c>
      <c r="K188" s="2" t="str">
        <f>VLOOKUP(A188,銷貨單頭!$A$2:$G$61,7)</f>
        <v>陳曉蘭</v>
      </c>
      <c r="L188" s="2" t="str">
        <f>VLOOKUP(A188,銷貨單頭!$A$2:$H$61,8)</f>
        <v>業務一課</v>
      </c>
      <c r="M188" s="2">
        <f t="shared" si="9"/>
        <v>2008</v>
      </c>
      <c r="N188" s="2">
        <f t="shared" si="10"/>
        <v>12</v>
      </c>
      <c r="O188" s="19">
        <f t="shared" si="11"/>
        <v>4</v>
      </c>
    </row>
    <row r="189" spans="1:15">
      <c r="A189" t="s">
        <v>479</v>
      </c>
      <c r="B189" s="1" t="s">
        <v>507</v>
      </c>
      <c r="C189" s="1">
        <v>990</v>
      </c>
      <c r="D189" s="2" t="str">
        <f>VLOOKUP(B189,商品!$A$2:$B$21,2)</f>
        <v>SVGAV2M</v>
      </c>
      <c r="E189" s="14">
        <f>VLOOKUP(B189,商品!$A$2:$C$21,3)</f>
        <v>4675</v>
      </c>
      <c r="F189" s="2" t="str">
        <f>VLOOKUP(VLOOKUP(B189,商品!$A$2:$D$21,4),代號檔!$G$2:$H$6,2)</f>
        <v>顯示卡</v>
      </c>
      <c r="G189" s="14">
        <f t="shared" si="8"/>
        <v>4628250</v>
      </c>
      <c r="H189" s="15">
        <f>VLOOKUP(A189,銷貨單頭!$A$2:$D$61,4)</f>
        <v>39789</v>
      </c>
      <c r="I189" s="2" t="str">
        <f>VLOOKUP(A189,銷貨單頭!$A$2:$E$61,5)</f>
        <v>國豐電線工廠公司</v>
      </c>
      <c r="J189" s="2" t="str">
        <f>VLOOKUP(A189,銷貨單頭!$A$2:$F$61,6)</f>
        <v>新竹市</v>
      </c>
      <c r="K189" s="2" t="str">
        <f>VLOOKUP(A189,銷貨單頭!$A$2:$G$61,7)</f>
        <v>郭曜明</v>
      </c>
      <c r="L189" s="2" t="str">
        <f>VLOOKUP(A189,銷貨單頭!$A$2:$H$61,8)</f>
        <v>業務四課</v>
      </c>
      <c r="M189" s="2">
        <f t="shared" si="9"/>
        <v>2008</v>
      </c>
      <c r="N189" s="2">
        <f t="shared" si="10"/>
        <v>12</v>
      </c>
      <c r="O189" s="19">
        <f t="shared" si="11"/>
        <v>4</v>
      </c>
    </row>
    <row r="190" spans="1:15">
      <c r="A190" t="s">
        <v>479</v>
      </c>
      <c r="B190" s="1" t="s">
        <v>510</v>
      </c>
      <c r="C190" s="1">
        <v>380</v>
      </c>
      <c r="D190" s="2" t="str">
        <f>VLOOKUP(B190,商品!$A$2:$B$21,2)</f>
        <v>SCSIVB</v>
      </c>
      <c r="E190" s="14">
        <f>VLOOKUP(B190,商品!$A$2:$C$21,3)</f>
        <v>1947</v>
      </c>
      <c r="F190" s="2" t="str">
        <f>VLOOKUP(VLOOKUP(B190,商品!$A$2:$D$21,4),代號檔!$G$2:$H$6,2)</f>
        <v>匯流排</v>
      </c>
      <c r="G190" s="14">
        <f t="shared" si="8"/>
        <v>739860</v>
      </c>
      <c r="H190" s="15">
        <f>VLOOKUP(A190,銷貨單頭!$A$2:$D$61,4)</f>
        <v>39789</v>
      </c>
      <c r="I190" s="2" t="str">
        <f>VLOOKUP(A190,銷貨單頭!$A$2:$E$61,5)</f>
        <v>國豐電線工廠公司</v>
      </c>
      <c r="J190" s="2" t="str">
        <f>VLOOKUP(A190,銷貨單頭!$A$2:$F$61,6)</f>
        <v>新竹市</v>
      </c>
      <c r="K190" s="2" t="str">
        <f>VLOOKUP(A190,銷貨單頭!$A$2:$G$61,7)</f>
        <v>郭曜明</v>
      </c>
      <c r="L190" s="2" t="str">
        <f>VLOOKUP(A190,銷貨單頭!$A$2:$H$61,8)</f>
        <v>業務四課</v>
      </c>
      <c r="M190" s="2">
        <f t="shared" si="9"/>
        <v>2008</v>
      </c>
      <c r="N190" s="2">
        <f t="shared" si="10"/>
        <v>12</v>
      </c>
      <c r="O190" s="19">
        <f t="shared" si="11"/>
        <v>4</v>
      </c>
    </row>
    <row r="191" spans="1:15">
      <c r="A191" t="s">
        <v>479</v>
      </c>
      <c r="B191" s="1" t="s">
        <v>500</v>
      </c>
      <c r="C191" s="1">
        <v>1070</v>
      </c>
      <c r="D191" s="2" t="str">
        <f>VLOOKUP(B191,商品!$A$2:$B$21,2)</f>
        <v>MB586V3R32</v>
      </c>
      <c r="E191" s="14">
        <f>VLOOKUP(B191,商品!$A$2:$C$21,3)</f>
        <v>36467</v>
      </c>
      <c r="F191" s="2" t="str">
        <f>VLOOKUP(VLOOKUP(B191,商品!$A$2:$D$21,4),代號檔!$G$2:$H$6,2)</f>
        <v>主機板</v>
      </c>
      <c r="G191" s="14">
        <f t="shared" si="8"/>
        <v>39019690</v>
      </c>
      <c r="H191" s="15">
        <f>VLOOKUP(A191,銷貨單頭!$A$2:$D$61,4)</f>
        <v>39789</v>
      </c>
      <c r="I191" s="2" t="str">
        <f>VLOOKUP(A191,銷貨單頭!$A$2:$E$61,5)</f>
        <v>國豐電線工廠公司</v>
      </c>
      <c r="J191" s="2" t="str">
        <f>VLOOKUP(A191,銷貨單頭!$A$2:$F$61,6)</f>
        <v>新竹市</v>
      </c>
      <c r="K191" s="2" t="str">
        <f>VLOOKUP(A191,銷貨單頭!$A$2:$G$61,7)</f>
        <v>郭曜明</v>
      </c>
      <c r="L191" s="2" t="str">
        <f>VLOOKUP(A191,銷貨單頭!$A$2:$H$61,8)</f>
        <v>業務四課</v>
      </c>
      <c r="M191" s="2">
        <f t="shared" si="9"/>
        <v>2008</v>
      </c>
      <c r="N191" s="2">
        <f t="shared" si="10"/>
        <v>12</v>
      </c>
      <c r="O191" s="19">
        <f t="shared" si="11"/>
        <v>4</v>
      </c>
    </row>
    <row r="192" spans="1:15">
      <c r="A192" t="s">
        <v>479</v>
      </c>
      <c r="B192" s="1" t="s">
        <v>512</v>
      </c>
      <c r="C192" s="1">
        <v>630</v>
      </c>
      <c r="D192" s="2" t="str">
        <f>VLOOKUP(B192,商品!$A$2:$B$21,2)</f>
        <v>EIDE2RP</v>
      </c>
      <c r="E192" s="14">
        <f>VLOOKUP(B192,商品!$A$2:$C$21,3)</f>
        <v>1558</v>
      </c>
      <c r="F192" s="2" t="str">
        <f>VLOOKUP(VLOOKUP(B192,商品!$A$2:$D$21,4),代號檔!$G$2:$H$6,2)</f>
        <v>匯流排</v>
      </c>
      <c r="G192" s="14">
        <f t="shared" si="8"/>
        <v>981540</v>
      </c>
      <c r="H192" s="15">
        <f>VLOOKUP(A192,銷貨單頭!$A$2:$D$61,4)</f>
        <v>39789</v>
      </c>
      <c r="I192" s="2" t="str">
        <f>VLOOKUP(A192,銷貨單頭!$A$2:$E$61,5)</f>
        <v>國豐電線工廠公司</v>
      </c>
      <c r="J192" s="2" t="str">
        <f>VLOOKUP(A192,銷貨單頭!$A$2:$F$61,6)</f>
        <v>新竹市</v>
      </c>
      <c r="K192" s="2" t="str">
        <f>VLOOKUP(A192,銷貨單頭!$A$2:$G$61,7)</f>
        <v>郭曜明</v>
      </c>
      <c r="L192" s="2" t="str">
        <f>VLOOKUP(A192,銷貨單頭!$A$2:$H$61,8)</f>
        <v>業務四課</v>
      </c>
      <c r="M192" s="2">
        <f t="shared" si="9"/>
        <v>2008</v>
      </c>
      <c r="N192" s="2">
        <f t="shared" si="10"/>
        <v>12</v>
      </c>
      <c r="O192" s="19">
        <f t="shared" si="11"/>
        <v>4</v>
      </c>
    </row>
    <row r="193" spans="1:15">
      <c r="A193" t="s">
        <v>479</v>
      </c>
      <c r="B193" s="1" t="s">
        <v>500</v>
      </c>
      <c r="C193" s="1">
        <v>1070</v>
      </c>
      <c r="D193" s="2" t="str">
        <f>VLOOKUP(B193,商品!$A$2:$B$21,2)</f>
        <v>MB586V3R32</v>
      </c>
      <c r="E193" s="14">
        <f>VLOOKUP(B193,商品!$A$2:$C$21,3)</f>
        <v>36467</v>
      </c>
      <c r="F193" s="2" t="str">
        <f>VLOOKUP(VLOOKUP(B193,商品!$A$2:$D$21,4),代號檔!$G$2:$H$6,2)</f>
        <v>主機板</v>
      </c>
      <c r="G193" s="14">
        <f t="shared" si="8"/>
        <v>39019690</v>
      </c>
      <c r="H193" s="15">
        <f>VLOOKUP(A193,銷貨單頭!$A$2:$D$61,4)</f>
        <v>39789</v>
      </c>
      <c r="I193" s="2" t="str">
        <f>VLOOKUP(A193,銷貨單頭!$A$2:$E$61,5)</f>
        <v>國豐電線工廠公司</v>
      </c>
      <c r="J193" s="2" t="str">
        <f>VLOOKUP(A193,銷貨單頭!$A$2:$F$61,6)</f>
        <v>新竹市</v>
      </c>
      <c r="K193" s="2" t="str">
        <f>VLOOKUP(A193,銷貨單頭!$A$2:$G$61,7)</f>
        <v>郭曜明</v>
      </c>
      <c r="L193" s="2" t="str">
        <f>VLOOKUP(A193,銷貨單頭!$A$2:$H$61,8)</f>
        <v>業務四課</v>
      </c>
      <c r="M193" s="2">
        <f t="shared" si="9"/>
        <v>2008</v>
      </c>
      <c r="N193" s="2">
        <f t="shared" si="10"/>
        <v>12</v>
      </c>
      <c r="O193" s="19">
        <f t="shared" si="11"/>
        <v>4</v>
      </c>
    </row>
    <row r="194" spans="1:15">
      <c r="A194" t="s">
        <v>480</v>
      </c>
      <c r="B194" s="1" t="s">
        <v>511</v>
      </c>
      <c r="C194" s="1">
        <v>870</v>
      </c>
      <c r="D194" s="2" t="str">
        <f>VLOOKUP(B194,商品!$A$2:$B$21,2)</f>
        <v>EIDE1RP</v>
      </c>
      <c r="E194" s="14">
        <f>VLOOKUP(B194,商品!$A$2:$C$21,3)</f>
        <v>2198</v>
      </c>
      <c r="F194" s="2" t="str">
        <f>VLOOKUP(VLOOKUP(B194,商品!$A$2:$D$21,4),代號檔!$G$2:$H$6,2)</f>
        <v>匯流排</v>
      </c>
      <c r="G194" s="14">
        <f t="shared" si="8"/>
        <v>1912260</v>
      </c>
      <c r="H194" s="15">
        <f>VLOOKUP(A194,銷貨單頭!$A$2:$D$61,4)</f>
        <v>39825</v>
      </c>
      <c r="I194" s="2" t="str">
        <f>VLOOKUP(A194,銷貨單頭!$A$2:$E$61,5)</f>
        <v>原帥電機公司</v>
      </c>
      <c r="J194" s="2" t="str">
        <f>VLOOKUP(A194,銷貨單頭!$A$2:$F$61,6)</f>
        <v>台中市</v>
      </c>
      <c r="K194" s="2" t="str">
        <f>VLOOKUP(A194,銷貨單頭!$A$2:$G$61,7)</f>
        <v>林鳳春</v>
      </c>
      <c r="L194" s="2" t="str">
        <f>VLOOKUP(A194,銷貨單頭!$A$2:$H$61,8)</f>
        <v>業務一課</v>
      </c>
      <c r="M194" s="2">
        <f t="shared" si="9"/>
        <v>2009</v>
      </c>
      <c r="N194" s="2">
        <f t="shared" si="10"/>
        <v>1</v>
      </c>
      <c r="O194" s="19">
        <f t="shared" si="11"/>
        <v>1</v>
      </c>
    </row>
    <row r="195" spans="1:15">
      <c r="A195" t="s">
        <v>480</v>
      </c>
      <c r="B195" s="1" t="s">
        <v>599</v>
      </c>
      <c r="C195" s="1">
        <v>460</v>
      </c>
      <c r="D195" s="2" t="str">
        <f>VLOOKUP(B195,商品!$A$2:$B$21,2)</f>
        <v>MB486V3R16</v>
      </c>
      <c r="E195" s="14">
        <f>VLOOKUP(B195,商品!$A$2:$C$21,3)</f>
        <v>13487</v>
      </c>
      <c r="F195" s="2" t="str">
        <f>VLOOKUP(VLOOKUP(B195,商品!$A$2:$D$21,4),代號檔!$G$2:$H$6,2)</f>
        <v>主機板</v>
      </c>
      <c r="G195" s="14">
        <f t="shared" ref="G195:G252" si="12">C195*E195</f>
        <v>6204020</v>
      </c>
      <c r="H195" s="15">
        <f>VLOOKUP(A195,銷貨單頭!$A$2:$D$61,4)</f>
        <v>39825</v>
      </c>
      <c r="I195" s="2" t="str">
        <f>VLOOKUP(A195,銷貨單頭!$A$2:$E$61,5)</f>
        <v>原帥電機公司</v>
      </c>
      <c r="J195" s="2" t="str">
        <f>VLOOKUP(A195,銷貨單頭!$A$2:$F$61,6)</f>
        <v>台中市</v>
      </c>
      <c r="K195" s="2" t="str">
        <f>VLOOKUP(A195,銷貨單頭!$A$2:$G$61,7)</f>
        <v>林鳳春</v>
      </c>
      <c r="L195" s="2" t="str">
        <f>VLOOKUP(A195,銷貨單頭!$A$2:$H$61,8)</f>
        <v>業務一課</v>
      </c>
      <c r="M195" s="2">
        <f t="shared" ref="M195:M252" si="13">YEAR(H195)</f>
        <v>2009</v>
      </c>
      <c r="N195" s="2">
        <f t="shared" ref="N195:N252" si="14">MONTH(H195)</f>
        <v>1</v>
      </c>
      <c r="O195" s="19">
        <f t="shared" ref="O195:O252" si="15">ROUNDUP(MONTH(H195)/3,0)</f>
        <v>1</v>
      </c>
    </row>
    <row r="196" spans="1:15">
      <c r="A196" t="s">
        <v>480</v>
      </c>
      <c r="B196" s="1" t="s">
        <v>599</v>
      </c>
      <c r="C196" s="1">
        <v>1260</v>
      </c>
      <c r="D196" s="2" t="str">
        <f>VLOOKUP(B196,商品!$A$2:$B$21,2)</f>
        <v>MB486V3R16</v>
      </c>
      <c r="E196" s="14">
        <f>VLOOKUP(B196,商品!$A$2:$C$21,3)</f>
        <v>13487</v>
      </c>
      <c r="F196" s="2" t="str">
        <f>VLOOKUP(VLOOKUP(B196,商品!$A$2:$D$21,4),代號檔!$G$2:$H$6,2)</f>
        <v>主機板</v>
      </c>
      <c r="G196" s="14">
        <f t="shared" si="12"/>
        <v>16993620</v>
      </c>
      <c r="H196" s="15">
        <f>VLOOKUP(A196,銷貨單頭!$A$2:$D$61,4)</f>
        <v>39825</v>
      </c>
      <c r="I196" s="2" t="str">
        <f>VLOOKUP(A196,銷貨單頭!$A$2:$E$61,5)</f>
        <v>原帥電機公司</v>
      </c>
      <c r="J196" s="2" t="str">
        <f>VLOOKUP(A196,銷貨單頭!$A$2:$F$61,6)</f>
        <v>台中市</v>
      </c>
      <c r="K196" s="2" t="str">
        <f>VLOOKUP(A196,銷貨單頭!$A$2:$G$61,7)</f>
        <v>林鳳春</v>
      </c>
      <c r="L196" s="2" t="str">
        <f>VLOOKUP(A196,銷貨單頭!$A$2:$H$61,8)</f>
        <v>業務一課</v>
      </c>
      <c r="M196" s="2">
        <f t="shared" si="13"/>
        <v>2009</v>
      </c>
      <c r="N196" s="2">
        <f t="shared" si="14"/>
        <v>1</v>
      </c>
      <c r="O196" s="19">
        <f t="shared" si="15"/>
        <v>1</v>
      </c>
    </row>
    <row r="197" spans="1:15">
      <c r="A197" t="s">
        <v>480</v>
      </c>
      <c r="B197" s="1" t="s">
        <v>508</v>
      </c>
      <c r="C197" s="1">
        <v>990</v>
      </c>
      <c r="D197" s="2" t="str">
        <f>VLOOKUP(B197,商品!$A$2:$B$21,2)</f>
        <v>SVGAP1M</v>
      </c>
      <c r="E197" s="14">
        <f>VLOOKUP(B197,商品!$A$2:$C$21,3)</f>
        <v>4115</v>
      </c>
      <c r="F197" s="2" t="str">
        <f>VLOOKUP(VLOOKUP(B197,商品!$A$2:$D$21,4),代號檔!$G$2:$H$6,2)</f>
        <v>顯示卡</v>
      </c>
      <c r="G197" s="14">
        <f t="shared" si="12"/>
        <v>4073850</v>
      </c>
      <c r="H197" s="15">
        <f>VLOOKUP(A197,銷貨單頭!$A$2:$D$61,4)</f>
        <v>39825</v>
      </c>
      <c r="I197" s="2" t="str">
        <f>VLOOKUP(A197,銷貨單頭!$A$2:$E$61,5)</f>
        <v>原帥電機公司</v>
      </c>
      <c r="J197" s="2" t="str">
        <f>VLOOKUP(A197,銷貨單頭!$A$2:$F$61,6)</f>
        <v>台中市</v>
      </c>
      <c r="K197" s="2" t="str">
        <f>VLOOKUP(A197,銷貨單頭!$A$2:$G$61,7)</f>
        <v>林鳳春</v>
      </c>
      <c r="L197" s="2" t="str">
        <f>VLOOKUP(A197,銷貨單頭!$A$2:$H$61,8)</f>
        <v>業務一課</v>
      </c>
      <c r="M197" s="2">
        <f t="shared" si="13"/>
        <v>2009</v>
      </c>
      <c r="N197" s="2">
        <f t="shared" si="14"/>
        <v>1</v>
      </c>
      <c r="O197" s="19">
        <f t="shared" si="15"/>
        <v>1</v>
      </c>
    </row>
    <row r="198" spans="1:15">
      <c r="A198" t="s">
        <v>480</v>
      </c>
      <c r="B198" s="1" t="s">
        <v>508</v>
      </c>
      <c r="C198" s="1">
        <v>990</v>
      </c>
      <c r="D198" s="2" t="str">
        <f>VLOOKUP(B198,商品!$A$2:$B$21,2)</f>
        <v>SVGAP1M</v>
      </c>
      <c r="E198" s="14">
        <f>VLOOKUP(B198,商品!$A$2:$C$21,3)</f>
        <v>4115</v>
      </c>
      <c r="F198" s="2" t="str">
        <f>VLOOKUP(VLOOKUP(B198,商品!$A$2:$D$21,4),代號檔!$G$2:$H$6,2)</f>
        <v>顯示卡</v>
      </c>
      <c r="G198" s="14">
        <f t="shared" si="12"/>
        <v>4073850</v>
      </c>
      <c r="H198" s="15">
        <f>VLOOKUP(A198,銷貨單頭!$A$2:$D$61,4)</f>
        <v>39825</v>
      </c>
      <c r="I198" s="2" t="str">
        <f>VLOOKUP(A198,銷貨單頭!$A$2:$E$61,5)</f>
        <v>原帥電機公司</v>
      </c>
      <c r="J198" s="2" t="str">
        <f>VLOOKUP(A198,銷貨單頭!$A$2:$F$61,6)</f>
        <v>台中市</v>
      </c>
      <c r="K198" s="2" t="str">
        <f>VLOOKUP(A198,銷貨單頭!$A$2:$G$61,7)</f>
        <v>林鳳春</v>
      </c>
      <c r="L198" s="2" t="str">
        <f>VLOOKUP(A198,銷貨單頭!$A$2:$H$61,8)</f>
        <v>業務一課</v>
      </c>
      <c r="M198" s="2">
        <f t="shared" si="13"/>
        <v>2009</v>
      </c>
      <c r="N198" s="2">
        <f t="shared" si="14"/>
        <v>1</v>
      </c>
      <c r="O198" s="19">
        <f t="shared" si="15"/>
        <v>1</v>
      </c>
    </row>
    <row r="199" spans="1:15">
      <c r="A199" t="s">
        <v>480</v>
      </c>
      <c r="B199" s="1" t="s">
        <v>599</v>
      </c>
      <c r="C199" s="1">
        <v>1260</v>
      </c>
      <c r="D199" s="2" t="str">
        <f>VLOOKUP(B199,商品!$A$2:$B$21,2)</f>
        <v>MB486V3R16</v>
      </c>
      <c r="E199" s="14">
        <f>VLOOKUP(B199,商品!$A$2:$C$21,3)</f>
        <v>13487</v>
      </c>
      <c r="F199" s="2" t="str">
        <f>VLOOKUP(VLOOKUP(B199,商品!$A$2:$D$21,4),代號檔!$G$2:$H$6,2)</f>
        <v>主機板</v>
      </c>
      <c r="G199" s="14">
        <f t="shared" si="12"/>
        <v>16993620</v>
      </c>
      <c r="H199" s="15">
        <f>VLOOKUP(A199,銷貨單頭!$A$2:$D$61,4)</f>
        <v>39825</v>
      </c>
      <c r="I199" s="2" t="str">
        <f>VLOOKUP(A199,銷貨單頭!$A$2:$E$61,5)</f>
        <v>原帥電機公司</v>
      </c>
      <c r="J199" s="2" t="str">
        <f>VLOOKUP(A199,銷貨單頭!$A$2:$F$61,6)</f>
        <v>台中市</v>
      </c>
      <c r="K199" s="2" t="str">
        <f>VLOOKUP(A199,銷貨單頭!$A$2:$G$61,7)</f>
        <v>林鳳春</v>
      </c>
      <c r="L199" s="2" t="str">
        <f>VLOOKUP(A199,銷貨單頭!$A$2:$H$61,8)</f>
        <v>業務一課</v>
      </c>
      <c r="M199" s="2">
        <f t="shared" si="13"/>
        <v>2009</v>
      </c>
      <c r="N199" s="2">
        <f t="shared" si="14"/>
        <v>1</v>
      </c>
      <c r="O199" s="19">
        <f t="shared" si="15"/>
        <v>1</v>
      </c>
    </row>
    <row r="200" spans="1:15">
      <c r="A200" t="s">
        <v>481</v>
      </c>
      <c r="B200" s="1" t="s">
        <v>509</v>
      </c>
      <c r="C200" s="1">
        <v>1210</v>
      </c>
      <c r="D200" s="2" t="str">
        <f>VLOOKUP(B200,商品!$A$2:$B$21,2)</f>
        <v>SVGAP2M</v>
      </c>
      <c r="E200" s="14">
        <f>VLOOKUP(B200,商品!$A$2:$C$21,3)</f>
        <v>4945</v>
      </c>
      <c r="F200" s="2" t="str">
        <f>VLOOKUP(VLOOKUP(B200,商品!$A$2:$D$21,4),代號檔!$G$2:$H$6,2)</f>
        <v>顯示卡</v>
      </c>
      <c r="G200" s="14">
        <f t="shared" si="12"/>
        <v>5983450</v>
      </c>
      <c r="H200" s="15">
        <f>VLOOKUP(A200,銷貨單頭!$A$2:$D$61,4)</f>
        <v>39861</v>
      </c>
      <c r="I200" s="2" t="str">
        <f>VLOOKUP(A200,銷貨單頭!$A$2:$E$61,5)</f>
        <v>金泰成粉廠公司</v>
      </c>
      <c r="J200" s="2" t="str">
        <f>VLOOKUP(A200,銷貨單頭!$A$2:$F$61,6)</f>
        <v>台北縣</v>
      </c>
      <c r="K200" s="2" t="str">
        <f>VLOOKUP(A200,銷貨單頭!$A$2:$G$61,7)</f>
        <v>毛渝南</v>
      </c>
      <c r="L200" s="2" t="str">
        <f>VLOOKUP(A200,銷貨單頭!$A$2:$H$61,8)</f>
        <v>業務四課</v>
      </c>
      <c r="M200" s="2">
        <f t="shared" si="13"/>
        <v>2009</v>
      </c>
      <c r="N200" s="2">
        <f t="shared" si="14"/>
        <v>2</v>
      </c>
      <c r="O200" s="19">
        <f t="shared" si="15"/>
        <v>1</v>
      </c>
    </row>
    <row r="201" spans="1:15">
      <c r="A201" t="s">
        <v>481</v>
      </c>
      <c r="B201" s="1" t="s">
        <v>495</v>
      </c>
      <c r="C201" s="1">
        <v>1430</v>
      </c>
      <c r="D201" s="2" t="str">
        <f>VLOOKUP(B201,商品!$A$2:$B$21,2)</f>
        <v>MB486V3R32</v>
      </c>
      <c r="E201" s="14">
        <f>VLOOKUP(B201,商品!$A$2:$C$21,3)</f>
        <v>24577</v>
      </c>
      <c r="F201" s="2" t="str">
        <f>VLOOKUP(VLOOKUP(B201,商品!$A$2:$D$21,4),代號檔!$G$2:$H$6,2)</f>
        <v>主機板</v>
      </c>
      <c r="G201" s="14">
        <f t="shared" si="12"/>
        <v>35145110</v>
      </c>
      <c r="H201" s="15">
        <f>VLOOKUP(A201,銷貨單頭!$A$2:$D$61,4)</f>
        <v>39861</v>
      </c>
      <c r="I201" s="2" t="str">
        <f>VLOOKUP(A201,銷貨單頭!$A$2:$E$61,5)</f>
        <v>金泰成粉廠公司</v>
      </c>
      <c r="J201" s="2" t="str">
        <f>VLOOKUP(A201,銷貨單頭!$A$2:$F$61,6)</f>
        <v>台北縣</v>
      </c>
      <c r="K201" s="2" t="str">
        <f>VLOOKUP(A201,銷貨單頭!$A$2:$G$61,7)</f>
        <v>毛渝南</v>
      </c>
      <c r="L201" s="2" t="str">
        <f>VLOOKUP(A201,銷貨單頭!$A$2:$H$61,8)</f>
        <v>業務四課</v>
      </c>
      <c r="M201" s="2">
        <f t="shared" si="13"/>
        <v>2009</v>
      </c>
      <c r="N201" s="2">
        <f t="shared" si="14"/>
        <v>2</v>
      </c>
      <c r="O201" s="19">
        <f t="shared" si="15"/>
        <v>1</v>
      </c>
    </row>
    <row r="202" spans="1:15">
      <c r="A202" t="s">
        <v>481</v>
      </c>
      <c r="B202" s="1" t="s">
        <v>512</v>
      </c>
      <c r="C202" s="1">
        <v>1260</v>
      </c>
      <c r="D202" s="2" t="str">
        <f>VLOOKUP(B202,商品!$A$2:$B$21,2)</f>
        <v>EIDE2RP</v>
      </c>
      <c r="E202" s="14">
        <f>VLOOKUP(B202,商品!$A$2:$C$21,3)</f>
        <v>1558</v>
      </c>
      <c r="F202" s="2" t="str">
        <f>VLOOKUP(VLOOKUP(B202,商品!$A$2:$D$21,4),代號檔!$G$2:$H$6,2)</f>
        <v>匯流排</v>
      </c>
      <c r="G202" s="14">
        <f t="shared" si="12"/>
        <v>1963080</v>
      </c>
      <c r="H202" s="15">
        <f>VLOOKUP(A202,銷貨單頭!$A$2:$D$61,4)</f>
        <v>39861</v>
      </c>
      <c r="I202" s="2" t="str">
        <f>VLOOKUP(A202,銷貨單頭!$A$2:$E$61,5)</f>
        <v>金泰成粉廠公司</v>
      </c>
      <c r="J202" s="2" t="str">
        <f>VLOOKUP(A202,銷貨單頭!$A$2:$F$61,6)</f>
        <v>台北縣</v>
      </c>
      <c r="K202" s="2" t="str">
        <f>VLOOKUP(A202,銷貨單頭!$A$2:$G$61,7)</f>
        <v>毛渝南</v>
      </c>
      <c r="L202" s="2" t="str">
        <f>VLOOKUP(A202,銷貨單頭!$A$2:$H$61,8)</f>
        <v>業務四課</v>
      </c>
      <c r="M202" s="2">
        <f t="shared" si="13"/>
        <v>2009</v>
      </c>
      <c r="N202" s="2">
        <f t="shared" si="14"/>
        <v>2</v>
      </c>
      <c r="O202" s="19">
        <f t="shared" si="15"/>
        <v>1</v>
      </c>
    </row>
    <row r="203" spans="1:15">
      <c r="A203" t="s">
        <v>481</v>
      </c>
      <c r="B203" s="1" t="s">
        <v>509</v>
      </c>
      <c r="C203" s="1">
        <v>1210</v>
      </c>
      <c r="D203" s="2" t="str">
        <f>VLOOKUP(B203,商品!$A$2:$B$21,2)</f>
        <v>SVGAP2M</v>
      </c>
      <c r="E203" s="14">
        <f>VLOOKUP(B203,商品!$A$2:$C$21,3)</f>
        <v>4945</v>
      </c>
      <c r="F203" s="2" t="str">
        <f>VLOOKUP(VLOOKUP(B203,商品!$A$2:$D$21,4),代號檔!$G$2:$H$6,2)</f>
        <v>顯示卡</v>
      </c>
      <c r="G203" s="14">
        <f t="shared" si="12"/>
        <v>5983450</v>
      </c>
      <c r="H203" s="15">
        <f>VLOOKUP(A203,銷貨單頭!$A$2:$D$61,4)</f>
        <v>39861</v>
      </c>
      <c r="I203" s="2" t="str">
        <f>VLOOKUP(A203,銷貨單頭!$A$2:$E$61,5)</f>
        <v>金泰成粉廠公司</v>
      </c>
      <c r="J203" s="2" t="str">
        <f>VLOOKUP(A203,銷貨單頭!$A$2:$F$61,6)</f>
        <v>台北縣</v>
      </c>
      <c r="K203" s="2" t="str">
        <f>VLOOKUP(A203,銷貨單頭!$A$2:$G$61,7)</f>
        <v>毛渝南</v>
      </c>
      <c r="L203" s="2" t="str">
        <f>VLOOKUP(A203,銷貨單頭!$A$2:$H$61,8)</f>
        <v>業務四課</v>
      </c>
      <c r="M203" s="2">
        <f t="shared" si="13"/>
        <v>2009</v>
      </c>
      <c r="N203" s="2">
        <f t="shared" si="14"/>
        <v>2</v>
      </c>
      <c r="O203" s="19">
        <f t="shared" si="15"/>
        <v>1</v>
      </c>
    </row>
    <row r="204" spans="1:15">
      <c r="A204" t="s">
        <v>481</v>
      </c>
      <c r="B204" s="1" t="s">
        <v>495</v>
      </c>
      <c r="C204" s="1">
        <v>450</v>
      </c>
      <c r="D204" s="2" t="str">
        <f>VLOOKUP(B204,商品!$A$2:$B$21,2)</f>
        <v>MB486V3R32</v>
      </c>
      <c r="E204" s="14">
        <f>VLOOKUP(B204,商品!$A$2:$C$21,3)</f>
        <v>24577</v>
      </c>
      <c r="F204" s="2" t="str">
        <f>VLOOKUP(VLOOKUP(B204,商品!$A$2:$D$21,4),代號檔!$G$2:$H$6,2)</f>
        <v>主機板</v>
      </c>
      <c r="G204" s="14">
        <f t="shared" si="12"/>
        <v>11059650</v>
      </c>
      <c r="H204" s="15">
        <f>VLOOKUP(A204,銷貨單頭!$A$2:$D$61,4)</f>
        <v>39861</v>
      </c>
      <c r="I204" s="2" t="str">
        <f>VLOOKUP(A204,銷貨單頭!$A$2:$E$61,5)</f>
        <v>金泰成粉廠公司</v>
      </c>
      <c r="J204" s="2" t="str">
        <f>VLOOKUP(A204,銷貨單頭!$A$2:$F$61,6)</f>
        <v>台北縣</v>
      </c>
      <c r="K204" s="2" t="str">
        <f>VLOOKUP(A204,銷貨單頭!$A$2:$G$61,7)</f>
        <v>毛渝南</v>
      </c>
      <c r="L204" s="2" t="str">
        <f>VLOOKUP(A204,銷貨單頭!$A$2:$H$61,8)</f>
        <v>業務四課</v>
      </c>
      <c r="M204" s="2">
        <f t="shared" si="13"/>
        <v>2009</v>
      </c>
      <c r="N204" s="2">
        <f t="shared" si="14"/>
        <v>2</v>
      </c>
      <c r="O204" s="19">
        <f t="shared" si="15"/>
        <v>1</v>
      </c>
    </row>
    <row r="205" spans="1:15">
      <c r="A205" t="s">
        <v>482</v>
      </c>
      <c r="B205" s="1" t="s">
        <v>601</v>
      </c>
      <c r="C205" s="1">
        <v>1120</v>
      </c>
      <c r="D205" s="2" t="str">
        <f>VLOOKUP(B205,商品!$A$2:$B$21,2)</f>
        <v>SCSIPB</v>
      </c>
      <c r="E205" s="14">
        <f>VLOOKUP(B205,商品!$A$2:$C$21,3)</f>
        <v>2198</v>
      </c>
      <c r="F205" s="2" t="str">
        <f>VLOOKUP(VLOOKUP(B205,商品!$A$2:$D$21,4),代號檔!$G$2:$H$6,2)</f>
        <v>匯流排</v>
      </c>
      <c r="G205" s="14">
        <f t="shared" si="12"/>
        <v>2461760</v>
      </c>
      <c r="H205" s="15">
        <f>VLOOKUP(A205,銷貨單頭!$A$2:$D$61,4)</f>
        <v>39893</v>
      </c>
      <c r="I205" s="2" t="str">
        <f>VLOOKUP(A205,銷貨單頭!$A$2:$E$61,5)</f>
        <v>英業達公司</v>
      </c>
      <c r="J205" s="2" t="str">
        <f>VLOOKUP(A205,銷貨單頭!$A$2:$F$61,6)</f>
        <v>台北市</v>
      </c>
      <c r="K205" s="2" t="str">
        <f>VLOOKUP(A205,銷貨單頭!$A$2:$G$61,7)</f>
        <v>張志輝</v>
      </c>
      <c r="L205" s="2" t="str">
        <f>VLOOKUP(A205,銷貨單頭!$A$2:$H$61,8)</f>
        <v>業務三課</v>
      </c>
      <c r="M205" s="2">
        <f t="shared" si="13"/>
        <v>2009</v>
      </c>
      <c r="N205" s="2">
        <f t="shared" si="14"/>
        <v>3</v>
      </c>
      <c r="O205" s="19">
        <f t="shared" si="15"/>
        <v>1</v>
      </c>
    </row>
    <row r="206" spans="1:15">
      <c r="A206" t="s">
        <v>482</v>
      </c>
      <c r="B206" s="1" t="s">
        <v>501</v>
      </c>
      <c r="C206" s="1">
        <v>1620</v>
      </c>
      <c r="D206" s="2" t="str">
        <f>VLOOKUP(B206,商品!$A$2:$B$21,2)</f>
        <v>MB586V3R16</v>
      </c>
      <c r="E206" s="14">
        <f>VLOOKUP(B206,商品!$A$2:$C$21,3)</f>
        <v>15186</v>
      </c>
      <c r="F206" s="2" t="str">
        <f>VLOOKUP(VLOOKUP(B206,商品!$A$2:$D$21,4),代號檔!$G$2:$H$6,2)</f>
        <v>主機板</v>
      </c>
      <c r="G206" s="14">
        <f t="shared" si="12"/>
        <v>24601320</v>
      </c>
      <c r="H206" s="15">
        <f>VLOOKUP(A206,銷貨單頭!$A$2:$D$61,4)</f>
        <v>39893</v>
      </c>
      <c r="I206" s="2" t="str">
        <f>VLOOKUP(A206,銷貨單頭!$A$2:$E$61,5)</f>
        <v>英業達公司</v>
      </c>
      <c r="J206" s="2" t="str">
        <f>VLOOKUP(A206,銷貨單頭!$A$2:$F$61,6)</f>
        <v>台北市</v>
      </c>
      <c r="K206" s="2" t="str">
        <f>VLOOKUP(A206,銷貨單頭!$A$2:$G$61,7)</f>
        <v>張志輝</v>
      </c>
      <c r="L206" s="2" t="str">
        <f>VLOOKUP(A206,銷貨單頭!$A$2:$H$61,8)</f>
        <v>業務三課</v>
      </c>
      <c r="M206" s="2">
        <f t="shared" si="13"/>
        <v>2009</v>
      </c>
      <c r="N206" s="2">
        <f t="shared" si="14"/>
        <v>3</v>
      </c>
      <c r="O206" s="19">
        <f t="shared" si="15"/>
        <v>1</v>
      </c>
    </row>
    <row r="207" spans="1:15">
      <c r="A207" t="s">
        <v>482</v>
      </c>
      <c r="B207" s="1" t="s">
        <v>496</v>
      </c>
      <c r="C207" s="1">
        <v>990</v>
      </c>
      <c r="D207" s="2" t="str">
        <f>VLOOKUP(B207,商品!$A$2:$B$21,2)</f>
        <v>MB486P3R16</v>
      </c>
      <c r="E207" s="14">
        <f>VLOOKUP(B207,商品!$A$2:$C$21,3)</f>
        <v>15186</v>
      </c>
      <c r="F207" s="2" t="str">
        <f>VLOOKUP(VLOOKUP(B207,商品!$A$2:$D$21,4),代號檔!$G$2:$H$6,2)</f>
        <v>主機板</v>
      </c>
      <c r="G207" s="14">
        <f t="shared" si="12"/>
        <v>15034140</v>
      </c>
      <c r="H207" s="15">
        <f>VLOOKUP(A207,銷貨單頭!$A$2:$D$61,4)</f>
        <v>39893</v>
      </c>
      <c r="I207" s="2" t="str">
        <f>VLOOKUP(A207,銷貨單頭!$A$2:$E$61,5)</f>
        <v>英業達公司</v>
      </c>
      <c r="J207" s="2" t="str">
        <f>VLOOKUP(A207,銷貨單頭!$A$2:$F$61,6)</f>
        <v>台北市</v>
      </c>
      <c r="K207" s="2" t="str">
        <f>VLOOKUP(A207,銷貨單頭!$A$2:$G$61,7)</f>
        <v>張志輝</v>
      </c>
      <c r="L207" s="2" t="str">
        <f>VLOOKUP(A207,銷貨單頭!$A$2:$H$61,8)</f>
        <v>業務三課</v>
      </c>
      <c r="M207" s="2">
        <f t="shared" si="13"/>
        <v>2009</v>
      </c>
      <c r="N207" s="2">
        <f t="shared" si="14"/>
        <v>3</v>
      </c>
      <c r="O207" s="19">
        <f t="shared" si="15"/>
        <v>1</v>
      </c>
    </row>
    <row r="208" spans="1:15">
      <c r="A208" t="s">
        <v>482</v>
      </c>
      <c r="B208" s="1" t="s">
        <v>601</v>
      </c>
      <c r="C208" s="1">
        <v>1120</v>
      </c>
      <c r="D208" s="2" t="str">
        <f>VLOOKUP(B208,商品!$A$2:$B$21,2)</f>
        <v>SCSIPB</v>
      </c>
      <c r="E208" s="14">
        <f>VLOOKUP(B208,商品!$A$2:$C$21,3)</f>
        <v>2198</v>
      </c>
      <c r="F208" s="2" t="str">
        <f>VLOOKUP(VLOOKUP(B208,商品!$A$2:$D$21,4),代號檔!$G$2:$H$6,2)</f>
        <v>匯流排</v>
      </c>
      <c r="G208" s="14">
        <f t="shared" si="12"/>
        <v>2461760</v>
      </c>
      <c r="H208" s="15">
        <f>VLOOKUP(A208,銷貨單頭!$A$2:$D$61,4)</f>
        <v>39893</v>
      </c>
      <c r="I208" s="2" t="str">
        <f>VLOOKUP(A208,銷貨單頭!$A$2:$E$61,5)</f>
        <v>英業達公司</v>
      </c>
      <c r="J208" s="2" t="str">
        <f>VLOOKUP(A208,銷貨單頭!$A$2:$F$61,6)</f>
        <v>台北市</v>
      </c>
      <c r="K208" s="2" t="str">
        <f>VLOOKUP(A208,銷貨單頭!$A$2:$G$61,7)</f>
        <v>張志輝</v>
      </c>
      <c r="L208" s="2" t="str">
        <f>VLOOKUP(A208,銷貨單頭!$A$2:$H$61,8)</f>
        <v>業務三課</v>
      </c>
      <c r="M208" s="2">
        <f t="shared" si="13"/>
        <v>2009</v>
      </c>
      <c r="N208" s="2">
        <f t="shared" si="14"/>
        <v>3</v>
      </c>
      <c r="O208" s="19">
        <f t="shared" si="15"/>
        <v>1</v>
      </c>
    </row>
    <row r="209" spans="1:15">
      <c r="A209" t="s">
        <v>482</v>
      </c>
      <c r="B209" s="1" t="s">
        <v>496</v>
      </c>
      <c r="C209" s="1">
        <v>560</v>
      </c>
      <c r="D209" s="2" t="str">
        <f>VLOOKUP(B209,商品!$A$2:$B$21,2)</f>
        <v>MB486P3R16</v>
      </c>
      <c r="E209" s="14">
        <f>VLOOKUP(B209,商品!$A$2:$C$21,3)</f>
        <v>15186</v>
      </c>
      <c r="F209" s="2" t="str">
        <f>VLOOKUP(VLOOKUP(B209,商品!$A$2:$D$21,4),代號檔!$G$2:$H$6,2)</f>
        <v>主機板</v>
      </c>
      <c r="G209" s="14">
        <f t="shared" si="12"/>
        <v>8504160</v>
      </c>
      <c r="H209" s="15">
        <f>VLOOKUP(A209,銷貨單頭!$A$2:$D$61,4)</f>
        <v>39893</v>
      </c>
      <c r="I209" s="2" t="str">
        <f>VLOOKUP(A209,銷貨單頭!$A$2:$E$61,5)</f>
        <v>英業達公司</v>
      </c>
      <c r="J209" s="2" t="str">
        <f>VLOOKUP(A209,銷貨單頭!$A$2:$F$61,6)</f>
        <v>台北市</v>
      </c>
      <c r="K209" s="2" t="str">
        <f>VLOOKUP(A209,銷貨單頭!$A$2:$G$61,7)</f>
        <v>張志輝</v>
      </c>
      <c r="L209" s="2" t="str">
        <f>VLOOKUP(A209,銷貨單頭!$A$2:$H$61,8)</f>
        <v>業務三課</v>
      </c>
      <c r="M209" s="2">
        <f t="shared" si="13"/>
        <v>2009</v>
      </c>
      <c r="N209" s="2">
        <f t="shared" si="14"/>
        <v>3</v>
      </c>
      <c r="O209" s="19">
        <f t="shared" si="15"/>
        <v>1</v>
      </c>
    </row>
    <row r="210" spans="1:15">
      <c r="A210" t="s">
        <v>482</v>
      </c>
      <c r="B210" s="1" t="s">
        <v>496</v>
      </c>
      <c r="C210" s="1">
        <v>990</v>
      </c>
      <c r="D210" s="2" t="str">
        <f>VLOOKUP(B210,商品!$A$2:$B$21,2)</f>
        <v>MB486P3R16</v>
      </c>
      <c r="E210" s="14">
        <f>VLOOKUP(B210,商品!$A$2:$C$21,3)</f>
        <v>15186</v>
      </c>
      <c r="F210" s="2" t="str">
        <f>VLOOKUP(VLOOKUP(B210,商品!$A$2:$D$21,4),代號檔!$G$2:$H$6,2)</f>
        <v>主機板</v>
      </c>
      <c r="G210" s="14">
        <f t="shared" si="12"/>
        <v>15034140</v>
      </c>
      <c r="H210" s="15">
        <f>VLOOKUP(A210,銷貨單頭!$A$2:$D$61,4)</f>
        <v>39893</v>
      </c>
      <c r="I210" s="2" t="str">
        <f>VLOOKUP(A210,銷貨單頭!$A$2:$E$61,5)</f>
        <v>英業達公司</v>
      </c>
      <c r="J210" s="2" t="str">
        <f>VLOOKUP(A210,銷貨單頭!$A$2:$F$61,6)</f>
        <v>台北市</v>
      </c>
      <c r="K210" s="2" t="str">
        <f>VLOOKUP(A210,銷貨單頭!$A$2:$G$61,7)</f>
        <v>張志輝</v>
      </c>
      <c r="L210" s="2" t="str">
        <f>VLOOKUP(A210,銷貨單頭!$A$2:$H$61,8)</f>
        <v>業務三課</v>
      </c>
      <c r="M210" s="2">
        <f t="shared" si="13"/>
        <v>2009</v>
      </c>
      <c r="N210" s="2">
        <f t="shared" si="14"/>
        <v>3</v>
      </c>
      <c r="O210" s="19">
        <f t="shared" si="15"/>
        <v>1</v>
      </c>
    </row>
    <row r="211" spans="1:15">
      <c r="A211" t="s">
        <v>483</v>
      </c>
      <c r="B211" s="1" t="s">
        <v>497</v>
      </c>
      <c r="C211" s="1">
        <v>430</v>
      </c>
      <c r="D211" s="2" t="str">
        <f>VLOOKUP(B211,商品!$A$2:$B$21,2)</f>
        <v>MB486P3R32</v>
      </c>
      <c r="E211" s="14">
        <f>VLOOKUP(B211,商品!$A$2:$C$21,3)</f>
        <v>25976</v>
      </c>
      <c r="F211" s="2" t="str">
        <f>VLOOKUP(VLOOKUP(B211,商品!$A$2:$D$21,4),代號檔!$G$2:$H$6,2)</f>
        <v>主機板</v>
      </c>
      <c r="G211" s="14">
        <f t="shared" si="12"/>
        <v>11169680</v>
      </c>
      <c r="H211" s="15">
        <f>VLOOKUP(A211,銷貨單頭!$A$2:$D$61,4)</f>
        <v>39895</v>
      </c>
      <c r="I211" s="2" t="str">
        <f>VLOOKUP(A211,銷貨單頭!$A$2:$E$61,5)</f>
        <v>雅企科技(股)</v>
      </c>
      <c r="J211" s="2" t="str">
        <f>VLOOKUP(A211,銷貨單頭!$A$2:$F$61,6)</f>
        <v>桃園縣</v>
      </c>
      <c r="K211" s="2" t="str">
        <f>VLOOKUP(A211,銷貨單頭!$A$2:$G$61,7)</f>
        <v>朱金倉</v>
      </c>
      <c r="L211" s="2" t="str">
        <f>VLOOKUP(A211,銷貨單頭!$A$2:$H$61,8)</f>
        <v>業務三課</v>
      </c>
      <c r="M211" s="2">
        <f t="shared" si="13"/>
        <v>2009</v>
      </c>
      <c r="N211" s="2">
        <f t="shared" si="14"/>
        <v>3</v>
      </c>
      <c r="O211" s="19">
        <f t="shared" si="15"/>
        <v>1</v>
      </c>
    </row>
    <row r="212" spans="1:15">
      <c r="A212" t="s">
        <v>483</v>
      </c>
      <c r="B212" s="1" t="s">
        <v>497</v>
      </c>
      <c r="C212" s="1">
        <v>820</v>
      </c>
      <c r="D212" s="2" t="str">
        <f>VLOOKUP(B212,商品!$A$2:$B$21,2)</f>
        <v>MB486P3R32</v>
      </c>
      <c r="E212" s="14">
        <f>VLOOKUP(B212,商品!$A$2:$C$21,3)</f>
        <v>25976</v>
      </c>
      <c r="F212" s="2" t="str">
        <f>VLOOKUP(VLOOKUP(B212,商品!$A$2:$D$21,4),代號檔!$G$2:$H$6,2)</f>
        <v>主機板</v>
      </c>
      <c r="G212" s="14">
        <f t="shared" si="12"/>
        <v>21300320</v>
      </c>
      <c r="H212" s="15">
        <f>VLOOKUP(A212,銷貨單頭!$A$2:$D$61,4)</f>
        <v>39895</v>
      </c>
      <c r="I212" s="2" t="str">
        <f>VLOOKUP(A212,銷貨單頭!$A$2:$E$61,5)</f>
        <v>雅企科技(股)</v>
      </c>
      <c r="J212" s="2" t="str">
        <f>VLOOKUP(A212,銷貨單頭!$A$2:$F$61,6)</f>
        <v>桃園縣</v>
      </c>
      <c r="K212" s="2" t="str">
        <f>VLOOKUP(A212,銷貨單頭!$A$2:$G$61,7)</f>
        <v>朱金倉</v>
      </c>
      <c r="L212" s="2" t="str">
        <f>VLOOKUP(A212,銷貨單頭!$A$2:$H$61,8)</f>
        <v>業務三課</v>
      </c>
      <c r="M212" s="2">
        <f t="shared" si="13"/>
        <v>2009</v>
      </c>
      <c r="N212" s="2">
        <f t="shared" si="14"/>
        <v>3</v>
      </c>
      <c r="O212" s="19">
        <f t="shared" si="15"/>
        <v>1</v>
      </c>
    </row>
    <row r="213" spans="1:15">
      <c r="A213" t="s">
        <v>483</v>
      </c>
      <c r="B213" s="1" t="s">
        <v>502</v>
      </c>
      <c r="C213" s="1">
        <v>1700</v>
      </c>
      <c r="D213" s="2" t="str">
        <f>VLOOKUP(B213,商品!$A$2:$B$21,2)</f>
        <v>MB586E3R32</v>
      </c>
      <c r="E213" s="14">
        <f>VLOOKUP(B213,商品!$A$2:$C$21,3)</f>
        <v>41162</v>
      </c>
      <c r="F213" s="2" t="str">
        <f>VLOOKUP(VLOOKUP(B213,商品!$A$2:$D$21,4),代號檔!$G$2:$H$6,2)</f>
        <v>主機板</v>
      </c>
      <c r="G213" s="14">
        <f t="shared" si="12"/>
        <v>69975400</v>
      </c>
      <c r="H213" s="15">
        <f>VLOOKUP(A213,銷貨單頭!$A$2:$D$61,4)</f>
        <v>39895</v>
      </c>
      <c r="I213" s="2" t="str">
        <f>VLOOKUP(A213,銷貨單頭!$A$2:$E$61,5)</f>
        <v>雅企科技(股)</v>
      </c>
      <c r="J213" s="2" t="str">
        <f>VLOOKUP(A213,銷貨單頭!$A$2:$F$61,6)</f>
        <v>桃園縣</v>
      </c>
      <c r="K213" s="2" t="str">
        <f>VLOOKUP(A213,銷貨單頭!$A$2:$G$61,7)</f>
        <v>朱金倉</v>
      </c>
      <c r="L213" s="2" t="str">
        <f>VLOOKUP(A213,銷貨單頭!$A$2:$H$61,8)</f>
        <v>業務三課</v>
      </c>
      <c r="M213" s="2">
        <f t="shared" si="13"/>
        <v>2009</v>
      </c>
      <c r="N213" s="2">
        <f t="shared" si="14"/>
        <v>3</v>
      </c>
      <c r="O213" s="19">
        <f t="shared" si="15"/>
        <v>1</v>
      </c>
    </row>
    <row r="214" spans="1:15">
      <c r="A214" t="s">
        <v>483</v>
      </c>
      <c r="B214" s="1" t="s">
        <v>510</v>
      </c>
      <c r="C214" s="1">
        <v>940</v>
      </c>
      <c r="D214" s="2" t="str">
        <f>VLOOKUP(B214,商品!$A$2:$B$21,2)</f>
        <v>SCSIVB</v>
      </c>
      <c r="E214" s="14">
        <f>VLOOKUP(B214,商品!$A$2:$C$21,3)</f>
        <v>1947</v>
      </c>
      <c r="F214" s="2" t="str">
        <f>VLOOKUP(VLOOKUP(B214,商品!$A$2:$D$21,4),代號檔!$G$2:$H$6,2)</f>
        <v>匯流排</v>
      </c>
      <c r="G214" s="14">
        <f t="shared" si="12"/>
        <v>1830180</v>
      </c>
      <c r="H214" s="15">
        <f>VLOOKUP(A214,銷貨單頭!$A$2:$D$61,4)</f>
        <v>39895</v>
      </c>
      <c r="I214" s="2" t="str">
        <f>VLOOKUP(A214,銷貨單頭!$A$2:$E$61,5)</f>
        <v>雅企科技(股)</v>
      </c>
      <c r="J214" s="2" t="str">
        <f>VLOOKUP(A214,銷貨單頭!$A$2:$F$61,6)</f>
        <v>桃園縣</v>
      </c>
      <c r="K214" s="2" t="str">
        <f>VLOOKUP(A214,銷貨單頭!$A$2:$G$61,7)</f>
        <v>朱金倉</v>
      </c>
      <c r="L214" s="2" t="str">
        <f>VLOOKUP(A214,銷貨單頭!$A$2:$H$61,8)</f>
        <v>業務三課</v>
      </c>
      <c r="M214" s="2">
        <f t="shared" si="13"/>
        <v>2009</v>
      </c>
      <c r="N214" s="2">
        <f t="shared" si="14"/>
        <v>3</v>
      </c>
      <c r="O214" s="19">
        <f t="shared" si="15"/>
        <v>1</v>
      </c>
    </row>
    <row r="215" spans="1:15">
      <c r="A215" t="s">
        <v>483</v>
      </c>
      <c r="B215" s="1" t="s">
        <v>497</v>
      </c>
      <c r="C215" s="1">
        <v>430</v>
      </c>
      <c r="D215" s="2" t="str">
        <f>VLOOKUP(B215,商品!$A$2:$B$21,2)</f>
        <v>MB486P3R32</v>
      </c>
      <c r="E215" s="14">
        <f>VLOOKUP(B215,商品!$A$2:$C$21,3)</f>
        <v>25976</v>
      </c>
      <c r="F215" s="2" t="str">
        <f>VLOOKUP(VLOOKUP(B215,商品!$A$2:$D$21,4),代號檔!$G$2:$H$6,2)</f>
        <v>主機板</v>
      </c>
      <c r="G215" s="14">
        <f t="shared" si="12"/>
        <v>11169680</v>
      </c>
      <c r="H215" s="15">
        <f>VLOOKUP(A215,銷貨單頭!$A$2:$D$61,4)</f>
        <v>39895</v>
      </c>
      <c r="I215" s="2" t="str">
        <f>VLOOKUP(A215,銷貨單頭!$A$2:$E$61,5)</f>
        <v>雅企科技(股)</v>
      </c>
      <c r="J215" s="2" t="str">
        <f>VLOOKUP(A215,銷貨單頭!$A$2:$F$61,6)</f>
        <v>桃園縣</v>
      </c>
      <c r="K215" s="2" t="str">
        <f>VLOOKUP(A215,銷貨單頭!$A$2:$G$61,7)</f>
        <v>朱金倉</v>
      </c>
      <c r="L215" s="2" t="str">
        <f>VLOOKUP(A215,銷貨單頭!$A$2:$H$61,8)</f>
        <v>業務三課</v>
      </c>
      <c r="M215" s="2">
        <f t="shared" si="13"/>
        <v>2009</v>
      </c>
      <c r="N215" s="2">
        <f t="shared" si="14"/>
        <v>3</v>
      </c>
      <c r="O215" s="19">
        <f t="shared" si="15"/>
        <v>1</v>
      </c>
    </row>
    <row r="216" spans="1:15">
      <c r="A216" t="s">
        <v>483</v>
      </c>
      <c r="B216" s="1" t="s">
        <v>510</v>
      </c>
      <c r="C216" s="1">
        <v>940</v>
      </c>
      <c r="D216" s="2" t="str">
        <f>VLOOKUP(B216,商品!$A$2:$B$21,2)</f>
        <v>SCSIVB</v>
      </c>
      <c r="E216" s="14">
        <f>VLOOKUP(B216,商品!$A$2:$C$21,3)</f>
        <v>1947</v>
      </c>
      <c r="F216" s="2" t="str">
        <f>VLOOKUP(VLOOKUP(B216,商品!$A$2:$D$21,4),代號檔!$G$2:$H$6,2)</f>
        <v>匯流排</v>
      </c>
      <c r="G216" s="14">
        <f t="shared" si="12"/>
        <v>1830180</v>
      </c>
      <c r="H216" s="15">
        <f>VLOOKUP(A216,銷貨單頭!$A$2:$D$61,4)</f>
        <v>39895</v>
      </c>
      <c r="I216" s="2" t="str">
        <f>VLOOKUP(A216,銷貨單頭!$A$2:$E$61,5)</f>
        <v>雅企科技(股)</v>
      </c>
      <c r="J216" s="2" t="str">
        <f>VLOOKUP(A216,銷貨單頭!$A$2:$F$61,6)</f>
        <v>桃園縣</v>
      </c>
      <c r="K216" s="2" t="str">
        <f>VLOOKUP(A216,銷貨單頭!$A$2:$G$61,7)</f>
        <v>朱金倉</v>
      </c>
      <c r="L216" s="2" t="str">
        <f>VLOOKUP(A216,銷貨單頭!$A$2:$H$61,8)</f>
        <v>業務三課</v>
      </c>
      <c r="M216" s="2">
        <f t="shared" si="13"/>
        <v>2009</v>
      </c>
      <c r="N216" s="2">
        <f t="shared" si="14"/>
        <v>3</v>
      </c>
      <c r="O216" s="19">
        <f t="shared" si="15"/>
        <v>1</v>
      </c>
    </row>
    <row r="217" spans="1:15">
      <c r="A217" t="s">
        <v>484</v>
      </c>
      <c r="B217" s="1" t="s">
        <v>499</v>
      </c>
      <c r="C217" s="1">
        <v>520</v>
      </c>
      <c r="D217" s="2" t="str">
        <f>VLOOKUP(B217,商品!$A$2:$B$21,2)</f>
        <v>MB586P3R16</v>
      </c>
      <c r="E217" s="14">
        <f>VLOOKUP(B217,商品!$A$2:$C$21,3)</f>
        <v>15486</v>
      </c>
      <c r="F217" s="2" t="str">
        <f>VLOOKUP(VLOOKUP(B217,商品!$A$2:$D$21,4),代號檔!$G$2:$H$6,2)</f>
        <v>主機板</v>
      </c>
      <c r="G217" s="14">
        <f t="shared" si="12"/>
        <v>8052720</v>
      </c>
      <c r="H217" s="15">
        <f>VLOOKUP(A217,銷貨單頭!$A$2:$D$61,4)</f>
        <v>39924</v>
      </c>
      <c r="I217" s="2" t="str">
        <f>VLOOKUP(A217,銷貨單頭!$A$2:$E$61,5)</f>
        <v>強安鋼架工程公司</v>
      </c>
      <c r="J217" s="2" t="str">
        <f>VLOOKUP(A217,銷貨單頭!$A$2:$F$61,6)</f>
        <v>台北縣</v>
      </c>
      <c r="K217" s="2" t="str">
        <f>VLOOKUP(A217,銷貨單頭!$A$2:$G$61,7)</f>
        <v>林玉堂</v>
      </c>
      <c r="L217" s="2" t="str">
        <f>VLOOKUP(A217,銷貨單頭!$A$2:$H$61,8)</f>
        <v>業務三課</v>
      </c>
      <c r="M217" s="2">
        <f t="shared" si="13"/>
        <v>2009</v>
      </c>
      <c r="N217" s="2">
        <f t="shared" si="14"/>
        <v>4</v>
      </c>
      <c r="O217" s="19">
        <f t="shared" si="15"/>
        <v>2</v>
      </c>
    </row>
    <row r="218" spans="1:15">
      <c r="A218" t="s">
        <v>484</v>
      </c>
      <c r="B218" s="1" t="s">
        <v>511</v>
      </c>
      <c r="C218" s="1">
        <v>900</v>
      </c>
      <c r="D218" s="2" t="str">
        <f>VLOOKUP(B218,商品!$A$2:$B$21,2)</f>
        <v>EIDE1RP</v>
      </c>
      <c r="E218" s="14">
        <f>VLOOKUP(B218,商品!$A$2:$C$21,3)</f>
        <v>2198</v>
      </c>
      <c r="F218" s="2" t="str">
        <f>VLOOKUP(VLOOKUP(B218,商品!$A$2:$D$21,4),代號檔!$G$2:$H$6,2)</f>
        <v>匯流排</v>
      </c>
      <c r="G218" s="14">
        <f t="shared" si="12"/>
        <v>1978200</v>
      </c>
      <c r="H218" s="15">
        <f>VLOOKUP(A218,銷貨單頭!$A$2:$D$61,4)</f>
        <v>39924</v>
      </c>
      <c r="I218" s="2" t="str">
        <f>VLOOKUP(A218,銷貨單頭!$A$2:$E$61,5)</f>
        <v>強安鋼架工程公司</v>
      </c>
      <c r="J218" s="2" t="str">
        <f>VLOOKUP(A218,銷貨單頭!$A$2:$F$61,6)</f>
        <v>台北縣</v>
      </c>
      <c r="K218" s="2" t="str">
        <f>VLOOKUP(A218,銷貨單頭!$A$2:$G$61,7)</f>
        <v>林玉堂</v>
      </c>
      <c r="L218" s="2" t="str">
        <f>VLOOKUP(A218,銷貨單頭!$A$2:$H$61,8)</f>
        <v>業務三課</v>
      </c>
      <c r="M218" s="2">
        <f t="shared" si="13"/>
        <v>2009</v>
      </c>
      <c r="N218" s="2">
        <f t="shared" si="14"/>
        <v>4</v>
      </c>
      <c r="O218" s="19">
        <f t="shared" si="15"/>
        <v>2</v>
      </c>
    </row>
    <row r="219" spans="1:15">
      <c r="A219" t="s">
        <v>484</v>
      </c>
      <c r="B219" s="1" t="s">
        <v>503</v>
      </c>
      <c r="C219" s="1">
        <v>1570</v>
      </c>
      <c r="D219" s="2" t="str">
        <f>VLOOKUP(B219,商品!$A$2:$B$21,2)</f>
        <v>MB586E3R16</v>
      </c>
      <c r="E219" s="14">
        <f>VLOOKUP(B219,商品!$A$2:$C$21,3)</f>
        <v>18783</v>
      </c>
      <c r="F219" s="2" t="str">
        <f>VLOOKUP(VLOOKUP(B219,商品!$A$2:$D$21,4),代號檔!$G$2:$H$6,2)</f>
        <v>主機板</v>
      </c>
      <c r="G219" s="14">
        <f t="shared" si="12"/>
        <v>29489310</v>
      </c>
      <c r="H219" s="15">
        <f>VLOOKUP(A219,銷貨單頭!$A$2:$D$61,4)</f>
        <v>39924</v>
      </c>
      <c r="I219" s="2" t="str">
        <f>VLOOKUP(A219,銷貨單頭!$A$2:$E$61,5)</f>
        <v>強安鋼架工程公司</v>
      </c>
      <c r="J219" s="2" t="str">
        <f>VLOOKUP(A219,銷貨單頭!$A$2:$F$61,6)</f>
        <v>台北縣</v>
      </c>
      <c r="K219" s="2" t="str">
        <f>VLOOKUP(A219,銷貨單頭!$A$2:$G$61,7)</f>
        <v>林玉堂</v>
      </c>
      <c r="L219" s="2" t="str">
        <f>VLOOKUP(A219,銷貨單頭!$A$2:$H$61,8)</f>
        <v>業務三課</v>
      </c>
      <c r="M219" s="2">
        <f t="shared" si="13"/>
        <v>2009</v>
      </c>
      <c r="N219" s="2">
        <f t="shared" si="14"/>
        <v>4</v>
      </c>
      <c r="O219" s="19">
        <f t="shared" si="15"/>
        <v>2</v>
      </c>
    </row>
    <row r="220" spans="1:15">
      <c r="A220" t="s">
        <v>484</v>
      </c>
      <c r="B220" s="1" t="s">
        <v>499</v>
      </c>
      <c r="C220" s="1">
        <v>920</v>
      </c>
      <c r="D220" s="2" t="str">
        <f>VLOOKUP(B220,商品!$A$2:$B$21,2)</f>
        <v>MB586P3R16</v>
      </c>
      <c r="E220" s="14">
        <f>VLOOKUP(B220,商品!$A$2:$C$21,3)</f>
        <v>15486</v>
      </c>
      <c r="F220" s="2" t="str">
        <f>VLOOKUP(VLOOKUP(B220,商品!$A$2:$D$21,4),代號檔!$G$2:$H$6,2)</f>
        <v>主機板</v>
      </c>
      <c r="G220" s="14">
        <f t="shared" si="12"/>
        <v>14247120</v>
      </c>
      <c r="H220" s="15">
        <f>VLOOKUP(A220,銷貨單頭!$A$2:$D$61,4)</f>
        <v>39924</v>
      </c>
      <c r="I220" s="2" t="str">
        <f>VLOOKUP(A220,銷貨單頭!$A$2:$E$61,5)</f>
        <v>強安鋼架工程公司</v>
      </c>
      <c r="J220" s="2" t="str">
        <f>VLOOKUP(A220,銷貨單頭!$A$2:$F$61,6)</f>
        <v>台北縣</v>
      </c>
      <c r="K220" s="2" t="str">
        <f>VLOOKUP(A220,銷貨單頭!$A$2:$G$61,7)</f>
        <v>林玉堂</v>
      </c>
      <c r="L220" s="2" t="str">
        <f>VLOOKUP(A220,銷貨單頭!$A$2:$H$61,8)</f>
        <v>業務三課</v>
      </c>
      <c r="M220" s="2">
        <f t="shared" si="13"/>
        <v>2009</v>
      </c>
      <c r="N220" s="2">
        <f t="shared" si="14"/>
        <v>4</v>
      </c>
      <c r="O220" s="19">
        <f t="shared" si="15"/>
        <v>2</v>
      </c>
    </row>
    <row r="221" spans="1:15">
      <c r="A221" t="s">
        <v>484</v>
      </c>
      <c r="B221" s="1" t="s">
        <v>511</v>
      </c>
      <c r="C221" s="1">
        <v>900</v>
      </c>
      <c r="D221" s="2" t="str">
        <f>VLOOKUP(B221,商品!$A$2:$B$21,2)</f>
        <v>EIDE1RP</v>
      </c>
      <c r="E221" s="14">
        <f>VLOOKUP(B221,商品!$A$2:$C$21,3)</f>
        <v>2198</v>
      </c>
      <c r="F221" s="2" t="str">
        <f>VLOOKUP(VLOOKUP(B221,商品!$A$2:$D$21,4),代號檔!$G$2:$H$6,2)</f>
        <v>匯流排</v>
      </c>
      <c r="G221" s="14">
        <f t="shared" si="12"/>
        <v>1978200</v>
      </c>
      <c r="H221" s="15">
        <f>VLOOKUP(A221,銷貨單頭!$A$2:$D$61,4)</f>
        <v>39924</v>
      </c>
      <c r="I221" s="2" t="str">
        <f>VLOOKUP(A221,銷貨單頭!$A$2:$E$61,5)</f>
        <v>強安鋼架工程公司</v>
      </c>
      <c r="J221" s="2" t="str">
        <f>VLOOKUP(A221,銷貨單頭!$A$2:$F$61,6)</f>
        <v>台北縣</v>
      </c>
      <c r="K221" s="2" t="str">
        <f>VLOOKUP(A221,銷貨單頭!$A$2:$G$61,7)</f>
        <v>林玉堂</v>
      </c>
      <c r="L221" s="2" t="str">
        <f>VLOOKUP(A221,銷貨單頭!$A$2:$H$61,8)</f>
        <v>業務三課</v>
      </c>
      <c r="M221" s="2">
        <f t="shared" si="13"/>
        <v>2009</v>
      </c>
      <c r="N221" s="2">
        <f t="shared" si="14"/>
        <v>4</v>
      </c>
      <c r="O221" s="19">
        <f t="shared" si="15"/>
        <v>2</v>
      </c>
    </row>
    <row r="222" spans="1:15">
      <c r="A222" t="s">
        <v>484</v>
      </c>
      <c r="B222" s="1" t="s">
        <v>499</v>
      </c>
      <c r="C222" s="1">
        <v>920</v>
      </c>
      <c r="D222" s="2" t="str">
        <f>VLOOKUP(B222,商品!$A$2:$B$21,2)</f>
        <v>MB586P3R16</v>
      </c>
      <c r="E222" s="14">
        <f>VLOOKUP(B222,商品!$A$2:$C$21,3)</f>
        <v>15486</v>
      </c>
      <c r="F222" s="2" t="str">
        <f>VLOOKUP(VLOOKUP(B222,商品!$A$2:$D$21,4),代號檔!$G$2:$H$6,2)</f>
        <v>主機板</v>
      </c>
      <c r="G222" s="14">
        <f t="shared" si="12"/>
        <v>14247120</v>
      </c>
      <c r="H222" s="15">
        <f>VLOOKUP(A222,銷貨單頭!$A$2:$D$61,4)</f>
        <v>39924</v>
      </c>
      <c r="I222" s="2" t="str">
        <f>VLOOKUP(A222,銷貨單頭!$A$2:$E$61,5)</f>
        <v>強安鋼架工程公司</v>
      </c>
      <c r="J222" s="2" t="str">
        <f>VLOOKUP(A222,銷貨單頭!$A$2:$F$61,6)</f>
        <v>台北縣</v>
      </c>
      <c r="K222" s="2" t="str">
        <f>VLOOKUP(A222,銷貨單頭!$A$2:$G$61,7)</f>
        <v>林玉堂</v>
      </c>
      <c r="L222" s="2" t="str">
        <f>VLOOKUP(A222,銷貨單頭!$A$2:$H$61,8)</f>
        <v>業務三課</v>
      </c>
      <c r="M222" s="2">
        <f t="shared" si="13"/>
        <v>2009</v>
      </c>
      <c r="N222" s="2">
        <f t="shared" si="14"/>
        <v>4</v>
      </c>
      <c r="O222" s="19">
        <f t="shared" si="15"/>
        <v>2</v>
      </c>
    </row>
    <row r="223" spans="1:15">
      <c r="A223" t="s">
        <v>485</v>
      </c>
      <c r="B223" s="1" t="s">
        <v>512</v>
      </c>
      <c r="C223" s="1">
        <v>1700</v>
      </c>
      <c r="D223" s="2" t="str">
        <f>VLOOKUP(B223,商品!$A$2:$B$21,2)</f>
        <v>EIDE2RP</v>
      </c>
      <c r="E223" s="14">
        <f>VLOOKUP(B223,商品!$A$2:$C$21,3)</f>
        <v>1558</v>
      </c>
      <c r="F223" s="2" t="str">
        <f>VLOOKUP(VLOOKUP(B223,商品!$A$2:$D$21,4),代號檔!$G$2:$H$6,2)</f>
        <v>匯流排</v>
      </c>
      <c r="G223" s="14">
        <f t="shared" si="12"/>
        <v>2648600</v>
      </c>
      <c r="H223" s="15">
        <f>VLOOKUP(A223,銷貨單頭!$A$2:$D$61,4)</f>
        <v>39938</v>
      </c>
      <c r="I223" s="2" t="str">
        <f>VLOOKUP(A223,銷貨單頭!$A$2:$E$61,5)</f>
        <v>永輝興電機工業股份公司</v>
      </c>
      <c r="J223" s="2" t="str">
        <f>VLOOKUP(A223,銷貨單頭!$A$2:$F$61,6)</f>
        <v>台北市</v>
      </c>
      <c r="K223" s="2" t="str">
        <f>VLOOKUP(A223,銷貨單頭!$A$2:$G$61,7)</f>
        <v>林玉堂</v>
      </c>
      <c r="L223" s="2" t="str">
        <f>VLOOKUP(A223,銷貨單頭!$A$2:$H$61,8)</f>
        <v>業務三課</v>
      </c>
      <c r="M223" s="2">
        <f t="shared" si="13"/>
        <v>2009</v>
      </c>
      <c r="N223" s="2">
        <f t="shared" si="14"/>
        <v>5</v>
      </c>
      <c r="O223" s="19">
        <f t="shared" si="15"/>
        <v>2</v>
      </c>
    </row>
    <row r="224" spans="1:15">
      <c r="A224" t="s">
        <v>485</v>
      </c>
      <c r="B224" s="1" t="s">
        <v>504</v>
      </c>
      <c r="C224" s="1">
        <v>310</v>
      </c>
      <c r="D224" s="2" t="str">
        <f>VLOOKUP(B224,商品!$A$2:$B$21,2)</f>
        <v>MB586E7R32</v>
      </c>
      <c r="E224" s="14">
        <f>VLOOKUP(B224,商品!$A$2:$C$21,3)</f>
        <v>42261</v>
      </c>
      <c r="F224" s="2" t="str">
        <f>VLOOKUP(VLOOKUP(B224,商品!$A$2:$D$21,4),代號檔!$G$2:$H$6,2)</f>
        <v>主機板</v>
      </c>
      <c r="G224" s="14">
        <f t="shared" si="12"/>
        <v>13100910</v>
      </c>
      <c r="H224" s="15">
        <f>VLOOKUP(A224,銷貨單頭!$A$2:$D$61,4)</f>
        <v>39938</v>
      </c>
      <c r="I224" s="2" t="str">
        <f>VLOOKUP(A224,銷貨單頭!$A$2:$E$61,5)</f>
        <v>永輝興電機工業股份公司</v>
      </c>
      <c r="J224" s="2" t="str">
        <f>VLOOKUP(A224,銷貨單頭!$A$2:$F$61,6)</f>
        <v>台北市</v>
      </c>
      <c r="K224" s="2" t="str">
        <f>VLOOKUP(A224,銷貨單頭!$A$2:$G$61,7)</f>
        <v>林玉堂</v>
      </c>
      <c r="L224" s="2" t="str">
        <f>VLOOKUP(A224,銷貨單頭!$A$2:$H$61,8)</f>
        <v>業務三課</v>
      </c>
      <c r="M224" s="2">
        <f t="shared" si="13"/>
        <v>2009</v>
      </c>
      <c r="N224" s="2">
        <f t="shared" si="14"/>
        <v>5</v>
      </c>
      <c r="O224" s="19">
        <f t="shared" si="15"/>
        <v>2</v>
      </c>
    </row>
    <row r="225" spans="1:15">
      <c r="A225" t="s">
        <v>485</v>
      </c>
      <c r="B225" s="1" t="s">
        <v>500</v>
      </c>
      <c r="C225" s="1">
        <v>230</v>
      </c>
      <c r="D225" s="2" t="str">
        <f>VLOOKUP(B225,商品!$A$2:$B$21,2)</f>
        <v>MB586V3R32</v>
      </c>
      <c r="E225" s="14">
        <f>VLOOKUP(B225,商品!$A$2:$C$21,3)</f>
        <v>36467</v>
      </c>
      <c r="F225" s="2" t="str">
        <f>VLOOKUP(VLOOKUP(B225,商品!$A$2:$D$21,4),代號檔!$G$2:$H$6,2)</f>
        <v>主機板</v>
      </c>
      <c r="G225" s="14">
        <f t="shared" si="12"/>
        <v>8387410</v>
      </c>
      <c r="H225" s="15">
        <f>VLOOKUP(A225,銷貨單頭!$A$2:$D$61,4)</f>
        <v>39938</v>
      </c>
      <c r="I225" s="2" t="str">
        <f>VLOOKUP(A225,銷貨單頭!$A$2:$E$61,5)</f>
        <v>永輝興電機工業股份公司</v>
      </c>
      <c r="J225" s="2" t="str">
        <f>VLOOKUP(A225,銷貨單頭!$A$2:$F$61,6)</f>
        <v>台北市</v>
      </c>
      <c r="K225" s="2" t="str">
        <f>VLOOKUP(A225,銷貨單頭!$A$2:$G$61,7)</f>
        <v>林玉堂</v>
      </c>
      <c r="L225" s="2" t="str">
        <f>VLOOKUP(A225,銷貨單頭!$A$2:$H$61,8)</f>
        <v>業務三課</v>
      </c>
      <c r="M225" s="2">
        <f t="shared" si="13"/>
        <v>2009</v>
      </c>
      <c r="N225" s="2">
        <f t="shared" si="14"/>
        <v>5</v>
      </c>
      <c r="O225" s="19">
        <f t="shared" si="15"/>
        <v>2</v>
      </c>
    </row>
    <row r="226" spans="1:15">
      <c r="A226" t="s">
        <v>485</v>
      </c>
      <c r="B226" s="1" t="s">
        <v>512</v>
      </c>
      <c r="C226" s="1">
        <v>1700</v>
      </c>
      <c r="D226" s="2" t="str">
        <f>VLOOKUP(B226,商品!$A$2:$B$21,2)</f>
        <v>EIDE2RP</v>
      </c>
      <c r="E226" s="14">
        <f>VLOOKUP(B226,商品!$A$2:$C$21,3)</f>
        <v>1558</v>
      </c>
      <c r="F226" s="2" t="str">
        <f>VLOOKUP(VLOOKUP(B226,商品!$A$2:$D$21,4),代號檔!$G$2:$H$6,2)</f>
        <v>匯流排</v>
      </c>
      <c r="G226" s="14">
        <f t="shared" si="12"/>
        <v>2648600</v>
      </c>
      <c r="H226" s="15">
        <f>VLOOKUP(A226,銷貨單頭!$A$2:$D$61,4)</f>
        <v>39938</v>
      </c>
      <c r="I226" s="2" t="str">
        <f>VLOOKUP(A226,銷貨單頭!$A$2:$E$61,5)</f>
        <v>永輝興電機工業股份公司</v>
      </c>
      <c r="J226" s="2" t="str">
        <f>VLOOKUP(A226,銷貨單頭!$A$2:$F$61,6)</f>
        <v>台北市</v>
      </c>
      <c r="K226" s="2" t="str">
        <f>VLOOKUP(A226,銷貨單頭!$A$2:$G$61,7)</f>
        <v>林玉堂</v>
      </c>
      <c r="L226" s="2" t="str">
        <f>VLOOKUP(A226,銷貨單頭!$A$2:$H$61,8)</f>
        <v>業務三課</v>
      </c>
      <c r="M226" s="2">
        <f t="shared" si="13"/>
        <v>2009</v>
      </c>
      <c r="N226" s="2">
        <f t="shared" si="14"/>
        <v>5</v>
      </c>
      <c r="O226" s="19">
        <f t="shared" si="15"/>
        <v>2</v>
      </c>
    </row>
    <row r="227" spans="1:15">
      <c r="A227" t="s">
        <v>485</v>
      </c>
      <c r="B227" s="1" t="s">
        <v>500</v>
      </c>
      <c r="C227" s="1">
        <v>360</v>
      </c>
      <c r="D227" s="2" t="str">
        <f>VLOOKUP(B227,商品!$A$2:$B$21,2)</f>
        <v>MB586V3R32</v>
      </c>
      <c r="E227" s="14">
        <f>VLOOKUP(B227,商品!$A$2:$C$21,3)</f>
        <v>36467</v>
      </c>
      <c r="F227" s="2" t="str">
        <f>VLOOKUP(VLOOKUP(B227,商品!$A$2:$D$21,4),代號檔!$G$2:$H$6,2)</f>
        <v>主機板</v>
      </c>
      <c r="G227" s="14">
        <f t="shared" si="12"/>
        <v>13128120</v>
      </c>
      <c r="H227" s="15">
        <f>VLOOKUP(A227,銷貨單頭!$A$2:$D$61,4)</f>
        <v>39938</v>
      </c>
      <c r="I227" s="2" t="str">
        <f>VLOOKUP(A227,銷貨單頭!$A$2:$E$61,5)</f>
        <v>永輝興電機工業股份公司</v>
      </c>
      <c r="J227" s="2" t="str">
        <f>VLOOKUP(A227,銷貨單頭!$A$2:$F$61,6)</f>
        <v>台北市</v>
      </c>
      <c r="K227" s="2" t="str">
        <f>VLOOKUP(A227,銷貨單頭!$A$2:$G$61,7)</f>
        <v>林玉堂</v>
      </c>
      <c r="L227" s="2" t="str">
        <f>VLOOKUP(A227,銷貨單頭!$A$2:$H$61,8)</f>
        <v>業務三課</v>
      </c>
      <c r="M227" s="2">
        <f t="shared" si="13"/>
        <v>2009</v>
      </c>
      <c r="N227" s="2">
        <f t="shared" si="14"/>
        <v>5</v>
      </c>
      <c r="O227" s="19">
        <f t="shared" si="15"/>
        <v>2</v>
      </c>
    </row>
    <row r="228" spans="1:15">
      <c r="A228" t="s">
        <v>486</v>
      </c>
      <c r="B228" s="1" t="s">
        <v>501</v>
      </c>
      <c r="C228" s="1">
        <v>250</v>
      </c>
      <c r="D228" s="2" t="str">
        <f>VLOOKUP(B228,商品!$A$2:$B$21,2)</f>
        <v>MB586V3R16</v>
      </c>
      <c r="E228" s="14">
        <f>VLOOKUP(B228,商品!$A$2:$C$21,3)</f>
        <v>15186</v>
      </c>
      <c r="F228" s="2" t="str">
        <f>VLOOKUP(VLOOKUP(B228,商品!$A$2:$D$21,4),代號檔!$G$2:$H$6,2)</f>
        <v>主機板</v>
      </c>
      <c r="G228" s="14">
        <f t="shared" si="12"/>
        <v>3796500</v>
      </c>
      <c r="H228" s="15">
        <f>VLOOKUP(A228,銷貨單頭!$A$2:$D$61,4)</f>
        <v>39946</v>
      </c>
      <c r="I228" s="2" t="str">
        <f>VLOOKUP(A228,銷貨單頭!$A$2:$E$61,5)</f>
        <v>天源義記機械股份公司</v>
      </c>
      <c r="J228" s="2" t="str">
        <f>VLOOKUP(A228,銷貨單頭!$A$2:$F$61,6)</f>
        <v>台北市</v>
      </c>
      <c r="K228" s="2" t="str">
        <f>VLOOKUP(A228,銷貨單頭!$A$2:$G$61,7)</f>
        <v>吳國信</v>
      </c>
      <c r="L228" s="2" t="str">
        <f>VLOOKUP(A228,銷貨單頭!$A$2:$H$61,8)</f>
        <v>業務二課</v>
      </c>
      <c r="M228" s="2">
        <f t="shared" si="13"/>
        <v>2009</v>
      </c>
      <c r="N228" s="2">
        <f t="shared" si="14"/>
        <v>5</v>
      </c>
      <c r="O228" s="19">
        <f t="shared" si="15"/>
        <v>2</v>
      </c>
    </row>
    <row r="229" spans="1:15">
      <c r="A229" t="s">
        <v>486</v>
      </c>
      <c r="B229" s="1" t="s">
        <v>599</v>
      </c>
      <c r="C229" s="1">
        <v>720</v>
      </c>
      <c r="D229" s="2" t="str">
        <f>VLOOKUP(B229,商品!$A$2:$B$21,2)</f>
        <v>MB486V3R16</v>
      </c>
      <c r="E229" s="14">
        <f>VLOOKUP(B229,商品!$A$2:$C$21,3)</f>
        <v>13487</v>
      </c>
      <c r="F229" s="2" t="str">
        <f>VLOOKUP(VLOOKUP(B229,商品!$A$2:$D$21,4),代號檔!$G$2:$H$6,2)</f>
        <v>主機板</v>
      </c>
      <c r="G229" s="14">
        <f t="shared" si="12"/>
        <v>9710640</v>
      </c>
      <c r="H229" s="15">
        <f>VLOOKUP(A229,銷貨單頭!$A$2:$D$61,4)</f>
        <v>39946</v>
      </c>
      <c r="I229" s="2" t="str">
        <f>VLOOKUP(A229,銷貨單頭!$A$2:$E$61,5)</f>
        <v>天源義記機械股份公司</v>
      </c>
      <c r="J229" s="2" t="str">
        <f>VLOOKUP(A229,銷貨單頭!$A$2:$F$61,6)</f>
        <v>台北市</v>
      </c>
      <c r="K229" s="2" t="str">
        <f>VLOOKUP(A229,銷貨單頭!$A$2:$G$61,7)</f>
        <v>吳國信</v>
      </c>
      <c r="L229" s="2" t="str">
        <f>VLOOKUP(A229,銷貨單頭!$A$2:$H$61,8)</f>
        <v>業務二課</v>
      </c>
      <c r="M229" s="2">
        <f t="shared" si="13"/>
        <v>2009</v>
      </c>
      <c r="N229" s="2">
        <f t="shared" si="14"/>
        <v>5</v>
      </c>
      <c r="O229" s="19">
        <f t="shared" si="15"/>
        <v>2</v>
      </c>
    </row>
    <row r="230" spans="1:15">
      <c r="A230" t="s">
        <v>486</v>
      </c>
      <c r="B230" s="1" t="s">
        <v>501</v>
      </c>
      <c r="C230" s="1">
        <v>380</v>
      </c>
      <c r="D230" s="2" t="str">
        <f>VLOOKUP(B230,商品!$A$2:$B$21,2)</f>
        <v>MB586V3R16</v>
      </c>
      <c r="E230" s="14">
        <f>VLOOKUP(B230,商品!$A$2:$C$21,3)</f>
        <v>15186</v>
      </c>
      <c r="F230" s="2" t="str">
        <f>VLOOKUP(VLOOKUP(B230,商品!$A$2:$D$21,4),代號檔!$G$2:$H$6,2)</f>
        <v>主機板</v>
      </c>
      <c r="G230" s="14">
        <f t="shared" si="12"/>
        <v>5770680</v>
      </c>
      <c r="H230" s="15">
        <f>VLOOKUP(A230,銷貨單頭!$A$2:$D$61,4)</f>
        <v>39946</v>
      </c>
      <c r="I230" s="2" t="str">
        <f>VLOOKUP(A230,銷貨單頭!$A$2:$E$61,5)</f>
        <v>天源義記機械股份公司</v>
      </c>
      <c r="J230" s="2" t="str">
        <f>VLOOKUP(A230,銷貨單頭!$A$2:$F$61,6)</f>
        <v>台北市</v>
      </c>
      <c r="K230" s="2" t="str">
        <f>VLOOKUP(A230,銷貨單頭!$A$2:$G$61,7)</f>
        <v>吳國信</v>
      </c>
      <c r="L230" s="2" t="str">
        <f>VLOOKUP(A230,銷貨單頭!$A$2:$H$61,8)</f>
        <v>業務二課</v>
      </c>
      <c r="M230" s="2">
        <f t="shared" si="13"/>
        <v>2009</v>
      </c>
      <c r="N230" s="2">
        <f t="shared" si="14"/>
        <v>5</v>
      </c>
      <c r="O230" s="19">
        <f t="shared" si="15"/>
        <v>2</v>
      </c>
    </row>
    <row r="231" spans="1:15">
      <c r="A231" t="s">
        <v>487</v>
      </c>
      <c r="B231" s="1" t="s">
        <v>495</v>
      </c>
      <c r="C231" s="1">
        <v>200</v>
      </c>
      <c r="D231" s="2" t="str">
        <f>VLOOKUP(B231,商品!$A$2:$B$21,2)</f>
        <v>MB486V3R32</v>
      </c>
      <c r="E231" s="14">
        <f>VLOOKUP(B231,商品!$A$2:$C$21,3)</f>
        <v>24577</v>
      </c>
      <c r="F231" s="2" t="str">
        <f>VLOOKUP(VLOOKUP(B231,商品!$A$2:$D$21,4),代號檔!$G$2:$H$6,2)</f>
        <v>主機板</v>
      </c>
      <c r="G231" s="14">
        <f t="shared" si="12"/>
        <v>4915400</v>
      </c>
      <c r="H231" s="15">
        <f>VLOOKUP(A231,銷貨單頭!$A$2:$D$61,4)</f>
        <v>39971</v>
      </c>
      <c r="I231" s="2" t="str">
        <f>VLOOKUP(A231,銷貨單頭!$A$2:$E$61,5)</f>
        <v>溪泉電器工廠股份公司</v>
      </c>
      <c r="J231" s="2" t="str">
        <f>VLOOKUP(A231,銷貨單頭!$A$2:$F$61,6)</f>
        <v>台北市</v>
      </c>
      <c r="K231" s="2" t="str">
        <f>VLOOKUP(A231,銷貨單頭!$A$2:$G$61,7)</f>
        <v>吳美成</v>
      </c>
      <c r="L231" s="2" t="str">
        <f>VLOOKUP(A231,銷貨單頭!$A$2:$H$61,8)</f>
        <v>業務一課</v>
      </c>
      <c r="M231" s="2">
        <f t="shared" si="13"/>
        <v>2009</v>
      </c>
      <c r="N231" s="2">
        <f t="shared" si="14"/>
        <v>6</v>
      </c>
      <c r="O231" s="19">
        <f t="shared" si="15"/>
        <v>2</v>
      </c>
    </row>
    <row r="232" spans="1:15">
      <c r="A232" t="s">
        <v>487</v>
      </c>
      <c r="B232" s="1" t="s">
        <v>502</v>
      </c>
      <c r="C232" s="1">
        <v>110</v>
      </c>
      <c r="D232" s="2" t="str">
        <f>VLOOKUP(B232,商品!$A$2:$B$21,2)</f>
        <v>MB586E3R32</v>
      </c>
      <c r="E232" s="14">
        <f>VLOOKUP(B232,商品!$A$2:$C$21,3)</f>
        <v>41162</v>
      </c>
      <c r="F232" s="2" t="str">
        <f>VLOOKUP(VLOOKUP(B232,商品!$A$2:$D$21,4),代號檔!$G$2:$H$6,2)</f>
        <v>主機板</v>
      </c>
      <c r="G232" s="14">
        <f t="shared" si="12"/>
        <v>4527820</v>
      </c>
      <c r="H232" s="15">
        <f>VLOOKUP(A232,銷貨單頭!$A$2:$D$61,4)</f>
        <v>39971</v>
      </c>
      <c r="I232" s="2" t="str">
        <f>VLOOKUP(A232,銷貨單頭!$A$2:$E$61,5)</f>
        <v>溪泉電器工廠股份公司</v>
      </c>
      <c r="J232" s="2" t="str">
        <f>VLOOKUP(A232,銷貨單頭!$A$2:$F$61,6)</f>
        <v>台北市</v>
      </c>
      <c r="K232" s="2" t="str">
        <f>VLOOKUP(A232,銷貨單頭!$A$2:$G$61,7)</f>
        <v>吳美成</v>
      </c>
      <c r="L232" s="2" t="str">
        <f>VLOOKUP(A232,銷貨單頭!$A$2:$H$61,8)</f>
        <v>業務一課</v>
      </c>
      <c r="M232" s="2">
        <f t="shared" si="13"/>
        <v>2009</v>
      </c>
      <c r="N232" s="2">
        <f t="shared" si="14"/>
        <v>6</v>
      </c>
      <c r="O232" s="19">
        <f t="shared" si="15"/>
        <v>2</v>
      </c>
    </row>
    <row r="233" spans="1:15">
      <c r="A233" t="s">
        <v>487</v>
      </c>
      <c r="B233" s="1" t="s">
        <v>495</v>
      </c>
      <c r="C233" s="1">
        <v>200</v>
      </c>
      <c r="D233" s="2" t="str">
        <f>VLOOKUP(B233,商品!$A$2:$B$21,2)</f>
        <v>MB486V3R32</v>
      </c>
      <c r="E233" s="14">
        <f>VLOOKUP(B233,商品!$A$2:$C$21,3)</f>
        <v>24577</v>
      </c>
      <c r="F233" s="2" t="str">
        <f>VLOOKUP(VLOOKUP(B233,商品!$A$2:$D$21,4),代號檔!$G$2:$H$6,2)</f>
        <v>主機板</v>
      </c>
      <c r="G233" s="14">
        <f t="shared" si="12"/>
        <v>4915400</v>
      </c>
      <c r="H233" s="15">
        <f>VLOOKUP(A233,銷貨單頭!$A$2:$D$61,4)</f>
        <v>39971</v>
      </c>
      <c r="I233" s="2" t="str">
        <f>VLOOKUP(A233,銷貨單頭!$A$2:$E$61,5)</f>
        <v>溪泉電器工廠股份公司</v>
      </c>
      <c r="J233" s="2" t="str">
        <f>VLOOKUP(A233,銷貨單頭!$A$2:$F$61,6)</f>
        <v>台北市</v>
      </c>
      <c r="K233" s="2" t="str">
        <f>VLOOKUP(A233,銷貨單頭!$A$2:$G$61,7)</f>
        <v>吳美成</v>
      </c>
      <c r="L233" s="2" t="str">
        <f>VLOOKUP(A233,銷貨單頭!$A$2:$H$61,8)</f>
        <v>業務一課</v>
      </c>
      <c r="M233" s="2">
        <f t="shared" si="13"/>
        <v>2009</v>
      </c>
      <c r="N233" s="2">
        <f t="shared" si="14"/>
        <v>6</v>
      </c>
      <c r="O233" s="19">
        <f t="shared" si="15"/>
        <v>2</v>
      </c>
    </row>
    <row r="234" spans="1:15">
      <c r="A234" t="s">
        <v>487</v>
      </c>
      <c r="B234" s="1" t="s">
        <v>502</v>
      </c>
      <c r="C234" s="1">
        <v>390</v>
      </c>
      <c r="D234" s="2" t="str">
        <f>VLOOKUP(B234,商品!$A$2:$B$21,2)</f>
        <v>MB586E3R32</v>
      </c>
      <c r="E234" s="14">
        <f>VLOOKUP(B234,商品!$A$2:$C$21,3)</f>
        <v>41162</v>
      </c>
      <c r="F234" s="2" t="str">
        <f>VLOOKUP(VLOOKUP(B234,商品!$A$2:$D$21,4),代號檔!$G$2:$H$6,2)</f>
        <v>主機板</v>
      </c>
      <c r="G234" s="14">
        <f t="shared" si="12"/>
        <v>16053180</v>
      </c>
      <c r="H234" s="15">
        <f>VLOOKUP(A234,銷貨單頭!$A$2:$D$61,4)</f>
        <v>39971</v>
      </c>
      <c r="I234" s="2" t="str">
        <f>VLOOKUP(A234,銷貨單頭!$A$2:$E$61,5)</f>
        <v>溪泉電器工廠股份公司</v>
      </c>
      <c r="J234" s="2" t="str">
        <f>VLOOKUP(A234,銷貨單頭!$A$2:$F$61,6)</f>
        <v>台北市</v>
      </c>
      <c r="K234" s="2" t="str">
        <f>VLOOKUP(A234,銷貨單頭!$A$2:$G$61,7)</f>
        <v>吳美成</v>
      </c>
      <c r="L234" s="2" t="str">
        <f>VLOOKUP(A234,銷貨單頭!$A$2:$H$61,8)</f>
        <v>業務一課</v>
      </c>
      <c r="M234" s="2">
        <f t="shared" si="13"/>
        <v>2009</v>
      </c>
      <c r="N234" s="2">
        <f t="shared" si="14"/>
        <v>6</v>
      </c>
      <c r="O234" s="19">
        <f t="shared" si="15"/>
        <v>2</v>
      </c>
    </row>
    <row r="235" spans="1:15">
      <c r="A235" t="s">
        <v>488</v>
      </c>
      <c r="B235" s="1" t="s">
        <v>503</v>
      </c>
      <c r="C235" s="1">
        <v>140</v>
      </c>
      <c r="D235" s="2" t="str">
        <f>VLOOKUP(B235,商品!$A$2:$B$21,2)</f>
        <v>MB586E3R16</v>
      </c>
      <c r="E235" s="14">
        <f>VLOOKUP(B235,商品!$A$2:$C$21,3)</f>
        <v>18783</v>
      </c>
      <c r="F235" s="2" t="str">
        <f>VLOOKUP(VLOOKUP(B235,商品!$A$2:$D$21,4),代號檔!$G$2:$H$6,2)</f>
        <v>主機板</v>
      </c>
      <c r="G235" s="14">
        <f t="shared" si="12"/>
        <v>2629620</v>
      </c>
      <c r="H235" s="15">
        <f>VLOOKUP(A235,銷貨單頭!$A$2:$D$61,4)</f>
        <v>39978</v>
      </c>
      <c r="I235" s="2" t="str">
        <f>VLOOKUP(A235,銷貨單頭!$A$2:$E$61,5)</f>
        <v>金興鋼鐵公司</v>
      </c>
      <c r="J235" s="2" t="str">
        <f>VLOOKUP(A235,銷貨單頭!$A$2:$F$61,6)</f>
        <v>新竹縣</v>
      </c>
      <c r="K235" s="2" t="str">
        <f>VLOOKUP(A235,銷貨單頭!$A$2:$G$61,7)</f>
        <v>林玉堂</v>
      </c>
      <c r="L235" s="2" t="str">
        <f>VLOOKUP(A235,銷貨單頭!$A$2:$H$61,8)</f>
        <v>業務三課</v>
      </c>
      <c r="M235" s="2">
        <f t="shared" si="13"/>
        <v>2009</v>
      </c>
      <c r="N235" s="2">
        <f t="shared" si="14"/>
        <v>6</v>
      </c>
      <c r="O235" s="19">
        <f t="shared" si="15"/>
        <v>2</v>
      </c>
    </row>
    <row r="236" spans="1:15">
      <c r="A236" t="s">
        <v>488</v>
      </c>
      <c r="B236" s="1" t="s">
        <v>496</v>
      </c>
      <c r="C236" s="1">
        <v>200</v>
      </c>
      <c r="D236" s="2" t="str">
        <f>VLOOKUP(B236,商品!$A$2:$B$21,2)</f>
        <v>MB486P3R16</v>
      </c>
      <c r="E236" s="14">
        <f>VLOOKUP(B236,商品!$A$2:$C$21,3)</f>
        <v>15186</v>
      </c>
      <c r="F236" s="2" t="str">
        <f>VLOOKUP(VLOOKUP(B236,商品!$A$2:$D$21,4),代號檔!$G$2:$H$6,2)</f>
        <v>主機板</v>
      </c>
      <c r="G236" s="14">
        <f t="shared" si="12"/>
        <v>3037200</v>
      </c>
      <c r="H236" s="15">
        <f>VLOOKUP(A236,銷貨單頭!$A$2:$D$61,4)</f>
        <v>39978</v>
      </c>
      <c r="I236" s="2" t="str">
        <f>VLOOKUP(A236,銷貨單頭!$A$2:$E$61,5)</f>
        <v>金興鋼鐵公司</v>
      </c>
      <c r="J236" s="2" t="str">
        <f>VLOOKUP(A236,銷貨單頭!$A$2:$F$61,6)</f>
        <v>新竹縣</v>
      </c>
      <c r="K236" s="2" t="str">
        <f>VLOOKUP(A236,銷貨單頭!$A$2:$G$61,7)</f>
        <v>林玉堂</v>
      </c>
      <c r="L236" s="2" t="str">
        <f>VLOOKUP(A236,銷貨單頭!$A$2:$H$61,8)</f>
        <v>業務三課</v>
      </c>
      <c r="M236" s="2">
        <f t="shared" si="13"/>
        <v>2009</v>
      </c>
      <c r="N236" s="2">
        <f t="shared" si="14"/>
        <v>6</v>
      </c>
      <c r="O236" s="19">
        <f t="shared" si="15"/>
        <v>2</v>
      </c>
    </row>
    <row r="237" spans="1:15">
      <c r="A237" t="s">
        <v>488</v>
      </c>
      <c r="B237" s="1" t="s">
        <v>503</v>
      </c>
      <c r="C237" s="1">
        <v>250</v>
      </c>
      <c r="D237" s="2" t="str">
        <f>VLOOKUP(B237,商品!$A$2:$B$21,2)</f>
        <v>MB586E3R16</v>
      </c>
      <c r="E237" s="14">
        <f>VLOOKUP(B237,商品!$A$2:$C$21,3)</f>
        <v>18783</v>
      </c>
      <c r="F237" s="2" t="str">
        <f>VLOOKUP(VLOOKUP(B237,商品!$A$2:$D$21,4),代號檔!$G$2:$H$6,2)</f>
        <v>主機板</v>
      </c>
      <c r="G237" s="14">
        <f t="shared" si="12"/>
        <v>4695750</v>
      </c>
      <c r="H237" s="15">
        <f>VLOOKUP(A237,銷貨單頭!$A$2:$D$61,4)</f>
        <v>39978</v>
      </c>
      <c r="I237" s="2" t="str">
        <f>VLOOKUP(A237,銷貨單頭!$A$2:$E$61,5)</f>
        <v>金興鋼鐵公司</v>
      </c>
      <c r="J237" s="2" t="str">
        <f>VLOOKUP(A237,銷貨單頭!$A$2:$F$61,6)</f>
        <v>新竹縣</v>
      </c>
      <c r="K237" s="2" t="str">
        <f>VLOOKUP(A237,銷貨單頭!$A$2:$G$61,7)</f>
        <v>林玉堂</v>
      </c>
      <c r="L237" s="2" t="str">
        <f>VLOOKUP(A237,銷貨單頭!$A$2:$H$61,8)</f>
        <v>業務三課</v>
      </c>
      <c r="M237" s="2">
        <f t="shared" si="13"/>
        <v>2009</v>
      </c>
      <c r="N237" s="2">
        <f t="shared" si="14"/>
        <v>6</v>
      </c>
      <c r="O237" s="19">
        <f t="shared" si="15"/>
        <v>2</v>
      </c>
    </row>
    <row r="238" spans="1:15">
      <c r="A238" t="s">
        <v>489</v>
      </c>
      <c r="B238" s="1" t="s">
        <v>504</v>
      </c>
      <c r="C238" s="1">
        <v>240</v>
      </c>
      <c r="D238" s="2" t="str">
        <f>VLOOKUP(B238,商品!$A$2:$B$21,2)</f>
        <v>MB586E7R32</v>
      </c>
      <c r="E238" s="14">
        <f>VLOOKUP(B238,商品!$A$2:$C$21,3)</f>
        <v>42261</v>
      </c>
      <c r="F238" s="2" t="str">
        <f>VLOOKUP(VLOOKUP(B238,商品!$A$2:$D$21,4),代號檔!$G$2:$H$6,2)</f>
        <v>主機板</v>
      </c>
      <c r="G238" s="14">
        <f t="shared" si="12"/>
        <v>10142640</v>
      </c>
      <c r="H238" s="15">
        <f>VLOOKUP(A238,銷貨單頭!$A$2:$D$61,4)</f>
        <v>39991</v>
      </c>
      <c r="I238" s="2" t="str">
        <f>VLOOKUP(A238,銷貨單頭!$A$2:$E$61,5)</f>
        <v>新益機械工廠股份公司</v>
      </c>
      <c r="J238" s="2" t="str">
        <f>VLOOKUP(A238,銷貨單頭!$A$2:$F$61,6)</f>
        <v>台北市</v>
      </c>
      <c r="K238" s="2" t="str">
        <f>VLOOKUP(A238,銷貨單頭!$A$2:$G$61,7)</f>
        <v>陳雅賢</v>
      </c>
      <c r="L238" s="2" t="str">
        <f>VLOOKUP(A238,銷貨單頭!$A$2:$H$61,8)</f>
        <v>業務二課</v>
      </c>
      <c r="M238" s="2">
        <f t="shared" si="13"/>
        <v>2009</v>
      </c>
      <c r="N238" s="2">
        <f t="shared" si="14"/>
        <v>6</v>
      </c>
      <c r="O238" s="19">
        <f t="shared" si="15"/>
        <v>2</v>
      </c>
    </row>
    <row r="239" spans="1:15">
      <c r="A239" t="s">
        <v>489</v>
      </c>
      <c r="B239" s="1" t="s">
        <v>504</v>
      </c>
      <c r="C239" s="1">
        <v>340</v>
      </c>
      <c r="D239" s="2" t="str">
        <f>VLOOKUP(B239,商品!$A$2:$B$21,2)</f>
        <v>MB586E7R32</v>
      </c>
      <c r="E239" s="14">
        <f>VLOOKUP(B239,商品!$A$2:$C$21,3)</f>
        <v>42261</v>
      </c>
      <c r="F239" s="2" t="str">
        <f>VLOOKUP(VLOOKUP(B239,商品!$A$2:$D$21,4),代號檔!$G$2:$H$6,2)</f>
        <v>主機板</v>
      </c>
      <c r="G239" s="14">
        <f t="shared" si="12"/>
        <v>14368740</v>
      </c>
      <c r="H239" s="15">
        <f>VLOOKUP(A239,銷貨單頭!$A$2:$D$61,4)</f>
        <v>39991</v>
      </c>
      <c r="I239" s="2" t="str">
        <f>VLOOKUP(A239,銷貨單頭!$A$2:$E$61,5)</f>
        <v>新益機械工廠股份公司</v>
      </c>
      <c r="J239" s="2" t="str">
        <f>VLOOKUP(A239,銷貨單頭!$A$2:$F$61,6)</f>
        <v>台北市</v>
      </c>
      <c r="K239" s="2" t="str">
        <f>VLOOKUP(A239,銷貨單頭!$A$2:$G$61,7)</f>
        <v>陳雅賢</v>
      </c>
      <c r="L239" s="2" t="str">
        <f>VLOOKUP(A239,銷貨單頭!$A$2:$H$61,8)</f>
        <v>業務二課</v>
      </c>
      <c r="M239" s="2">
        <f t="shared" si="13"/>
        <v>2009</v>
      </c>
      <c r="N239" s="2">
        <f t="shared" si="14"/>
        <v>6</v>
      </c>
      <c r="O239" s="19">
        <f t="shared" si="15"/>
        <v>2</v>
      </c>
    </row>
    <row r="240" spans="1:15">
      <c r="A240" t="s">
        <v>489</v>
      </c>
      <c r="B240" s="1" t="s">
        <v>497</v>
      </c>
      <c r="C240" s="1">
        <v>270</v>
      </c>
      <c r="D240" s="2" t="str">
        <f>VLOOKUP(B240,商品!$A$2:$B$21,2)</f>
        <v>MB486P3R32</v>
      </c>
      <c r="E240" s="14">
        <f>VLOOKUP(B240,商品!$A$2:$C$21,3)</f>
        <v>25976</v>
      </c>
      <c r="F240" s="2" t="str">
        <f>VLOOKUP(VLOOKUP(B240,商品!$A$2:$D$21,4),代號檔!$G$2:$H$6,2)</f>
        <v>主機板</v>
      </c>
      <c r="G240" s="14">
        <f t="shared" si="12"/>
        <v>7013520</v>
      </c>
      <c r="H240" s="15">
        <f>VLOOKUP(A240,銷貨單頭!$A$2:$D$61,4)</f>
        <v>39991</v>
      </c>
      <c r="I240" s="2" t="str">
        <f>VLOOKUP(A240,銷貨單頭!$A$2:$E$61,5)</f>
        <v>新益機械工廠股份公司</v>
      </c>
      <c r="J240" s="2" t="str">
        <f>VLOOKUP(A240,銷貨單頭!$A$2:$F$61,6)</f>
        <v>台北市</v>
      </c>
      <c r="K240" s="2" t="str">
        <f>VLOOKUP(A240,銷貨單頭!$A$2:$G$61,7)</f>
        <v>陳雅賢</v>
      </c>
      <c r="L240" s="2" t="str">
        <f>VLOOKUP(A240,銷貨單頭!$A$2:$H$61,8)</f>
        <v>業務二課</v>
      </c>
      <c r="M240" s="2">
        <f t="shared" si="13"/>
        <v>2009</v>
      </c>
      <c r="N240" s="2">
        <f t="shared" si="14"/>
        <v>6</v>
      </c>
      <c r="O240" s="19">
        <f t="shared" si="15"/>
        <v>2</v>
      </c>
    </row>
    <row r="241" spans="1:15">
      <c r="A241" t="s">
        <v>490</v>
      </c>
      <c r="B241" s="1" t="s">
        <v>505</v>
      </c>
      <c r="C241" s="1">
        <v>1350</v>
      </c>
      <c r="D241" s="2" t="str">
        <f>VLOOKUP(B241,商品!$A$2:$B$21,2)</f>
        <v>MB586E7R16</v>
      </c>
      <c r="E241" s="14">
        <f>VLOOKUP(B241,商品!$A$2:$C$21,3)</f>
        <v>21480</v>
      </c>
      <c r="F241" s="2" t="str">
        <f>VLOOKUP(VLOOKUP(B241,商品!$A$2:$D$21,4),代號檔!$G$2:$H$6,2)</f>
        <v>主機板</v>
      </c>
      <c r="G241" s="14">
        <f t="shared" si="12"/>
        <v>28998000</v>
      </c>
      <c r="H241" s="15">
        <f>VLOOKUP(A241,銷貨單頭!$A$2:$D$61,4)</f>
        <v>40003</v>
      </c>
      <c r="I241" s="2" t="str">
        <f>VLOOKUP(A241,銷貨單頭!$A$2:$E$61,5)</f>
        <v>佳樂電子公司</v>
      </c>
      <c r="J241" s="2" t="str">
        <f>VLOOKUP(A241,銷貨單頭!$A$2:$F$61,6)</f>
        <v>台北市</v>
      </c>
      <c r="K241" s="2" t="str">
        <f>VLOOKUP(A241,銷貨單頭!$A$2:$G$61,7)</f>
        <v>郭曜明</v>
      </c>
      <c r="L241" s="2" t="str">
        <f>VLOOKUP(A241,銷貨單頭!$A$2:$H$61,8)</f>
        <v>業務四課</v>
      </c>
      <c r="M241" s="2">
        <f t="shared" si="13"/>
        <v>2009</v>
      </c>
      <c r="N241" s="2">
        <f t="shared" si="14"/>
        <v>7</v>
      </c>
      <c r="O241" s="19">
        <f t="shared" si="15"/>
        <v>3</v>
      </c>
    </row>
    <row r="242" spans="1:15">
      <c r="A242" t="s">
        <v>490</v>
      </c>
      <c r="B242" s="1" t="s">
        <v>499</v>
      </c>
      <c r="C242" s="1">
        <v>180</v>
      </c>
      <c r="D242" s="2" t="str">
        <f>VLOOKUP(B242,商品!$A$2:$B$21,2)</f>
        <v>MB586P3R16</v>
      </c>
      <c r="E242" s="14">
        <f>VLOOKUP(B242,商品!$A$2:$C$21,3)</f>
        <v>15486</v>
      </c>
      <c r="F242" s="2" t="str">
        <f>VLOOKUP(VLOOKUP(B242,商品!$A$2:$D$21,4),代號檔!$G$2:$H$6,2)</f>
        <v>主機板</v>
      </c>
      <c r="G242" s="14">
        <f t="shared" si="12"/>
        <v>2787480</v>
      </c>
      <c r="H242" s="15">
        <f>VLOOKUP(A242,銷貨單頭!$A$2:$D$61,4)</f>
        <v>40003</v>
      </c>
      <c r="I242" s="2" t="str">
        <f>VLOOKUP(A242,銷貨單頭!$A$2:$E$61,5)</f>
        <v>佳樂電子公司</v>
      </c>
      <c r="J242" s="2" t="str">
        <f>VLOOKUP(A242,銷貨單頭!$A$2:$F$61,6)</f>
        <v>台北市</v>
      </c>
      <c r="K242" s="2" t="str">
        <f>VLOOKUP(A242,銷貨單頭!$A$2:$G$61,7)</f>
        <v>郭曜明</v>
      </c>
      <c r="L242" s="2" t="str">
        <f>VLOOKUP(A242,銷貨單頭!$A$2:$H$61,8)</f>
        <v>業務四課</v>
      </c>
      <c r="M242" s="2">
        <f t="shared" si="13"/>
        <v>2009</v>
      </c>
      <c r="N242" s="2">
        <f t="shared" si="14"/>
        <v>7</v>
      </c>
      <c r="O242" s="19">
        <f t="shared" si="15"/>
        <v>3</v>
      </c>
    </row>
    <row r="243" spans="1:15">
      <c r="A243" t="s">
        <v>490</v>
      </c>
      <c r="B243" s="1" t="s">
        <v>505</v>
      </c>
      <c r="C243" s="1">
        <v>500</v>
      </c>
      <c r="D243" s="2" t="str">
        <f>VLOOKUP(B243,商品!$A$2:$B$21,2)</f>
        <v>MB586E7R16</v>
      </c>
      <c r="E243" s="14">
        <f>VLOOKUP(B243,商品!$A$2:$C$21,3)</f>
        <v>21480</v>
      </c>
      <c r="F243" s="2" t="str">
        <f>VLOOKUP(VLOOKUP(B243,商品!$A$2:$D$21,4),代號檔!$G$2:$H$6,2)</f>
        <v>主機板</v>
      </c>
      <c r="G243" s="14">
        <f t="shared" si="12"/>
        <v>10740000</v>
      </c>
      <c r="H243" s="15">
        <f>VLOOKUP(A243,銷貨單頭!$A$2:$D$61,4)</f>
        <v>40003</v>
      </c>
      <c r="I243" s="2" t="str">
        <f>VLOOKUP(A243,銷貨單頭!$A$2:$E$61,5)</f>
        <v>佳樂電子公司</v>
      </c>
      <c r="J243" s="2" t="str">
        <f>VLOOKUP(A243,銷貨單頭!$A$2:$F$61,6)</f>
        <v>台北市</v>
      </c>
      <c r="K243" s="2" t="str">
        <f>VLOOKUP(A243,銷貨單頭!$A$2:$G$61,7)</f>
        <v>郭曜明</v>
      </c>
      <c r="L243" s="2" t="str">
        <f>VLOOKUP(A243,銷貨單頭!$A$2:$H$61,8)</f>
        <v>業務四課</v>
      </c>
      <c r="M243" s="2">
        <f t="shared" si="13"/>
        <v>2009</v>
      </c>
      <c r="N243" s="2">
        <f t="shared" si="14"/>
        <v>7</v>
      </c>
      <c r="O243" s="19">
        <f t="shared" si="15"/>
        <v>3</v>
      </c>
    </row>
    <row r="244" spans="1:15">
      <c r="A244" t="s">
        <v>490</v>
      </c>
      <c r="B244" s="1" t="s">
        <v>499</v>
      </c>
      <c r="C244" s="1">
        <v>180</v>
      </c>
      <c r="D244" s="2" t="str">
        <f>VLOOKUP(B244,商品!$A$2:$B$21,2)</f>
        <v>MB586P3R16</v>
      </c>
      <c r="E244" s="14">
        <f>VLOOKUP(B244,商品!$A$2:$C$21,3)</f>
        <v>15486</v>
      </c>
      <c r="F244" s="2" t="str">
        <f>VLOOKUP(VLOOKUP(B244,商品!$A$2:$D$21,4),代號檔!$G$2:$H$6,2)</f>
        <v>主機板</v>
      </c>
      <c r="G244" s="14">
        <f t="shared" si="12"/>
        <v>2787480</v>
      </c>
      <c r="H244" s="15">
        <f>VLOOKUP(A244,銷貨單頭!$A$2:$D$61,4)</f>
        <v>40003</v>
      </c>
      <c r="I244" s="2" t="str">
        <f>VLOOKUP(A244,銷貨單頭!$A$2:$E$61,5)</f>
        <v>佳樂電子公司</v>
      </c>
      <c r="J244" s="2" t="str">
        <f>VLOOKUP(A244,銷貨單頭!$A$2:$F$61,6)</f>
        <v>台北市</v>
      </c>
      <c r="K244" s="2" t="str">
        <f>VLOOKUP(A244,銷貨單頭!$A$2:$G$61,7)</f>
        <v>郭曜明</v>
      </c>
      <c r="L244" s="2" t="str">
        <f>VLOOKUP(A244,銷貨單頭!$A$2:$H$61,8)</f>
        <v>業務四課</v>
      </c>
      <c r="M244" s="2">
        <f t="shared" si="13"/>
        <v>2009</v>
      </c>
      <c r="N244" s="2">
        <f t="shared" si="14"/>
        <v>7</v>
      </c>
      <c r="O244" s="19">
        <f t="shared" si="15"/>
        <v>3</v>
      </c>
    </row>
    <row r="245" spans="1:15">
      <c r="A245" t="s">
        <v>491</v>
      </c>
      <c r="B245" s="1" t="s">
        <v>600</v>
      </c>
      <c r="C245" s="1">
        <v>1300</v>
      </c>
      <c r="D245" s="2" t="str">
        <f>VLOOKUP(B245,商品!$A$2:$B$21,2)</f>
        <v>SVGAV1M</v>
      </c>
      <c r="E245" s="14">
        <f>VLOOKUP(B245,商品!$A$2:$C$21,3)</f>
        <v>3846</v>
      </c>
      <c r="F245" s="2" t="str">
        <f>VLOOKUP(VLOOKUP(B245,商品!$A$2:$D$21,4),代號檔!$G$2:$H$6,2)</f>
        <v>顯示卡</v>
      </c>
      <c r="G245" s="14">
        <f t="shared" si="12"/>
        <v>4999800</v>
      </c>
      <c r="H245" s="15">
        <f>VLOOKUP(A245,銷貨單頭!$A$2:$D$61,4)</f>
        <v>40024</v>
      </c>
      <c r="I245" s="2" t="str">
        <f>VLOOKUP(A245,銷貨單頭!$A$2:$E$61,5)</f>
        <v>新寶纖維公司</v>
      </c>
      <c r="J245" s="2" t="str">
        <f>VLOOKUP(A245,銷貨單頭!$A$2:$F$61,6)</f>
        <v>台北市</v>
      </c>
      <c r="K245" s="2" t="str">
        <f>VLOOKUP(A245,銷貨單頭!$A$2:$G$61,7)</f>
        <v>莊國雄</v>
      </c>
      <c r="L245" s="2" t="str">
        <f>VLOOKUP(A245,銷貨單頭!$A$2:$H$61,8)</f>
        <v>業務二課</v>
      </c>
      <c r="M245" s="2">
        <f t="shared" si="13"/>
        <v>2009</v>
      </c>
      <c r="N245" s="2">
        <f t="shared" si="14"/>
        <v>7</v>
      </c>
      <c r="O245" s="19">
        <f t="shared" si="15"/>
        <v>3</v>
      </c>
    </row>
    <row r="246" spans="1:15">
      <c r="A246" t="s">
        <v>491</v>
      </c>
      <c r="B246" s="1" t="s">
        <v>600</v>
      </c>
      <c r="C246" s="1">
        <v>800</v>
      </c>
      <c r="D246" s="2" t="str">
        <f>VLOOKUP(B246,商品!$A$2:$B$21,2)</f>
        <v>SVGAV1M</v>
      </c>
      <c r="E246" s="14">
        <f>VLOOKUP(B246,商品!$A$2:$C$21,3)</f>
        <v>3846</v>
      </c>
      <c r="F246" s="2" t="str">
        <f>VLOOKUP(VLOOKUP(B246,商品!$A$2:$D$21,4),代號檔!$G$2:$H$6,2)</f>
        <v>顯示卡</v>
      </c>
      <c r="G246" s="14">
        <f t="shared" si="12"/>
        <v>3076800</v>
      </c>
      <c r="H246" s="15">
        <f>VLOOKUP(A246,銷貨單頭!$A$2:$D$61,4)</f>
        <v>40024</v>
      </c>
      <c r="I246" s="2" t="str">
        <f>VLOOKUP(A246,銷貨單頭!$A$2:$E$61,5)</f>
        <v>新寶纖維公司</v>
      </c>
      <c r="J246" s="2" t="str">
        <f>VLOOKUP(A246,銷貨單頭!$A$2:$F$61,6)</f>
        <v>台北市</v>
      </c>
      <c r="K246" s="2" t="str">
        <f>VLOOKUP(A246,銷貨單頭!$A$2:$G$61,7)</f>
        <v>莊國雄</v>
      </c>
      <c r="L246" s="2" t="str">
        <f>VLOOKUP(A246,銷貨單頭!$A$2:$H$61,8)</f>
        <v>業務二課</v>
      </c>
      <c r="M246" s="2">
        <f t="shared" si="13"/>
        <v>2009</v>
      </c>
      <c r="N246" s="2">
        <f t="shared" si="14"/>
        <v>7</v>
      </c>
      <c r="O246" s="19">
        <f t="shared" si="15"/>
        <v>3</v>
      </c>
    </row>
    <row r="247" spans="1:15">
      <c r="A247" t="s">
        <v>491</v>
      </c>
      <c r="B247" s="1" t="s">
        <v>600</v>
      </c>
      <c r="C247" s="1">
        <v>800</v>
      </c>
      <c r="D247" s="2" t="str">
        <f>VLOOKUP(B247,商品!$A$2:$B$21,2)</f>
        <v>SVGAV1M</v>
      </c>
      <c r="E247" s="14">
        <f>VLOOKUP(B247,商品!$A$2:$C$21,3)</f>
        <v>3846</v>
      </c>
      <c r="F247" s="2" t="str">
        <f>VLOOKUP(VLOOKUP(B247,商品!$A$2:$D$21,4),代號檔!$G$2:$H$6,2)</f>
        <v>顯示卡</v>
      </c>
      <c r="G247" s="14">
        <f t="shared" si="12"/>
        <v>3076800</v>
      </c>
      <c r="H247" s="15">
        <f>VLOOKUP(A247,銷貨單頭!$A$2:$D$61,4)</f>
        <v>40024</v>
      </c>
      <c r="I247" s="2" t="str">
        <f>VLOOKUP(A247,銷貨單頭!$A$2:$E$61,5)</f>
        <v>新寶纖維公司</v>
      </c>
      <c r="J247" s="2" t="str">
        <f>VLOOKUP(A247,銷貨單頭!$A$2:$F$61,6)</f>
        <v>台北市</v>
      </c>
      <c r="K247" s="2" t="str">
        <f>VLOOKUP(A247,銷貨單頭!$A$2:$G$61,7)</f>
        <v>莊國雄</v>
      </c>
      <c r="L247" s="2" t="str">
        <f>VLOOKUP(A247,銷貨單頭!$A$2:$H$61,8)</f>
        <v>業務二課</v>
      </c>
      <c r="M247" s="2">
        <f t="shared" si="13"/>
        <v>2009</v>
      </c>
      <c r="N247" s="2">
        <f t="shared" si="14"/>
        <v>7</v>
      </c>
      <c r="O247" s="19">
        <f t="shared" si="15"/>
        <v>3</v>
      </c>
    </row>
    <row r="248" spans="1:15">
      <c r="A248" t="s">
        <v>491</v>
      </c>
      <c r="B248" s="1" t="s">
        <v>500</v>
      </c>
      <c r="C248" s="1">
        <v>270</v>
      </c>
      <c r="D248" s="2" t="str">
        <f>VLOOKUP(B248,商品!$A$2:$B$21,2)</f>
        <v>MB586V3R32</v>
      </c>
      <c r="E248" s="14">
        <f>VLOOKUP(B248,商品!$A$2:$C$21,3)</f>
        <v>36467</v>
      </c>
      <c r="F248" s="2" t="str">
        <f>VLOOKUP(VLOOKUP(B248,商品!$A$2:$D$21,4),代號檔!$G$2:$H$6,2)</f>
        <v>主機板</v>
      </c>
      <c r="G248" s="14">
        <f t="shared" si="12"/>
        <v>9846090</v>
      </c>
      <c r="H248" s="15">
        <f>VLOOKUP(A248,銷貨單頭!$A$2:$D$61,4)</f>
        <v>40024</v>
      </c>
      <c r="I248" s="2" t="str">
        <f>VLOOKUP(A248,銷貨單頭!$A$2:$E$61,5)</f>
        <v>新寶纖維公司</v>
      </c>
      <c r="J248" s="2" t="str">
        <f>VLOOKUP(A248,銷貨單頭!$A$2:$F$61,6)</f>
        <v>台北市</v>
      </c>
      <c r="K248" s="2" t="str">
        <f>VLOOKUP(A248,銷貨單頭!$A$2:$G$61,7)</f>
        <v>莊國雄</v>
      </c>
      <c r="L248" s="2" t="str">
        <f>VLOOKUP(A248,銷貨單頭!$A$2:$H$61,8)</f>
        <v>業務二課</v>
      </c>
      <c r="M248" s="2">
        <f t="shared" si="13"/>
        <v>2009</v>
      </c>
      <c r="N248" s="2">
        <f t="shared" si="14"/>
        <v>7</v>
      </c>
      <c r="O248" s="19">
        <f t="shared" si="15"/>
        <v>3</v>
      </c>
    </row>
    <row r="249" spans="1:15">
      <c r="A249" t="s">
        <v>491</v>
      </c>
      <c r="B249" s="1" t="s">
        <v>600</v>
      </c>
      <c r="C249" s="1">
        <v>1300</v>
      </c>
      <c r="D249" s="2" t="str">
        <f>VLOOKUP(B249,商品!$A$2:$B$21,2)</f>
        <v>SVGAV1M</v>
      </c>
      <c r="E249" s="14">
        <f>VLOOKUP(B249,商品!$A$2:$C$21,3)</f>
        <v>3846</v>
      </c>
      <c r="F249" s="2" t="str">
        <f>VLOOKUP(VLOOKUP(B249,商品!$A$2:$D$21,4),代號檔!$G$2:$H$6,2)</f>
        <v>顯示卡</v>
      </c>
      <c r="G249" s="14">
        <f t="shared" si="12"/>
        <v>4999800</v>
      </c>
      <c r="H249" s="15">
        <f>VLOOKUP(A249,銷貨單頭!$A$2:$D$61,4)</f>
        <v>40024</v>
      </c>
      <c r="I249" s="2" t="str">
        <f>VLOOKUP(A249,銷貨單頭!$A$2:$E$61,5)</f>
        <v>新寶纖維公司</v>
      </c>
      <c r="J249" s="2" t="str">
        <f>VLOOKUP(A249,銷貨單頭!$A$2:$F$61,6)</f>
        <v>台北市</v>
      </c>
      <c r="K249" s="2" t="str">
        <f>VLOOKUP(A249,銷貨單頭!$A$2:$G$61,7)</f>
        <v>莊國雄</v>
      </c>
      <c r="L249" s="2" t="str">
        <f>VLOOKUP(A249,銷貨單頭!$A$2:$H$61,8)</f>
        <v>業務二課</v>
      </c>
      <c r="M249" s="2">
        <f t="shared" si="13"/>
        <v>2009</v>
      </c>
      <c r="N249" s="2">
        <f t="shared" si="14"/>
        <v>7</v>
      </c>
      <c r="O249" s="19">
        <f t="shared" si="15"/>
        <v>3</v>
      </c>
    </row>
    <row r="250" spans="1:15">
      <c r="A250" t="s">
        <v>492</v>
      </c>
      <c r="B250" s="1" t="s">
        <v>507</v>
      </c>
      <c r="C250" s="1">
        <v>1260</v>
      </c>
      <c r="D250" s="2" t="str">
        <f>VLOOKUP(B250,商品!$A$2:$B$21,2)</f>
        <v>SVGAV2M</v>
      </c>
      <c r="E250" s="14">
        <f>VLOOKUP(B250,商品!$A$2:$C$21,3)</f>
        <v>4675</v>
      </c>
      <c r="F250" s="2" t="str">
        <f>VLOOKUP(VLOOKUP(B250,商品!$A$2:$D$21,4),代號檔!$G$2:$H$6,2)</f>
        <v>顯示卡</v>
      </c>
      <c r="G250" s="14">
        <f t="shared" si="12"/>
        <v>5890500</v>
      </c>
      <c r="H250" s="15">
        <f>VLOOKUP(A250,銷貨單頭!$A$2:$D$61,4)</f>
        <v>40054</v>
      </c>
      <c r="I250" s="2" t="str">
        <f>VLOOKUP(A250,銷貨單頭!$A$2:$E$61,5)</f>
        <v>九華營造工程公司</v>
      </c>
      <c r="J250" s="2" t="str">
        <f>VLOOKUP(A250,銷貨單頭!$A$2:$F$61,6)</f>
        <v>新竹市</v>
      </c>
      <c r="K250" s="2" t="str">
        <f>VLOOKUP(A250,銷貨單頭!$A$2:$G$61,7)</f>
        <v>林鵬翔</v>
      </c>
      <c r="L250" s="2" t="str">
        <f>VLOOKUP(A250,銷貨單頭!$A$2:$H$61,8)</f>
        <v>業務四課</v>
      </c>
      <c r="M250" s="2">
        <f t="shared" si="13"/>
        <v>2009</v>
      </c>
      <c r="N250" s="2">
        <f t="shared" si="14"/>
        <v>8</v>
      </c>
      <c r="O250" s="19">
        <f t="shared" si="15"/>
        <v>3</v>
      </c>
    </row>
    <row r="251" spans="1:15">
      <c r="A251" t="s">
        <v>492</v>
      </c>
      <c r="B251" s="1" t="s">
        <v>501</v>
      </c>
      <c r="C251" s="1">
        <v>610</v>
      </c>
      <c r="D251" s="2" t="str">
        <f>VLOOKUP(B251,商品!$A$2:$B$21,2)</f>
        <v>MB586V3R16</v>
      </c>
      <c r="E251" s="14">
        <f>VLOOKUP(B251,商品!$A$2:$C$21,3)</f>
        <v>15186</v>
      </c>
      <c r="F251" s="2" t="str">
        <f>VLOOKUP(VLOOKUP(B251,商品!$A$2:$D$21,4),代號檔!$G$2:$H$6,2)</f>
        <v>主機板</v>
      </c>
      <c r="G251" s="14">
        <f t="shared" si="12"/>
        <v>9263460</v>
      </c>
      <c r="H251" s="15">
        <f>VLOOKUP(A251,銷貨單頭!$A$2:$D$61,4)</f>
        <v>40054</v>
      </c>
      <c r="I251" s="2" t="str">
        <f>VLOOKUP(A251,銷貨單頭!$A$2:$E$61,5)</f>
        <v>九華營造工程公司</v>
      </c>
      <c r="J251" s="2" t="str">
        <f>VLOOKUP(A251,銷貨單頭!$A$2:$F$61,6)</f>
        <v>新竹市</v>
      </c>
      <c r="K251" s="2" t="str">
        <f>VLOOKUP(A251,銷貨單頭!$A$2:$G$61,7)</f>
        <v>林鵬翔</v>
      </c>
      <c r="L251" s="2" t="str">
        <f>VLOOKUP(A251,銷貨單頭!$A$2:$H$61,8)</f>
        <v>業務四課</v>
      </c>
      <c r="M251" s="2">
        <f t="shared" si="13"/>
        <v>2009</v>
      </c>
      <c r="N251" s="2">
        <f t="shared" si="14"/>
        <v>8</v>
      </c>
      <c r="O251" s="19">
        <f t="shared" si="15"/>
        <v>3</v>
      </c>
    </row>
    <row r="252" spans="1:15">
      <c r="A252" t="s">
        <v>492</v>
      </c>
      <c r="B252" s="1" t="s">
        <v>507</v>
      </c>
      <c r="C252" s="1">
        <v>670</v>
      </c>
      <c r="D252" s="2" t="str">
        <f>VLOOKUP(B252,商品!$A$2:$B$21,2)</f>
        <v>SVGAV2M</v>
      </c>
      <c r="E252" s="14">
        <f>VLOOKUP(B252,商品!$A$2:$C$21,3)</f>
        <v>4675</v>
      </c>
      <c r="F252" s="2" t="str">
        <f>VLOOKUP(VLOOKUP(B252,商品!$A$2:$D$21,4),代號檔!$G$2:$H$6,2)</f>
        <v>顯示卡</v>
      </c>
      <c r="G252" s="14">
        <f t="shared" si="12"/>
        <v>3132250</v>
      </c>
      <c r="H252" s="15">
        <f>VLOOKUP(A252,銷貨單頭!$A$2:$D$61,4)</f>
        <v>40054</v>
      </c>
      <c r="I252" s="2" t="str">
        <f>VLOOKUP(A252,銷貨單頭!$A$2:$E$61,5)</f>
        <v>九華營造工程公司</v>
      </c>
      <c r="J252" s="2" t="str">
        <f>VLOOKUP(A252,銷貨單頭!$A$2:$F$61,6)</f>
        <v>新竹市</v>
      </c>
      <c r="K252" s="2" t="str">
        <f>VLOOKUP(A252,銷貨單頭!$A$2:$G$61,7)</f>
        <v>林鵬翔</v>
      </c>
      <c r="L252" s="2" t="str">
        <f>VLOOKUP(A252,銷貨單頭!$A$2:$H$61,8)</f>
        <v>業務四課</v>
      </c>
      <c r="M252" s="2">
        <f t="shared" si="13"/>
        <v>2009</v>
      </c>
      <c r="N252" s="2">
        <f t="shared" si="14"/>
        <v>8</v>
      </c>
      <c r="O252" s="19">
        <f t="shared" si="15"/>
        <v>3</v>
      </c>
    </row>
    <row r="253" spans="1:15">
      <c r="G253" s="14">
        <f>SUM(G2:G252)</f>
        <v>2654494152</v>
      </c>
    </row>
    <row r="254" spans="1:15">
      <c r="G254" s="14"/>
    </row>
    <row r="255" spans="1:15">
      <c r="G255" s="14">
        <f>SUM(G98,G99,G100)</f>
        <v>27467520</v>
      </c>
    </row>
    <row r="256" spans="1:15">
      <c r="G256" s="14">
        <f>SUMIFS(G2:G252,J2:J252,"台中縣",L2:L252,"=業務一課")</f>
        <v>27467520</v>
      </c>
    </row>
    <row r="257" spans="7:7">
      <c r="G257" s="2">
        <f>COUNTIFS(J2:J252,"=台中縣",L2:L252,"=業務一課")</f>
        <v>3</v>
      </c>
    </row>
    <row r="258" spans="7:7">
      <c r="G258" s="2">
        <f>COUNTIFS(J2:J252,"=台中縣")</f>
        <v>6</v>
      </c>
    </row>
    <row r="259" spans="7:7">
      <c r="G259" s="14">
        <f>SUM(G13,G50,G53,G63,G73,G74,G75,G98,G154,G157,G159,G168,G170,G185,G197,G198)</f>
        <v>50921540</v>
      </c>
    </row>
    <row r="261" spans="7:7">
      <c r="G261" s="14">
        <f>SUM(G98,G99,G100)</f>
        <v>27467520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" sqref="B1:B12"/>
    </sheetView>
  </sheetViews>
  <sheetFormatPr defaultRowHeight="16.5"/>
  <cols>
    <col min="2" max="2" width="51.625" bestFit="1" customWidth="1"/>
    <col min="3" max="3" width="11.375" customWidth="1"/>
    <col min="4" max="4" width="19" customWidth="1"/>
    <col min="5" max="5" width="21.5" customWidth="1"/>
    <col min="6" max="6" width="9.625" customWidth="1"/>
  </cols>
  <sheetData>
    <row r="1" spans="1:5">
      <c r="A1" t="s">
        <v>562</v>
      </c>
      <c r="B1" t="s">
        <v>563</v>
      </c>
      <c r="C1" s="21">
        <f>SUM(銷貨單明細!G2:G252)</f>
        <v>2654494152</v>
      </c>
      <c r="D1" s="14">
        <f>SUM(銷貨單明細!G2:G252)</f>
        <v>2654494152</v>
      </c>
    </row>
    <row r="2" spans="1:5">
      <c r="A2" t="s">
        <v>564</v>
      </c>
      <c r="B2" t="s">
        <v>565</v>
      </c>
      <c r="C2" s="22">
        <f>SUMIF(銷貨單明細!J2:J252,"=台中縣",銷貨單明細!G2:G252)</f>
        <v>58062670</v>
      </c>
      <c r="D2">
        <f>SUMIF(銷貨單明細!J2:J252,銷貨單明細!J104,銷貨單明細!G2:G252)</f>
        <v>58062670</v>
      </c>
    </row>
    <row r="3" spans="1:5">
      <c r="A3" t="s">
        <v>566</v>
      </c>
      <c r="B3" t="s">
        <v>567</v>
      </c>
      <c r="C3" s="22">
        <f>SUMIFS(銷貨單明細!G2:G252,銷貨單明細!J2:J252,"=台中縣",銷貨單明細!L2:L252,"=業務一課")</f>
        <v>27467520</v>
      </c>
      <c r="D3">
        <f>SUMIFS(銷貨單明細!G2:G252,銷貨單明細!J2:J252,銷貨單頭!F31,銷貨單明細!L2:L252,銷貨單頭!H15)</f>
        <v>27467520</v>
      </c>
    </row>
    <row r="4" spans="1:5">
      <c r="A4" t="s">
        <v>568</v>
      </c>
      <c r="B4" t="s">
        <v>569</v>
      </c>
      <c r="C4" s="23">
        <f>SUMIFS(銷貨單明細!G2:G252,銷貨單明細!L2:L252,"=業務一課",銷貨單明細!F2:F252,"=顯示卡")</f>
        <v>50921540</v>
      </c>
      <c r="D4">
        <f>SUMIFS(銷貨單明細!G2:G252,銷貨單明細!L2:L252,代號檔!E7,銷貨單明細!F2:F252,代號檔!H4)</f>
        <v>50921540</v>
      </c>
    </row>
    <row r="5" spans="1:5">
      <c r="A5" t="s">
        <v>570</v>
      </c>
      <c r="B5" t="s">
        <v>571</v>
      </c>
      <c r="C5" s="23" t="s">
        <v>603</v>
      </c>
    </row>
    <row r="6" spans="1:5">
      <c r="A6" t="s">
        <v>572</v>
      </c>
      <c r="B6" t="s">
        <v>573</v>
      </c>
      <c r="C6" s="22">
        <f>COUNTIFS(銷貨單明細!D2:D252,"=SVGAV2M")</f>
        <v>14</v>
      </c>
      <c r="D6">
        <f>COUNTIF(銷貨單明細!D2:D252,商品!B19)</f>
        <v>14</v>
      </c>
    </row>
    <row r="7" spans="1:5">
      <c r="A7" t="s">
        <v>574</v>
      </c>
      <c r="B7" t="s">
        <v>575</v>
      </c>
      <c r="C7" s="25">
        <f>SUMIFS(銷貨單明細!G2:G252,銷貨單明細!D2:D252,"=SVGAV2M")/SUM(銷貨單明細!G2:G252)</f>
        <v>1.8192825915104897E-2</v>
      </c>
      <c r="D7" s="24">
        <f>SUMIFS(銷貨單明細!G2:G252,銷貨單明細!D2:D252,商品!B19)/SUM(銷貨單明細!G2:G252)</f>
        <v>1.8192825915104897E-2</v>
      </c>
    </row>
    <row r="8" spans="1:5">
      <c r="A8" t="s">
        <v>576</v>
      </c>
      <c r="B8" t="s">
        <v>577</v>
      </c>
      <c r="C8" s="23">
        <f>SUMIFS(銷貨單明細!G2:G252,銷貨單明細!M2:M252,"=2007",銷貨單明細!N2:N252,"=2")</f>
        <v>23827540</v>
      </c>
      <c r="D8">
        <f>SUMIFS(銷貨單明細!G2:G252,銷貨單明細!M2:M252,2007,銷貨單明細!N2:N252,2)</f>
        <v>23827540</v>
      </c>
      <c r="E8" s="26"/>
    </row>
    <row r="9" spans="1:5">
      <c r="A9" t="s">
        <v>578</v>
      </c>
      <c r="B9" t="s">
        <v>579</v>
      </c>
      <c r="C9" s="23">
        <f>SUMIFS(銷貨單明細!G2:G252,銷貨單明細!M2:M252,"=2007",銷貨單明細!O2:O252,"=1")</f>
        <v>67575960</v>
      </c>
      <c r="D9">
        <f>SUMIFS(銷貨單明細!G2:G252,銷貨單明細!M2:M252,2007,銷貨單明細!O2:O252,1)</f>
        <v>67575960</v>
      </c>
    </row>
    <row r="10" spans="1:5">
      <c r="A10" t="s">
        <v>580</v>
      </c>
      <c r="B10" t="s">
        <v>581</v>
      </c>
      <c r="C10" s="23">
        <f>SUMIFS(銷貨單明細!G2:G252,銷貨單明細!L2:L252,"=業務一課",銷貨單明細!K2:K252,"=吳美成",銷貨單明細!I2:I252,"=大喬機械公司")</f>
        <v>27467520</v>
      </c>
      <c r="D10">
        <f>SUMIFS(銷貨單明細!G2:G252,銷貨單明細!L2:L252,代號檔!E7,銷貨單明細!K2:K252,員工!B27,銷貨單明細!I2:I252,銷貨單明細!I98)</f>
        <v>27467520</v>
      </c>
    </row>
    <row r="11" spans="1:5">
      <c r="A11" t="s">
        <v>582</v>
      </c>
      <c r="B11" t="s">
        <v>583</v>
      </c>
      <c r="C11" s="20"/>
    </row>
    <row r="12" spans="1:5">
      <c r="A12" t="s">
        <v>584</v>
      </c>
      <c r="B12" t="s">
        <v>602</v>
      </c>
    </row>
  </sheetData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A2" sqref="A2"/>
    </sheetView>
  </sheetViews>
  <sheetFormatPr defaultRowHeight="16.5"/>
  <cols>
    <col min="1" max="1" width="54" customWidth="1"/>
    <col min="2" max="2" width="43.5" customWidth="1"/>
  </cols>
  <sheetData>
    <row r="1" spans="1:1">
      <c r="A1" t="s">
        <v>563</v>
      </c>
    </row>
    <row r="2" spans="1:1">
      <c r="A2" t="e">
        <f ca="1">SUMFIF(銷貨單明細!G2:G252)</f>
        <v>#NAME?</v>
      </c>
    </row>
    <row r="20" spans="1:1">
      <c r="A20" t="s">
        <v>565</v>
      </c>
    </row>
    <row r="21" spans="1:1">
      <c r="A21" t="s">
        <v>567</v>
      </c>
    </row>
    <row r="22" spans="1:1">
      <c r="A22" t="s">
        <v>569</v>
      </c>
    </row>
    <row r="23" spans="1:1">
      <c r="A23" t="s">
        <v>571</v>
      </c>
    </row>
    <row r="24" spans="1:1">
      <c r="A24" t="s">
        <v>573</v>
      </c>
    </row>
    <row r="25" spans="1:1">
      <c r="A25" t="s">
        <v>575</v>
      </c>
    </row>
    <row r="26" spans="1:1">
      <c r="A26" t="s">
        <v>577</v>
      </c>
    </row>
    <row r="27" spans="1:1">
      <c r="A27" t="s">
        <v>579</v>
      </c>
    </row>
    <row r="28" spans="1:1">
      <c r="A28" t="s">
        <v>581</v>
      </c>
    </row>
    <row r="29" spans="1:1">
      <c r="A29" t="s">
        <v>583</v>
      </c>
    </row>
    <row r="30" spans="1:1">
      <c r="A30" t="s">
        <v>602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7</vt:i4>
      </vt:variant>
    </vt:vector>
  </HeadingPairs>
  <TitlesOfParts>
    <vt:vector size="15" baseType="lpstr">
      <vt:lpstr>代號檔</vt:lpstr>
      <vt:lpstr>客戶</vt:lpstr>
      <vt:lpstr>商品</vt:lpstr>
      <vt:lpstr>員工</vt:lpstr>
      <vt:lpstr>銷貨單頭</vt:lpstr>
      <vt:lpstr>銷貨單明細</vt:lpstr>
      <vt:lpstr>12問</vt:lpstr>
      <vt:lpstr>工作表1</vt:lpstr>
      <vt:lpstr>分類表</vt:lpstr>
      <vt:lpstr>客戶表</vt:lpstr>
      <vt:lpstr>員工表</vt:lpstr>
      <vt:lpstr>商品表</vt:lpstr>
      <vt:lpstr>部門表</vt:lpstr>
      <vt:lpstr>單頭</vt:lpstr>
      <vt:lpstr>縣市表</vt:lpstr>
    </vt:vector>
  </TitlesOfParts>
  <Company>CMT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</dc:creator>
  <cp:lastModifiedBy>user</cp:lastModifiedBy>
  <dcterms:created xsi:type="dcterms:W3CDTF">2009-08-03T09:37:16Z</dcterms:created>
  <dcterms:modified xsi:type="dcterms:W3CDTF">2023-11-10T09:06:22Z</dcterms:modified>
</cp:coreProperties>
</file>