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Competencias" sheetId="2" r:id="rId6"/>
    <sheet state="visible" name="Diseño" sheetId="3" r:id="rId7"/>
    <sheet state="visible" name="Semana Diagnostico" sheetId="4" r:id="rId8"/>
    <sheet state="visible" name="S.2" sheetId="5" r:id="rId9"/>
    <sheet state="visible" name="S.3" sheetId="6" r:id="rId10"/>
    <sheet state="visible" name="S.4" sheetId="7" r:id="rId11"/>
    <sheet state="visible" name="S.5" sheetId="8" r:id="rId12"/>
    <sheet state="visible" name="S.6" sheetId="9" r:id="rId13"/>
    <sheet state="visible" name="S.7" sheetId="10" r:id="rId14"/>
    <sheet state="visible" name="S.8" sheetId="11" r:id="rId15"/>
    <sheet state="visible" name="S.9" sheetId="12" r:id="rId16"/>
    <sheet state="visible" name="S.10" sheetId="13" r:id="rId17"/>
    <sheet state="visible" name="S.11" sheetId="14" r:id="rId18"/>
    <sheet state="visible" name="Proyectos" sheetId="15" r:id="rId19"/>
    <sheet state="visible" name="Practicas" sheetId="16" r:id="rId20"/>
    <sheet state="visible" name="Tareas" sheetId="17" r:id="rId21"/>
    <sheet state="visible" name="Metadata" sheetId="18"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<sst xmlns="http://schemas.openxmlformats.org/spreadsheetml/2006/main" count="1440" uniqueCount="444">
  <si>
    <t xml:space="preserve">Resumen de Ponderacion y Horas </t>
  </si>
  <si>
    <t>Competencias que se formaran en el Segundo Semestre 2026</t>
  </si>
  <si>
    <t>Curso</t>
  </si>
  <si>
    <t>Diseño de Contenido Curricular</t>
  </si>
  <si>
    <t>Semana</t>
  </si>
  <si>
    <t>Tiempo</t>
  </si>
  <si>
    <t>774 - Sistemas de Bases de Datos 1</t>
  </si>
  <si>
    <t>Semestre que aplica</t>
  </si>
  <si>
    <t>semestre que aplica</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</si>
  <si>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</si>
  <si>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Segundo Semestre 2026</t>
  </si>
  <si>
    <t xml:space="preserve">1. Bienvenida y Presentación                                   </t>
  </si>
  <si>
    <t>Total de Puntos del Laboratorio</t>
  </si>
  <si>
    <t>* Esta sección se auto completa al momento en que se llene a la información de la planificación</t>
  </si>
  <si>
    <t>Tiempo Aproximado</t>
  </si>
  <si>
    <t>** Tomar como base la distribución realizada por el coordinador del area del curso en el documento de criterios y expectativas</t>
  </si>
  <si>
    <t>Tipo de Actividad</t>
  </si>
  <si>
    <t>Ponderacion</t>
  </si>
  <si>
    <t>Horas utilizadas</t>
  </si>
  <si>
    <t>Aspectos clave que debe abordar</t>
  </si>
  <si>
    <t>Competencias relacionadas al perfil del egresado (Especifica)</t>
  </si>
  <si>
    <t>No.</t>
  </si>
  <si>
    <t>Competencias relacionadas al perfil del egresado (General)</t>
  </si>
  <si>
    <t>No puedes excederte mas de 15 minutos</t>
  </si>
  <si>
    <t>Competencia</t>
  </si>
  <si>
    <t>Nombre de la Unidad</t>
  </si>
  <si>
    <t>Tema</t>
  </si>
  <si>
    <t>Subtema</t>
  </si>
  <si>
    <t>Mes</t>
  </si>
  <si>
    <t xml:space="preserve">Nombre y Formacion Academica </t>
  </si>
  <si>
    <t>Aplica los conocimientos de su disciplina en la elaboración, fundamentación
 y defensa de argumentos para prevenir y resolver problemas complejos en
 su campo profesional, identificando y aplicando innovaciones.</t>
  </si>
  <si>
    <t>Valor Maximo Recomendado</t>
  </si>
  <si>
    <t>Presentacion Breve</t>
  </si>
  <si>
    <t>Actividades durante el peridodo de laboratorio</t>
  </si>
  <si>
    <t xml:space="preserve">Aplica conceptos de la teoria relacional con herramientas que provee Oracle para poder crear modelos de bases de datos relacionales </t>
  </si>
  <si>
    <t xml:space="preserve">Experiencia docente y profecional </t>
  </si>
  <si>
    <t>Explicacion breve de cuanto tiempo llevo laborando, en que area como llegue alli, que me ayudo de la universidad, resumen de mi experiencia siendo tutor</t>
  </si>
  <si>
    <t>Rol del auxiliar dentro del curso (funciones, actividades y apoyo a los estudiantes).</t>
  </si>
  <si>
    <t>Introducción a las bases de datos</t>
  </si>
  <si>
    <t>Bases de datos</t>
  </si>
  <si>
    <t>Bases de datos Relacionales.
Bases de datos No Relacionales.
Anatomia de uns Sentencia SQL</t>
  </si>
  <si>
    <t>Enero</t>
  </si>
  <si>
    <t>Domina diversos recursos de comunicación con el objetivo de presentar
 adecuadamente sus propuestas a variados tipos de audiencias, en idioma
 español, inglés e idealmente en un tercer idioma acorde a las necesidades
 globales.</t>
  </si>
  <si>
    <t>Funciones y Asignaciones, como nos comunicaremos, nuestro trato en conjunto</t>
  </si>
  <si>
    <t>Expectativas sobre la dinámica del curso</t>
  </si>
  <si>
    <t>Verificar los conocimientos previos y actuales al curso de los estudiantes</t>
  </si>
  <si>
    <t xml:space="preserve">Tiempo que emplearas </t>
  </si>
  <si>
    <t>Identifica oportunidades y riesgos para la innovación y adaptación de
 conocimientos y tecnologías para resolver problemas.</t>
  </si>
  <si>
    <t>Tipos de datos</t>
  </si>
  <si>
    <t>Visión general de tipo de dato</t>
  </si>
  <si>
    <t xml:space="preserve">Evalúa esctrucutas de información con herramientas básicas para la abstracción de entidades para crear los modelos relacionales correctos </t>
  </si>
  <si>
    <t>Normalización, Modelado</t>
  </si>
  <si>
    <t>Normalizacion</t>
  </si>
  <si>
    <t>1FN</t>
  </si>
  <si>
    <t>Febrero</t>
  </si>
  <si>
    <t>Construye soluciones integrales trabajando en forma colaborativa y
 propositiva en equipos interdisciplinarios, en forma presencial o utilizando
 plataformas virtuales.</t>
  </si>
  <si>
    <t>2FN</t>
  </si>
  <si>
    <t xml:space="preserve">2. Evaluación de Conocimientos Previos                             </t>
  </si>
  <si>
    <t>3FN</t>
  </si>
  <si>
    <t>Toma decisiones profesionales con base en fundamentos teóricos, datos e
 información pertinente, válida y confiable.</t>
  </si>
  <si>
    <t xml:space="preserve">Crea Modelos de bases de datos relacionales con herramientas de conceptos de normalizacion para mejorar la integridad de la informacion </t>
  </si>
  <si>
    <t>Modelado</t>
  </si>
  <si>
    <t>Modelo Conceptual</t>
  </si>
  <si>
    <t>Actualiza permanente sus conocimientos relacionados con TIC en general,
 apoyándose en las estrategias de aprendizaje apropiadas.</t>
  </si>
  <si>
    <t>Modelo Lógico, Fisico</t>
  </si>
  <si>
    <t>No puedes excederte mas de 45 minutos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</si>
  <si>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</si>
  <si>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</si>
  <si>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t>Modelo Entidad Relación</t>
  </si>
  <si>
    <t>1. Definición Conceptual
¿Qué es un dato?
A) Un número aleatorio
B) Una instrucción de código
C) Una unidad de información que describe algo (Correcta)
D) Un error en un programa
2. Estructuras de Almacenamiento
¿Qué tipo de estructura usarías para almacenar una lista de nombres?
A) Imagen
B) Texto plano
C) Lista o arreglo (Correcta)
D) Diagrama de flujo
3. Datos vs. Información
Los datos son elementos sin procesar y la información es el resultado de analizarlos:
A) Verdadero (Correcta)
B) Falso
4. Persistencia de Datos
¿Dónde se almacenan de forma permanente los datos en una computadora?
A) En la tarjeta gráfica
B) En la base de datos RAM
C) En el monitor
D) En archivos y sistemas de almacenamiento (Correcta)
5. Propósito de Sistemas
¿Cuál es el propósito de una base de datos?
A) Almacenar datos de manera estructurada (Correcta)
B) Crear documentos de texto
C) Ejecutar programas
D) Mostrar gráficos
6. Conocimientos Previos (Multiopción)
¿Cuál de los siguientes conceptos ya has escuchado o utilizado?
A) Excel
B) SQL
C) Base de datos relacional
D) Clave foránea
7. Herramientas de Gestión
¿Qué herramienta se utiliza comúnmente para gestionar bases de datos?
A) Editor de texto
B) Navegador web
C) Hoja de cálculo
D) Sistema de gestión de bases de datos - DBMS (Correcta)
8. Calidad de la Información
¿Qué significa la integridad de los datos?
A) Que los datos están en formato correcto
B) Que los datos son precisos y consistentes (Correcta)
C) Que los datos son accesibles
D) Que los datos son almacenados en la nube
9. Formatos de Intercambio
¿Qué es un archivo CSV?
A) Un archivo de texto donde los valores están separados por comas (Correcta)
B) Un programa de bases de datos
C) Un documento comprimido
D) Un tipo de imagen
10. Organización de Estructuras
¿Qué es una tabla?
A) Una fórmula matemática
B) Un gráfico circular
C) Una estructura que organiza datos en filas y columnas (Correcta)
D) Un tipo de red computacional</t>
  </si>
  <si>
    <t>Proyectos</t>
  </si>
  <si>
    <t>Relaciones</t>
  </si>
  <si>
    <t>Tipos de relaciones</t>
  </si>
  <si>
    <t>Redactaras una parte practica para realizar la evaluacion de conocimientos previos</t>
  </si>
  <si>
    <t xml:space="preserve">Se realiza un Quizz interactivo </t>
  </si>
  <si>
    <t>No</t>
  </si>
  <si>
    <t xml:space="preserve">Analiza la informacion de los datos con los criterios de la teoria relacional para crear bases de datos bien definidas </t>
  </si>
  <si>
    <t>Programación en Oracle SQL</t>
  </si>
  <si>
    <t>Tablas</t>
  </si>
  <si>
    <t>Creación</t>
  </si>
  <si>
    <t>Tipo</t>
  </si>
  <si>
    <t>Verbo en Presente</t>
  </si>
  <si>
    <t>Objeto de la acción</t>
  </si>
  <si>
    <t>Prácticas</t>
  </si>
  <si>
    <t xml:space="preserve">3. Presentación de los Estudiantes                                </t>
  </si>
  <si>
    <t>Modificación</t>
  </si>
  <si>
    <t xml:space="preserve">Analiza modelos de entidad relación y sus relaciones con conceptos de consultas de lenguaje estructurado para obtener resultados correctos de información </t>
  </si>
  <si>
    <t>Instrucciones</t>
  </si>
  <si>
    <t>Insert</t>
  </si>
  <si>
    <t>Tareas</t>
  </si>
  <si>
    <t>[Palabras conectoreas] Herramientas o metodología</t>
  </si>
  <si>
    <t>Update</t>
  </si>
  <si>
    <t>instrucciones</t>
  </si>
  <si>
    <t>Delete</t>
  </si>
  <si>
    <t xml:space="preserve">No puedes excederte mas de 30 minutos </t>
  </si>
  <si>
    <t xml:space="preserve">Recuerda los conceptos de la teoria relacional con los metodos de SQL para crear consultas bien estructuradas </t>
  </si>
  <si>
    <t>Consultas</t>
  </si>
  <si>
    <t>Seleccion al Azar de 5 Estudiantes</t>
  </si>
  <si>
    <t>Concatenación</t>
  </si>
  <si>
    <t>Se escogen de la lista de participantes a 5 estudiantes para que activen su microfono y se presenten</t>
  </si>
  <si>
    <t>Clausula Where</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</si>
  <si>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</si>
  <si>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[Palabras conectoreas] Condiciones específicas</t>
  </si>
  <si>
    <t>Indica las preguntas que responderan los estudiantes afortunados</t>
  </si>
  <si>
    <t>Su nombre, pasatiempos, como le ha ido en la carrera, que espectativas tiene del curso</t>
  </si>
  <si>
    <t>Restricciones</t>
  </si>
  <si>
    <t>Not Null,  UNIQUE</t>
  </si>
  <si>
    <t>Llaves</t>
  </si>
  <si>
    <t>Primary KEY, Foreing Key, Check</t>
  </si>
  <si>
    <t xml:space="preserve">4.  Senso de Horarios de Calificación                                  </t>
  </si>
  <si>
    <t>Nivel</t>
  </si>
  <si>
    <t>Operadores</t>
  </si>
  <si>
    <t>de Comparación</t>
  </si>
  <si>
    <t xml:space="preserve">Deberas estar recordando que deben contestar el formulario asi mismo dejar el link fijado en la llamada </t>
  </si>
  <si>
    <t>Esta actividad quedara abierta hasta el fin de la clase. pero emplearas 5 min especificos para la actividad</t>
  </si>
  <si>
    <t>Lógicos</t>
  </si>
  <si>
    <t xml:space="preserve">Link de google forms donde este el cuestionario </t>
  </si>
  <si>
    <t>Ordenamiento</t>
  </si>
  <si>
    <t>Order By</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</si>
  <si>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</si>
  <si>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</si>
  <si>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Manipulación</t>
  </si>
  <si>
    <t>Caracteres, Mayúsculas, Minúsculas</t>
  </si>
  <si>
    <t>Funciones</t>
  </si>
  <si>
    <t>Numéricas</t>
  </si>
  <si>
    <t>General</t>
  </si>
  <si>
    <t>Total</t>
  </si>
  <si>
    <t>Aplica</t>
  </si>
  <si>
    <t xml:space="preserve">5.  Mostrar Programa del Curso                 </t>
  </si>
  <si>
    <t xml:space="preserve">Comprende la sintaxis de las consultas mediante la estructura SQL y TSQL para crear informes o almacenar informacion congruente e integra </t>
  </si>
  <si>
    <t>Fechas</t>
  </si>
  <si>
    <t>No puedes excederte mas de 30 minutos</t>
  </si>
  <si>
    <t>NULL</t>
  </si>
  <si>
    <t>Marzo</t>
  </si>
  <si>
    <t>Condicionales Case y Decode</t>
  </si>
  <si>
    <t xml:space="preserve">6. Evaluación de Conocimientos del Curso Actual                                  </t>
  </si>
  <si>
    <t>conceptos de la teoria relacional</t>
  </si>
  <si>
    <t>Uniones</t>
  </si>
  <si>
    <t>Cruzadas y Naturales</t>
  </si>
  <si>
    <t>Validacion</t>
  </si>
  <si>
    <t xml:space="preserve">Redactaras 20 preguntas con sus respectivas respuestas </t>
  </si>
  <si>
    <t>Join, USING</t>
  </si>
  <si>
    <t>1. Conceptos Fundamentales
¿Qué es una base de datos?
A) Un programa para editar imágenes
B) Un lenguaje de programación
C) Una red de computadoras
D) Una colección organizada de datos (Correcta)
2. Identificadores de Registro
¿Cuál de las siguientes opciones representa mejor una llave primaria?
A) Un campo que puede repetirse
B) Un campo que identifica de forma única cada fila (Correcta)
C) Un campo que almacena fechas
D) Un campo que contiene solo números
3. Arquitectura de Software
¿Oracle, MySQL o SQL Server son compiladores de código fuente?
A) Verdadero
B) Falso (Correcta) (Nota: Son Sistemas de Gestión de Bases de Datos)
4. Lenguajes de Manipulación
¿Qué lenguaje se utiliza comúnmente para consultar y manipular bases de datos?
A) HTML
B) Python
C) CSS
D) SQL (Correcta)
5. Sintaxis SQL
¿Cuáles son comandos SQL correctos?
A) SELECT (Correcto)
B) INSERT (Correcto)
C) REMOVE (Nota: El comando estándar es DELETE)
D) UPDATE (Correcto)
6. Modelado de Datos
¿Qué representa una relación en un modelo entidad-relación?
A) Un tipo de dato
B) Una conexión lógica entre entidades (Correcta)
C) Una operación matemática
D) Un campo opcional
7. Optimización de Estructuras
¿Qué es la normalización?
A) Un proceso para codificar contraseñas
B) Un método para compactar bases de datos
C) Una técnica para exportar datos a Excel
D) Un conjunto de reglas para estructurar bases de datos y reducir redundancia (Correcta)
8. Herramientas de Diseño
¿Qué herramienta permite modelar gráficamente una base de datos?
A) Microsoft Paint
B) Oracle Data Modeler (Correcta)
C) Google Sheets
D) Notepad
9. Integridad de Datos
¿Cuál es el principal beneficio de usar llaves foráneas?
A) Reducir el tamaño de la base de datos
B) Aumentar la velocidad de conexión a internet
C) Permitir acceso de múltiples usuarios a la vez
D) Establecer relaciones entre tablas y mantener la integridad referencial (Correcta)
10. Tipos de Relaciones
¿Qué tipo de relación se establece entre dos tablas en una base de datos relacional?
A) Una relación uno a uno
B) Una relación uno a muchos
C) Una relación muchos a muchos
D) Todas las anteriores (Correcta)</t>
  </si>
  <si>
    <t>con herramientas que provee Oracle</t>
  </si>
  <si>
    <t>Internas, Externas</t>
  </si>
  <si>
    <t>Union Igualitaria</t>
  </si>
  <si>
    <t>Producto Cartesiano</t>
  </si>
  <si>
    <t>Union No igualitaria</t>
  </si>
  <si>
    <t>para poder crear modelos de bases de datos relacionales</t>
  </si>
  <si>
    <t>Uniones Externas</t>
  </si>
  <si>
    <t>De Grupo (AVG, COUNT, MIN, MAX) etc</t>
  </si>
  <si>
    <t>Aplicar</t>
  </si>
  <si>
    <t>Count, Distinct, NVL</t>
  </si>
  <si>
    <t>Group By</t>
  </si>
  <si>
    <t>Having</t>
  </si>
  <si>
    <t>Gestion de resctriciones</t>
  </si>
  <si>
    <t>Sentencia Alter</t>
  </si>
  <si>
    <t>Vistas</t>
  </si>
  <si>
    <t>Creación de vistas</t>
  </si>
  <si>
    <t>Controll de vistas</t>
  </si>
  <si>
    <t>Abril</t>
  </si>
  <si>
    <t>Restricciones DML en vistas</t>
  </si>
  <si>
    <t>Gestion de vistas</t>
  </si>
  <si>
    <t>Control de Accesos</t>
  </si>
  <si>
    <t>Control de acceso</t>
  </si>
  <si>
    <t>Control de acceso a usuarios</t>
  </si>
  <si>
    <t>Creación y revocación de accesos</t>
  </si>
  <si>
    <t>Especifica</t>
  </si>
  <si>
    <t>Evalúa</t>
  </si>
  <si>
    <t>esctrucutas de información</t>
  </si>
  <si>
    <t>Expresiones Regulares</t>
  </si>
  <si>
    <t>Expresiones regulares</t>
  </si>
  <si>
    <t>con herramientas básicas para la abstracción de entidades</t>
  </si>
  <si>
    <t>para crear los modelos relacionales correctos</t>
  </si>
  <si>
    <t>Evaluar</t>
  </si>
  <si>
    <t>Transacciones</t>
  </si>
  <si>
    <t>Analogía</t>
  </si>
  <si>
    <t>Control</t>
  </si>
  <si>
    <t>Commit, RollBack, SavePoint</t>
  </si>
  <si>
    <t>Crea</t>
  </si>
  <si>
    <t>Modelos de bases de datos relacionales</t>
  </si>
  <si>
    <t>con herramientas de conceptos de normalizacion</t>
  </si>
  <si>
    <t>para mejorar la integridad de la informacion</t>
  </si>
  <si>
    <t>Crear</t>
  </si>
  <si>
    <t>Analiza</t>
  </si>
  <si>
    <t>modelos de entidad relación y sus relaciones</t>
  </si>
  <si>
    <t>con conceptos de consultas de lenguaje estructurado</t>
  </si>
  <si>
    <t>para obtener resultados correctos de información</t>
  </si>
  <si>
    <t>Analizar</t>
  </si>
  <si>
    <t>la informacion de los datos</t>
  </si>
  <si>
    <t>con los criterios de la teoria relacional</t>
  </si>
  <si>
    <t>para crear bases de datos bien definidas</t>
  </si>
  <si>
    <t>Recuerda</t>
  </si>
  <si>
    <t>los conceptos de la teoria relacional</t>
  </si>
  <si>
    <t>con los metodos de SQL</t>
  </si>
  <si>
    <t>para crear consultas bien estructuradas</t>
  </si>
  <si>
    <t>Recordar</t>
  </si>
  <si>
    <t>Comprende</t>
  </si>
  <si>
    <t>la sintaxis de las consultas</t>
  </si>
  <si>
    <t>mediante la estructura SQL y TSQL</t>
  </si>
  <si>
    <t>para crear informes o almacenar informacion congruente e integra</t>
  </si>
  <si>
    <t>Comprender</t>
  </si>
  <si>
    <r>
      <rPr>
        <rFont val="Arial"/>
        <b/>
        <u/>
      </rPr>
      <t>Manual de competencias:</t>
    </r>
    <r>
      <rPr>
        <rFont val="Arial"/>
        <u/>
      </rPr>
      <t xml:space="preserve"> </t>
    </r>
    <r>
      <rPr>
        <rFont val="Arial"/>
        <color rgb="FF1155CC"/>
        <u/>
      </rPr>
      <t>https://drive.google.com/file/d/1n5es0M20vXxa7i4eLN7pbgTXc2C1dmCQ/view?usp=sharing</t>
    </r>
  </si>
  <si>
    <t>aplica</t>
  </si>
  <si>
    <t>técnicas de normalización (hasta la tercera forma normal) y restricciones de integridad (Null, Not Null, Check)</t>
  </si>
  <si>
    <t>mediante el uso de llaves primarias y foráneas en el diseño lógico de bases de datos</t>
  </si>
  <si>
    <t>para reducir la redundancia de datos y asegurar la consistencia de la información en sistemas de bases de datos relacionales</t>
  </si>
  <si>
    <t>Diseño de la Sesión de Laboratorio</t>
  </si>
  <si>
    <t>operaciones relacionales de unión (INNER, NATURAL, CROSS y OUTER JOINs)</t>
  </si>
  <si>
    <t>mediante el uso de la Sintaxis ANSI Estándar y cláusulas de control explícito como USING y ON</t>
  </si>
  <si>
    <t>para integrar datos dispersos en múltiples tablas y resolver requerimientos complejos de información en sistemas de bases de datos relacionales</t>
  </si>
  <si>
    <t>contenedores de software, administración de bases de datos y arquitectura de APIs</t>
  </si>
  <si>
    <t>mediante el uso de Docker, DBeaver y el desarrollo de una capa de servicios (API)</t>
  </si>
  <si>
    <t>para desplegar, conectar y consumir datos de forma eficiente en entornos de desarrollo estandarizados</t>
  </si>
  <si>
    <t>Ponderación</t>
  </si>
  <si>
    <t>Validación de Tiempo</t>
  </si>
  <si>
    <r>
      <rPr>
        <rFont val="Arial"/>
        <b/>
        <u/>
      </rPr>
      <t>Video de como hacer competencias:</t>
    </r>
    <r>
      <rPr>
        <rFont val="Arial"/>
        <u/>
      </rPr>
      <t xml:space="preserve"> </t>
    </r>
    <r>
      <rPr>
        <rFont val="Arial"/>
        <color rgb="FF1155CC"/>
        <u/>
      </rPr>
      <t>https://youtu.be/C8Q9dKo4t-w?si=yErgF_ihe1tsaHM0</t>
    </r>
  </si>
  <si>
    <t>1. Área Actitudinal (Saber Ser)</t>
  </si>
  <si>
    <t>Si las competencias son las misma que el semetre anterior compartenos tu opinion de porque no se cambiaron</t>
  </si>
  <si>
    <t>Tiene que estar en un rango de 3 a 5 minutos</t>
  </si>
  <si>
    <t>Nombre del Valor</t>
  </si>
  <si>
    <t>Honestidad</t>
  </si>
  <si>
    <t>El contenido del curso no cambió para este semetre, se hizo la observación con el ingeniero al finalizar el semestre anterior, e indicó que debia dejarse incluso en el orden actual</t>
  </si>
  <si>
    <t>Descripcion</t>
  </si>
  <si>
    <t>Este valor es fundamental en el manejo de datos.</t>
  </si>
  <si>
    <t>Lealtad</t>
  </si>
  <si>
    <t>En el contexto del acceso a bases de datos, se refiere a la confianza y seguridad que se deposita en la gestión y protección de la información. Implica que los datos sean precisos, completos, y que solo personas autorizadas tengan acceso a ellos, manteniendo la confidencialidad y evitando accesos no autorizados o maliciosos</t>
  </si>
  <si>
    <t>Como se relaciona con los conocimientos de la sesion y se aplicaria</t>
  </si>
  <si>
    <t>La lealtad en el acceso a bases de datos genera confianza en los usuarios, ya que saben que sus datos están protegidos y que la información a la que acceden es confiable. Esta confianza es fundamental para el éxito de cualquier sistema que utilice bases de datos, ya sea para la gestión interna de una empresa o para la interacción con clientes.</t>
  </si>
  <si>
    <t>La honestidad garantiza que los registros no sean alterados para beneficio personal, manteniendo la integridad de la información.</t>
  </si>
  <si>
    <t>2. Área Conocimiento (Saber)</t>
  </si>
  <si>
    <t>No puede exceder los 60 minutos</t>
  </si>
  <si>
    <t>Competencia a desarrollar</t>
  </si>
  <si>
    <t>2.1 Contenido</t>
  </si>
  <si>
    <t>Unidad</t>
  </si>
  <si>
    <t xml:space="preserve">Tema </t>
  </si>
  <si>
    <t>Sub Tema</t>
  </si>
  <si>
    <t>Compromiso con la integridad y veracidad de los datos administrados, actuando con fidelidad a las normas de diseño y a la protección de la información institucional. La lealtad en la gestión de datos implica respetar las estructuras definidas y evitar manipulaciones que comprometan la confianza de los usuarios en el sistema.</t>
  </si>
  <si>
    <t>Relación con el conocimiento: Se vincula con el uso de restricciones de integridad (Not Null, Check) y llaves, las cuales actúan como guardianes de la "verdad" de los datos dentro de la base de datos.
Aplicación práctica: El estudiante demuestra lealtad al implementar correctamente la Gestión de Restricciones, asegurando que la base de datos sea fiel a las reglas de negocio establecidas y no permita el ingreso de información inconsistente o errónea que perjudique los procesos de la organización.</t>
  </si>
  <si>
    <t xml:space="preserve">aplica técnicas de normalización (hasta la tercera forma normal) y restricciones de integridad (Null, Not Null, Check) mediante el uso de llaves primarias y foráneas en el diseño lógico de bases de datos para reducir la redundancia de datos y asegurar la consistencia de la información en sistemas de bases de datos relacionales 							</t>
  </si>
  <si>
    <t>2.2 Recursos Educativos</t>
  </si>
  <si>
    <t>Tipo de Recurso a utilizar</t>
  </si>
  <si>
    <t>Valor maximo recomendado en Minutos</t>
  </si>
  <si>
    <t>Tiempo Aproximado ( unicamente el valor de minutos )</t>
  </si>
  <si>
    <t>Presentacion</t>
  </si>
  <si>
    <t>Obligatorio</t>
  </si>
  <si>
    <t>Video</t>
  </si>
  <si>
    <t>Lectura</t>
  </si>
  <si>
    <t>Optativo</t>
  </si>
  <si>
    <t>Ejercicio Demostrativo</t>
  </si>
  <si>
    <t>3. Área de Habilidades (Saber Hacer)</t>
  </si>
  <si>
    <t>Tiene que estar en un rango de 30 a 50 minutos</t>
  </si>
  <si>
    <t>Actividad 1 (Obligatoria)</t>
  </si>
  <si>
    <t>Competencia que predomina en la actividad</t>
  </si>
  <si>
    <t>actividades</t>
  </si>
  <si>
    <t>Coloca el tiempo que usar en la actividad, un tiempo sugerido 30 minutos</t>
  </si>
  <si>
    <t>Descripcion de la Actividad</t>
  </si>
  <si>
    <t>El estudiante desarrollará un ejercicio práctico en el que identificará los elementos principales de una base de datos relacional. A partir de un caso sencillo, reconocerá tablas, atributos, tipos de datos y relaciones entre entidades.</t>
  </si>
  <si>
    <t>El estudiante analizará una estructura de información para identificar entidades, atributos y relaciones, aplicando las formas normales y elaborando un modelo conceptual, lógico y entidad-relación que represente correctamente la base de datos.</t>
  </si>
  <si>
    <t>Actividad 2 (Optativa puedes hacerla si lo consideras apropiado)</t>
  </si>
  <si>
    <t>Coloca el tiempo que usar en la actividad, un tiempo sugerido 20 minutos</t>
  </si>
  <si>
    <t>3. Cierre</t>
  </si>
  <si>
    <t>Tiene que estar en un rango de 10 a 15 minutos</t>
  </si>
  <si>
    <t>Asignacion de Actividades</t>
  </si>
  <si>
    <t>Resolver dudas y asignar Tarea 1</t>
  </si>
  <si>
    <t>Resuelve alguna duda, asigna las actividades que deben realizar, dudas de proyectos, etc</t>
  </si>
  <si>
    <t>El estudiante realizará ejercicios de creación, modificación y manipulación de tablas en Oracle SQL mediante instrucciones como INSERT, UPDATE y DELETE, aplicando restricciones de integridad y llaves para mantener la consistencia y reducir la redundancia de los datos.</t>
  </si>
  <si>
    <t>se muestran las conclusiones de los temas aprendidos, como pueden servir para las practicas y proyectos y si aplica se habla sobre los horarios de calificaciones</t>
  </si>
  <si>
    <t>Responsabilidad</t>
  </si>
  <si>
    <t>Solidaridad</t>
  </si>
  <si>
    <t>Asumir las consecuencias de nuestros actos y decisiones.</t>
  </si>
  <si>
    <t>En el contexto de las bases de datos, el término "solidaridad" no es una característica técnica convencional, sino que se refiere a la solidaridad de datos, un enfoque de gobernanza de datos que prioriza la evaluación del impacto contextual de los datos en los interesados en lugar de su simple clasificación.</t>
  </si>
  <si>
    <t>Importante al ejecutar sentencias que manipulen, asegurando la seguridad de los datos.</t>
  </si>
  <si>
    <t xml:space="preserve"> Este concepto promueve la acción colectiva y el uso de los datos para el beneficio público, enfocándose en la vulnerabilidad social y el interés general, trascendiendo los enfoques que solo buscan beneficios económicos o funcionales</t>
  </si>
  <si>
    <t>Excelencia</t>
  </si>
  <si>
    <t>Compromiso con la calidad y la precisión técnica en la construcción de consultas, asegurando que la extracción de datos sea exacta y eficiente. La excelencia en el manejo de JOINs implica elegir la unión correcta (interna o externa) para representar fielmente el universo de datos, evitando resultados incompletos o redundantes.</t>
  </si>
  <si>
    <t>Relación con el conocimiento: Se vincula con el Análisis Riguroso necesario para decidir entre un INNER JOIN (intersección) o un OUTER JOIN (preservación de filas sin pareja) según la necesidad del negocio.Aplicación práctica: El estudiante demuestra excelencia al preferir la Sintaxis ANSI Moderna por su portabilidad y legibilidad, y al utilizar cláusulas como USING para mantener un código limpio y profesional, garantizando la integridad de los reportes generados.</t>
  </si>
  <si>
    <t xml:space="preserve">aplica operaciones relacionales de unión (INNER, NATURAL, CROSS y OUTER JOINs) mediante el uso de la Sintaxis ANSI Estándar y cláusulas de control explícito como USING y ON para integrar datos dispersos en múltiples tablas y resolver requerimientos complejos de información en sistemas de bases de datos relacionales 							</t>
  </si>
  <si>
    <t>El estudiante realizará consultas básicas en Oracle SQL aplicando concatenación y la cláusula WHERE, además de reconocer restricciones y llaves para estructurar consultas de forma correcta y segura.</t>
  </si>
  <si>
    <t>El estudiante desarrollará consultas en Oracle SQL aplicando operadores, ordenamiento y funciones básicas para organizar, filtrar y presentar información de manera clara, coherente e íntegra.</t>
  </si>
  <si>
    <t>Resolución de dudas y asignación práctica 2</t>
  </si>
  <si>
    <t>El estudiante realizará consultas en Oracle SQL utilizando funciones para el manejo de valores nulos, expresiones condicionales y distintos tipos de JOIN.</t>
  </si>
  <si>
    <t>Integridad</t>
  </si>
  <si>
    <t>Cualidad de actuar con rectitud, honradez y coherencia</t>
  </si>
  <si>
    <t>Fundamental al utilizar uniones correctamente, asegurando que la información obtenida de varias tablas sea veraz, consistente y completa.</t>
  </si>
  <si>
    <t>Disciplina</t>
  </si>
  <si>
    <t xml:space="preserve">Se refiere a la aplicación de principios y técnicas para gestionar, organizar, almacenar y recuperar información de manera eficiente, segura y confiable. </t>
  </si>
  <si>
    <t xml:space="preserve"> Involucra el diseño de la estructura de los datos, su manipulación a través de lenguajes como SQL, y el uso de Sistemas de Gestión de Bases de Datos (SGBD) para controlar el acceso y la integridad de la información.</t>
  </si>
  <si>
    <t>Compromiso con la configuración precisa y profesional de entornos tecnológicos, buscando la optimización de recursos y la interoperabilidad sin errores. La excelencia se manifiesta en la proactividad para automatizar despliegues y mantener una documentación clara de las conexiones y servicios creados</t>
  </si>
  <si>
    <t>Relación con el conocimiento: Se vincula con el Análisis Riguroso  necesario para configurar correctamente el aislamiento de procesos en Docker y la seguridad en la exposición de datos vía API.
Aplicación práctica: El estudiante demuestra excelencia al realizar una Identificación Proactiva  de posibles fallos de red entre contenedores y al asegurar que la conexión en DBeaver sea estable y optimizada para la base de datos Oracle</t>
  </si>
  <si>
    <t xml:space="preserve">aplica contenedores de software, administración de bases de datos y arquitectura de APIs mediante el uso de Docker, DBeaver y el desarrollo de una capa de servicios (API) para desplegar, conectar y consumir datos de forma eficiente en entornos de desarrollo estandarizados 							</t>
  </si>
  <si>
    <t>El estudiante realizará consultas en Oracle SQL aplicando distintos tipos de uniones y funciones de grupo para obtener información correcta, consistente y útil a partir de varias tablas relacionadas.</t>
  </si>
  <si>
    <t>El estudiante elaborará consultas en Oracle SQL utilizando GROUP BY, HAVING, la sentencia ALTER y la creación de vistas para organizar, resumir y presentar información de manera estructurada y confiable.</t>
  </si>
  <si>
    <t>Resolución de dudas</t>
  </si>
  <si>
    <t>El estudiante realizará una práctica de administración de vistas y control de acceso a usuarios, aplicando herramientas de entorno y conexión para gestionar y consultar datos de forma segura, ordenada y eficiente.</t>
  </si>
  <si>
    <t>Este valor es fundamental para el control de accesos.</t>
  </si>
  <si>
    <t>Dar accesos y control necesario bajo los criterios correctos.</t>
  </si>
  <si>
    <t>La sumatoria de los puntos de los proyectos debe superar el  60% del total de la nota, no puede ser un 100%</t>
  </si>
  <si>
    <t>1. Primer Proyecto</t>
  </si>
  <si>
    <t>Horas para realizarlo</t>
  </si>
  <si>
    <t>Titulo</t>
  </si>
  <si>
    <t>Diseño y Desarrollo de Base de Datos para gestion de eventos de discotecas y grupos artisticos en Línea - FASE 1</t>
  </si>
  <si>
    <t>Qué tecnologías, lenguajes de programación, plataformas, hardware o software se utilizaran</t>
  </si>
  <si>
    <t>Sistema de gestion de bases de datos ORACLE.
Programa o aplicativo de modelado de datos ORACLE DATA MODELER
Sistema de contenedores en Linux o Windows (DOCKER)
Programa para creación de consultas SQL, T-SQL ORACLE SQLDeveloper</t>
  </si>
  <si>
    <t>Descripción de lo que se realizara</t>
  </si>
  <si>
    <t>Se desarrollará la parte practica del analisis de un enunciado para la abtraccion de los elementos para la creacion de una base de datos, se tomara en cuenta desde el modelo conceptual hasta las consultas para generacion de reportes de alumnos inscritos en cursos universitarios</t>
  </si>
  <si>
    <t>2. Segundo Proyecto</t>
  </si>
  <si>
    <t>Aplica la contenerización de servicios mediante Docker y docker-compose para crear entornos de infraestructura reproducibles y portables.</t>
  </si>
  <si>
    <t>Implementa arquitecturas de API REST con Node.js/Express para la exposición y manipulación de datos a través de operaciones CRUD.</t>
  </si>
  <si>
    <t>Valida el consumo de endpoints y la integridad de los datos exclusivamente mediante herramientas de pruebas como Postman</t>
  </si>
  <si>
    <t>Backend y Exposición de Servicios para la Base de Datos "Centros de Evaluación de Manejo".</t>
  </si>
  <si>
    <t>Infraestructura: Docker y docker-compose para la virtualización de la base de datos Oracle.
Gestión de BD: DBeaver para la administración y verificación estructural del modelo relacional.
Desarrollo Backend: Node.js con el framework Express para la creación del API REST.
Pruebas y Documentación: Postman para la validación de endpoints y GitHub para el versionamiento del código</t>
  </si>
  <si>
    <t>Se transformará el modelo relacional previo en un backend dockerizado que expone servicios a través de un API REST. El proyecto consiste en levantar un contenedor de Oracle que cargue automáticamente el esquema DDL , configurar su administración desde DBeaver y desarrollar una capa de servicios en Node.js que permita realizar operaciones CRUD en todas las tablas. Además, se deben implementar consultas SQL complejas para estadísticas de evaluaciones y rankings , asegurando que toda la manipulación de datos se realice estrictamente a través de la API y validando los resultados mediante una colección documentada en Postman</t>
  </si>
  <si>
    <t>3. Tercer Proyecto</t>
  </si>
  <si>
    <t>Optativa</t>
  </si>
  <si>
    <t>Practicas</t>
  </si>
  <si>
    <t>La sumatoria de los puntos de los practicas debe no debe super el  20%</t>
  </si>
  <si>
    <t>1. Primera Practica</t>
  </si>
  <si>
    <t>Obligatoria</t>
  </si>
  <si>
    <t>El estudiante desarrollará ejercicios prácticos sobre control de accesos, expresiones regulares y manejo de transacciones en SQL y TSQL, aplicando la sintaxis adecuada para gestionar información de forma congruente, íntegra y segura.</t>
  </si>
  <si>
    <t>Modelado de bases de datos para la gestión de una veterinaria.</t>
  </si>
  <si>
    <t>Sistema de gestion de bases de datos ORACLE.  
Para modelado de datos ORACLE DATA MODELER.
IDE de bases de datos ORACLE SQLDeveloper.</t>
  </si>
  <si>
    <t xml:space="preserve">Se busca que el estudiante identifique entidades y relaciones en un texto descriptivo del funcionamiento de una veterinaria. A partir de esto, deben realizar su modelo conceptual, relacional y lógico. Además, crear un scrpit con las entidades identificadas y manejo de datos correcto para la base de datos. </t>
  </si>
  <si>
    <t>2. Segunda Practica</t>
  </si>
  <si>
    <t>Creacion de consultas a la base de datos para la gestion de examenes de automovilismo para obtener licencia de conducir</t>
  </si>
  <si>
    <t>Docker, Oracle</t>
  </si>
  <si>
    <t xml:space="preserve">Se realizarán instrucciones hacia la base de datos con el fin de realizar insert, update, Delete y de la misma manera,
 realizar las respectivas consultas para mostrar la informacion requerida </t>
  </si>
  <si>
    <t>3. Tercera Practica</t>
  </si>
  <si>
    <t>4. Cuarta Practica</t>
  </si>
  <si>
    <t>5. Quinta Practica</t>
  </si>
  <si>
    <t>6. Sexta Practica</t>
  </si>
  <si>
    <t>7. Septima Practica</t>
  </si>
  <si>
    <t>Codigo-Nombre</t>
  </si>
  <si>
    <t>Competencias</t>
  </si>
  <si>
    <t>17 - Área Social Humanística 1</t>
  </si>
  <si>
    <t>Aplica principios básicos de ingeniería, ciencias de computación y sistemas
 de información y comunicación, en la formulación y resolución adecuada de
 problemas complejos.</t>
  </si>
  <si>
    <t>101 - Área Matemática Básica 1</t>
  </si>
  <si>
    <t>Aplica estándares de calidad, eficiencia y seguridad en la implementación
 adecuada de soluciones de software, hardware y TIC en general.</t>
  </si>
  <si>
    <t>5 - Técnicas de Estudio e Investigación</t>
  </si>
  <si>
    <t>La sumatoria de los puntos de los practicas debe no debe super el  10% de la nota</t>
  </si>
  <si>
    <t>Tarea de fortalecimiento académico</t>
  </si>
  <si>
    <t>Demuestra pensamiento crítico, actitud investigativa y rigor analítico en el
 planteamiento y la resolución de problemas complejos.</t>
  </si>
  <si>
    <t>Aplica conocimientos tecnológicos con ética profesional y respetando y
 cuidando los recursos naturales, humanos y financieros.</t>
  </si>
  <si>
    <t>39 - Deportes 1</t>
  </si>
  <si>
    <t>Obligatoria se debe dejar en la sesion de diagnistico</t>
  </si>
  <si>
    <t>Maneja e Interpreta adecuadamente datos masivos, sean estos
 estructurados o no estructurados, facilitando su visualización e interpretación
 de forma eficaz en apoyo a la toma de decisiones.</t>
  </si>
  <si>
    <t>6 - Idioma Tecnico 1</t>
  </si>
  <si>
    <t>Demuestra destreza y habilidad en la selección, uso y adaptación de
 herramientas metodológicas, tecnológicas, equipos especializados y en la
 lectura e interpretación de datos, pertinentes al contexto de su ejercicio
 profesional.</t>
  </si>
  <si>
    <t>19 - Área Social Humanística 2</t>
  </si>
  <si>
    <t>Identifica sus necesidades de actualización, capacitación y formación,
 durante su proceso formativo y en el ejercicio profesional, y busca los medios
 para cubrirlas por medios formales e informales, nacionales e
 internacionales, presenciales y en línea.</t>
  </si>
  <si>
    <t>103 - Área Matemática Básica 2</t>
  </si>
  <si>
    <t>Comunica a diversos públicos, información de su campo profesional, en
 varios lenguajes y formatos de manera asertiva, clara, rigurosa y precisa, con
 el uso apropiado de recursos tecnológicos.</t>
  </si>
  <si>
    <t>Instala y configura correctamente herramientas especializadas como Oracle SQL Developer para establecer entornos de trabajo funcionales.</t>
  </si>
  <si>
    <t>960 - Matemática Para Computación 1</t>
  </si>
  <si>
    <t>Documenta procesos técnicos de manera clara y estructurada mediante evidencias gráficas y explicaciones paso a paso en formato profesional.</t>
  </si>
  <si>
    <t>Se comunica correctamente en su lengua oficial y utiliza una lengua
 extranjera con el dominio requerido para el ejercicio de su profesión.</t>
  </si>
  <si>
    <t>Investigación  implementacion base de datos de oracle en docker</t>
  </si>
  <si>
    <t>147 - Física Básica</t>
  </si>
  <si>
    <t>Lidera y colabora proactivamente en equipos de trabajo y en comunidades
 profesionales para el logro de objetivos y mejoramiento de la calidad de vida.</t>
  </si>
  <si>
    <t>40 - Deportes 2</t>
  </si>
  <si>
    <t>8 - Idioma Técnico 2</t>
  </si>
  <si>
    <t>795 - Logica de Sitemas</t>
  </si>
  <si>
    <t>962 - Matemática Para Computación 2</t>
  </si>
  <si>
    <t>770 - Introducción a ala programación y computación 1</t>
  </si>
  <si>
    <t>107 - Área Matemática Intermedia 1</t>
  </si>
  <si>
    <t>Docker sobre linux/Windows, Oracle Database 18C</t>
  </si>
  <si>
    <t>150 - Fisica 1</t>
  </si>
  <si>
    <t>1 - Ética Profesional</t>
  </si>
  <si>
    <t>9 - Idioma Técnico 3</t>
  </si>
  <si>
    <t>796 - Lenguajes Formales y de Programación</t>
  </si>
  <si>
    <t>771 - Introducción a la Programación y Computación 2</t>
  </si>
  <si>
    <t>Aplica herramientas de bases de datos y lenguajes de consulta estructurados para diseñar, crear y gestionar estructuras de información.</t>
  </si>
  <si>
    <t>112 - Área Matemática Intermedia 2</t>
  </si>
  <si>
    <t>114 - Área Matemática Intermedia 3</t>
  </si>
  <si>
    <t>Que conocimientos base y competencias esenciales se deben reforzar que permitan al estudiante afrontar con mayor solidez los contenidos del curso</t>
  </si>
  <si>
    <t>152 - Física 2</t>
  </si>
  <si>
    <t>10 - Lógica</t>
  </si>
  <si>
    <t>11 - Idioma Técnico 4</t>
  </si>
  <si>
    <t>2025 - Prácticas Iniciales</t>
  </si>
  <si>
    <t>732 - Estadística 1</t>
  </si>
  <si>
    <t>777 - Organización de Lenguajes y Compiladores 1</t>
  </si>
  <si>
    <t>964 - Organización Computacional</t>
  </si>
  <si>
    <t>772 - Estructuras de Datos</t>
  </si>
  <si>
    <t>116 - Matemática Aplicada 3</t>
  </si>
  <si>
    <t>118 - Matemática Aplicada 1</t>
  </si>
  <si>
    <t>18 - Filosofía de la Ciencia</t>
  </si>
  <si>
    <t>722 - Teoría de Sistemas 1</t>
  </si>
  <si>
    <t>601 - Investigación de Operaciones 1</t>
  </si>
  <si>
    <t>14 - Economía</t>
  </si>
  <si>
    <t>781 - Organización de Lenguajes y Compiladores 2</t>
  </si>
  <si>
    <t>778 - Arquitectura de Computadoras y Ensambladores 1</t>
  </si>
  <si>
    <t>773 - Manejo e Implementación de Archivos</t>
  </si>
  <si>
    <t>122 - Matemática Aplicada 4</t>
  </si>
  <si>
    <t>120 - Matemática Aplicada 2</t>
  </si>
  <si>
    <t>200 - Ingeniería Eléctrica 1</t>
  </si>
  <si>
    <t>724 - Teoría de Sistemas 2</t>
  </si>
  <si>
    <t>603 - Investigación de Operaciones 2</t>
  </si>
  <si>
    <t>734 - Estadística 2</t>
  </si>
  <si>
    <t>281 - Sistemas Operativos 1</t>
  </si>
  <si>
    <t>779 - Arquitectura de Computadoras y Ensambladores 2</t>
  </si>
  <si>
    <t>1. Primera Tarea</t>
  </si>
  <si>
    <t>970 - Redes de Computadoras 1</t>
  </si>
  <si>
    <t>2036 - Prácticas Intermedias</t>
  </si>
  <si>
    <t>285 - Sistemas Operativos 2</t>
  </si>
  <si>
    <t>975 - Redes de Computadoras 2</t>
  </si>
  <si>
    <t>775 - Sistemas de Bases de Datos 2</t>
  </si>
  <si>
    <t>283 - Análisis y Diseño de Sistemas 1</t>
  </si>
  <si>
    <t>797 - Seminario de Sistemas 1</t>
  </si>
  <si>
    <t>700 - Ingeniería Económica 1</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</si>
  <si>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</si>
  <si>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</si>
  <si>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</si>
  <si>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</si>
  <si>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</si>
  <si>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</si>
  <si>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788 - Sistemas Aplicados 1</t>
  </si>
  <si>
    <t>776 - Bases de Datos Avanzadas</t>
  </si>
  <si>
    <t>2009 - Prácticas Finales Ingeniería Ciencias y Sistemas</t>
  </si>
  <si>
    <t>720 - Modelación y Simulación 2</t>
  </si>
  <si>
    <t>Instalación de Oracle y Oracle SQL Developer</t>
  </si>
  <si>
    <t>787 - Sistemas Organizacionales y Gerenciales 2</t>
  </si>
  <si>
    <t>790 - Emprendedores de Negocios Informáticos</t>
  </si>
  <si>
    <t>968 - Inteligencia Artificial 2</t>
  </si>
  <si>
    <t>974 - Redes de Nueva Generación</t>
  </si>
  <si>
    <t>780 - Software Avanzado</t>
  </si>
  <si>
    <t>789 - Sistemas Aplicados 2</t>
  </si>
  <si>
    <t>735 - Auditoría de Proyectos de Software</t>
  </si>
  <si>
    <t>7999 - Seminario de Investigación EPS Sistemas</t>
  </si>
  <si>
    <t>799 - Seminario de Investigación</t>
  </si>
  <si>
    <t>Gestor de Base de Datos: Oracle Database (específicamente versiones XE).Entorno de Desarrollo (IDE): Oracle SQL Developer.Lenguaje: SQL (Structured Query Language) para sentencias DDL y DML básicas.Documentación: Herramientas de edición de texto para generar manuales en formato PDF.</t>
  </si>
  <si>
    <t>90 - Programacion de Computadoras 1</t>
  </si>
  <si>
    <t>92 - Programacion de Computadoras 2</t>
  </si>
  <si>
    <t>667 - Programacion Comercial 1</t>
  </si>
  <si>
    <t>768 - Algoritmos</t>
  </si>
  <si>
    <t>0089 - Comunicación Asertiva</t>
  </si>
  <si>
    <t>El estudiante deberá realizar la descarga e instalación de Oracle SQL Developer y configurar una conexión exitosa a una instancia de base de datos Oracle. Posteriormente, aplicará sentencias SQL para crear una tabla con campos de identificación (Nombre, Carnet y Correo), realizará la inserción de sus datos personales y verificará la información mediante una consulta de selección. El resultado final será un manual técnico detallado con capturas de pantalla que evidencien cada etapa del proceso, desde la instalación hasta la visualización de los datos registrados.</t>
  </si>
  <si>
    <t>2. Segunda Tarea</t>
  </si>
  <si>
    <t>Dominio de Funciones de una Sola Fila y Lógica Condicional en informes de SQL</t>
  </si>
  <si>
    <t>Los estudiantes deberán diseñar y ejecutar un script de SQL que resuelva una serie de requerimientos de información de negocio, aplicando funciones de manipulación de caracteres, junto con funciones numéricas y de fecha.</t>
  </si>
  <si>
    <t>3. Tercera Tarea</t>
  </si>
  <si>
    <t>4. Cuarta Tarea</t>
  </si>
  <si>
    <t>5. Quinta Tarea</t>
  </si>
  <si>
    <t>6. Sexta Tarea</t>
  </si>
  <si>
    <t>7. Septima Tarea</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</si>
</sst>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color theme="1"/>
      <name val="Arial"/>
    </font>
    <font>
      <b/>
      <sz val="12.0"/>
      <color rgb="FFFF6D01"/>
      <name val="Arial"/>
    </font>
    <font>
      <b/>
      <sz val="12.0"/>
      <color rgb="FFFBBC04"/>
      <name val="Arial"/>
    </font>
    <font>
      <b/>
      <color theme="1"/>
      <name val="Arial"/>
    </font>
    <font>
      <b/>
      <sz val="12.0"/>
      <color theme="8"/>
      <name val="Arial"/>
    </font>
    <font>
      <color rgb="FFFFFFFF"/>
      <name val="Arial"/>
    </font>
    <font/>
    <font>
      <b/>
      <sz val="13.0"/>
      <color theme="4"/>
      <name val="Arial"/>
    </font>
    <font>
      <sz val="12.0"/>
      <color rgb="FFB7B7B7"/>
      <name val="Arial"/>
    </font>
    <font>
      <color rgb="FFB7B7B7"/>
      <name val="Arial"/>
    </font>
    <font>
      <b/>
      <sz val="12.0"/>
      <color theme="1"/>
      <name val="Arial"/>
    </font>
    <font>
      <b/>
      <sz val="12.0"/>
      <color theme="4"/>
      <name val="Arial"/>
    </font>
    <font>
      <b/>
      <sz val="11.0"/>
      <color theme="1"/>
      <name val="Arial"/>
    </font>
    <font>
      <sz val="12.0"/>
      <color rgb="FF404040"/>
      <name val="Inter"/>
    </font>
    <font>
      <color rgb="FF999999"/>
      <name val="Arial"/>
    </font>
    <font>
      <color theme="1"/>
      <name val="Arial"/>
      <scheme val="minor"/>
    </font>
    <font>
      <sz val="12.0"/>
      <color theme="1"/>
      <name val="Arial"/>
    </font>
    <font>
      <b/>
      <sz val="13.0"/>
      <color rgb="FF4285F4"/>
      <name val="Arial"/>
    </font>
    <font>
      <b/>
      <sz val="12.0"/>
      <color rgb="FF4285F4"/>
      <name val="Arial"/>
    </font>
    <font>
      <sz val="11.0"/>
      <color theme="1"/>
      <name val="Arial"/>
    </font>
    <font>
      <u/>
      <color rgb="FF0000FF"/>
      <name val="Arial"/>
    </font>
    <font>
      <u/>
      <color theme="1"/>
      <name val="Arial"/>
    </font>
    <font>
      <b/>
      <sz val="12.0"/>
      <color rgb="FFFFFFFF"/>
      <name val="Arial"/>
    </font>
    <font>
      <color rgb="FFCCCCCC"/>
      <name val="Arial"/>
    </font>
    <font>
      <color rgb="FFD9D9D9"/>
      <name val="Arial"/>
    </font>
    <font>
      <color rgb="FFEFEFEF"/>
      <name val="Arial"/>
    </font>
  </fonts>
  <fills count="19">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4285F4"/>
        <bgColor rgb="FF4285F4"/>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EAD1DC"/>
        <bgColor rgb="FFEAD1DC"/>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D9EAD3"/>
        <bgColor rgb="FFD9EAD3"/>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2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double">
        <color rgb="FF434343"/>
      </left>
      <right style="double">
        <color rgb="FF434343"/>
      </right>
      <top style="double">
        <color rgb="FF434343"/>
      </top>
      <bottom style="double">
        <color rgb="FF434343"/>
      </bottom>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vertical="bottom"/>
    </xf>
    <xf borderId="0" fillId="0" fontId="2" numFmtId="0" xfId="0" applyFont="1"/>
    <xf borderId="0" fillId="0" fontId="3" numFmtId="0" xfId="0" applyAlignment="1" applyFont="1">
      <alignment horizontal="center" vertical="bottom"/>
    </xf>
    <xf borderId="0" fillId="0" fontId="4" numFmtId="0" xfId="0" applyFont="1"/>
    <xf borderId="0" fillId="0" fontId="5" numFmtId="0" xfId="0" applyFont="1"/>
    <xf borderId="0" fillId="0" fontId="6" numFmtId="0" xfId="0" applyFont="1"/>
    <xf borderId="1" fillId="0" fontId="4" numFmtId="0" xfId="0" applyBorder="1" applyFont="1"/>
    <xf borderId="2" fillId="0" fontId="1" numFmtId="0" xfId="0" applyBorder="1" applyFont="1"/>
    <xf borderId="3" fillId="0" fontId="7" numFmtId="0" xfId="0" applyBorder="1" applyFont="1"/>
    <xf borderId="4" fillId="0" fontId="7" numFmtId="0" xfId="0" applyBorder="1" applyFont="1"/>
    <xf borderId="1" fillId="0" fontId="1" numFmtId="0" xfId="0" applyBorder="1" applyFont="1"/>
    <xf borderId="0" fillId="0" fontId="4" numFmtId="0" xfId="0" applyAlignment="1" applyFont="1">
      <alignment readingOrder="0"/>
    </xf>
    <xf borderId="0" fillId="0" fontId="4" numFmtId="0" xfId="0" applyAlignment="1" applyFont="1">
      <alignment shrinkToFit="0" wrapText="1"/>
    </xf>
    <xf borderId="0" fillId="0" fontId="1" numFmtId="0" xfId="0" applyAlignment="1" applyFont="1">
      <alignment horizontal="center" shrinkToFit="0" vertical="center" wrapText="1"/>
    </xf>
    <xf borderId="0" fillId="0" fontId="1" numFmtId="0" xfId="0" applyFont="1"/>
    <xf borderId="0" fillId="0" fontId="8" numFmtId="0" xfId="0" applyFont="1"/>
    <xf borderId="0" fillId="0" fontId="9" numFmtId="0" xfId="0" applyAlignment="1" applyFont="1">
      <alignment shrinkToFit="0" wrapText="1"/>
    </xf>
    <xf borderId="0" fillId="0" fontId="10" numFmtId="0" xfId="0" applyFont="1"/>
    <xf borderId="5" fillId="2" fontId="11" numFmtId="0" xfId="0" applyAlignment="1" applyBorder="1" applyFill="1" applyFont="1">
      <alignment shrinkToFit="0" vertical="bottom" wrapText="1"/>
    </xf>
    <xf borderId="0" fillId="0" fontId="12" numFmtId="0" xfId="0" applyAlignment="1" applyFont="1">
      <alignment shrinkToFit="0" wrapText="1"/>
    </xf>
    <xf borderId="0" fillId="0" fontId="13" numFmtId="0" xfId="0" applyAlignment="1" applyFont="1">
      <alignment vertical="bottom"/>
    </xf>
    <xf borderId="6" fillId="2" fontId="11" numFmtId="0" xfId="0" applyAlignment="1" applyBorder="1" applyFill="1" applyFont="1">
      <alignment shrinkToFit="0" vertical="bottom" wrapText="1"/>
    </xf>
    <xf borderId="2" fillId="3" fontId="14" numFmtId="0" xfId="0" applyAlignment="1" applyBorder="1" applyFill="1" applyFont="1">
      <alignment horizontal="center" shrinkToFit="0" vertical="bottom" wrapText="1"/>
    </xf>
    <xf borderId="0" fillId="4" fontId="6" numFmtId="0" xfId="0" applyFill="1" applyFont="1"/>
    <xf borderId="1" fillId="0" fontId="13" numFmtId="0" xfId="0" applyAlignment="1" applyBorder="1" applyFont="1">
      <alignment vertical="bottom"/>
    </xf>
    <xf borderId="7" fillId="0" fontId="7" numFmtId="0" xfId="0" applyBorder="1" applyFont="1"/>
    <xf borderId="1" fillId="0" fontId="13" numFmtId="0" xfId="0" applyAlignment="1" applyBorder="1" applyFont="1">
      <alignment shrinkToFit="0" vertical="bottom" wrapText="1"/>
    </xf>
    <xf borderId="1" fillId="5" fontId="14" numFmtId="0" xfId="0" applyAlignment="1" applyBorder="1" applyFill="1" applyFont="1">
      <alignment horizontal="center" shrinkToFit="0" vertical="bottom" wrapText="1"/>
    </xf>
    <xf borderId="0" fillId="0" fontId="15" numFmtId="0" xfId="0" applyFont="1"/>
    <xf borderId="8" fillId="0" fontId="7" numFmtId="0" xfId="0" applyBorder="1" applyFont="1"/>
    <xf borderId="1" fillId="6" fontId="1" numFmtId="0" xfId="0" applyAlignment="1" applyBorder="1" applyFill="1" applyFont="1">
      <alignment shrinkToFit="0" vertical="bottom" wrapText="1"/>
    </xf>
    <xf borderId="0" fillId="0" fontId="16" numFmtId="0" xfId="0" applyAlignment="1" applyFont="1">
      <alignment shrinkToFit="0" wrapText="1"/>
    </xf>
    <xf borderId="0" fillId="0" fontId="1" numFmtId="0" xfId="0" applyAlignment="1" applyFont="1">
      <alignment horizontal="right" shrinkToFit="0" vertical="bottom" wrapText="1"/>
    </xf>
    <xf borderId="0" fillId="7" fontId="1" numFmtId="0" xfId="0" applyAlignment="1" applyFill="1" applyFont="1">
      <alignment shrinkToFit="0" vertical="bottom" wrapText="1"/>
    </xf>
    <xf borderId="2" fillId="0" fontId="1" numFmtId="0" xfId="0" applyAlignment="1" applyBorder="1" applyFont="1">
      <alignment vertical="bottom"/>
    </xf>
    <xf borderId="2" fillId="0" fontId="1" numFmtId="0" xfId="0" applyAlignment="1" applyBorder="1" applyFont="1">
      <alignment readingOrder="0" vertical="bottom"/>
    </xf>
    <xf borderId="5" fillId="0" fontId="17" numFmtId="0" xfId="0" applyAlignment="1" applyBorder="1" applyFont="1">
      <alignment shrinkToFit="0" vertical="bottom" wrapText="1"/>
    </xf>
    <xf borderId="2" fillId="0" fontId="1" numFmtId="0" xfId="0" applyAlignment="1" applyBorder="1" applyFont="1">
      <alignment readingOrder="0" shrinkToFit="0" vertical="bottom" wrapText="1"/>
    </xf>
    <xf borderId="0" fillId="0" fontId="1" numFmtId="0" xfId="0" applyAlignment="1" applyFont="1">
      <alignment shrinkToFit="0" vertical="bottom" wrapText="1"/>
    </xf>
    <xf borderId="0" fillId="5" fontId="1" numFmtId="0" xfId="0" applyAlignment="1" applyFill="1" applyFont="1">
      <alignment vertical="bottom"/>
    </xf>
    <xf borderId="1" fillId="6" fontId="1" numFmtId="0" xfId="0" applyAlignment="1" applyBorder="1" applyFill="1" applyFont="1">
      <alignment shrinkToFit="0" wrapText="1"/>
    </xf>
    <xf borderId="0" fillId="0" fontId="1" numFmtId="0" xfId="0" applyAlignment="1" applyFont="1">
      <alignment horizontal="right" shrinkToFit="0" wrapText="1"/>
    </xf>
    <xf borderId="2" fillId="0" fontId="1" numFmtId="0" xfId="0" applyAlignment="1" applyBorder="1" applyFont="1">
      <alignment readingOrder="0"/>
    </xf>
    <xf borderId="5" fillId="0" fontId="1" numFmtId="0" xfId="0" applyAlignment="1" applyBorder="1" applyFont="1">
      <alignment horizontal="right" vertical="bottom"/>
    </xf>
    <xf borderId="1" fillId="5" fontId="14" numFmtId="0" xfId="0" applyAlignment="1" applyBorder="1" applyFill="1" applyFont="1">
      <alignment horizontal="center" vertical="bottom"/>
    </xf>
    <xf borderId="0" fillId="0" fontId="1" numFmtId="0" xfId="0" applyAlignment="1" applyFont="1">
      <alignment shrinkToFit="0" wrapText="1"/>
    </xf>
    <xf borderId="1" fillId="6" fontId="1" numFmtId="0" xfId="0" applyBorder="1" applyFill="1" applyFont="1"/>
    <xf borderId="1" fillId="0" fontId="17" numFmtId="0" xfId="0" applyAlignment="1" applyBorder="1" applyFont="1">
      <alignment horizontal="center" vertical="bottom"/>
    </xf>
    <xf borderId="5" fillId="0" fontId="1" numFmtId="0" xfId="0" applyAlignment="1" applyBorder="1" applyFont="1">
      <alignment vertical="bottom"/>
    </xf>
    <xf borderId="0" fillId="0" fontId="18" numFmtId="0" xfId="0" applyFont="1"/>
    <xf borderId="6" fillId="0" fontId="1" numFmtId="0" xfId="0" applyAlignment="1" applyBorder="1" applyFont="1">
      <alignment vertical="bottom"/>
    </xf>
    <xf borderId="0" fillId="7" fontId="1" numFmtId="0" xfId="0" applyAlignment="1" applyFill="1" applyFont="1">
      <alignment horizontal="right" vertical="bottom"/>
    </xf>
    <xf borderId="5" fillId="0" fontId="17" numFmtId="0" xfId="0" applyAlignment="1" applyBorder="1" applyFont="1">
      <alignment vertical="bottom"/>
    </xf>
    <xf borderId="1" fillId="8" fontId="13" numFmtId="0" xfId="0" applyAlignment="1" applyBorder="1" applyFill="1" applyFont="1">
      <alignment horizontal="center" vertical="bottom"/>
    </xf>
    <xf borderId="0" fillId="0" fontId="1" numFmtId="0" xfId="0" applyAlignment="1" applyFont="1">
      <alignment shrinkToFit="0" vertical="bottom" wrapText="1"/>
    </xf>
    <xf borderId="2" fillId="8" fontId="13" numFmtId="0" xfId="0" applyAlignment="1" applyBorder="1" applyFill="1" applyFont="1">
      <alignment horizontal="center" vertical="bottom"/>
    </xf>
    <xf borderId="0" fillId="0" fontId="19" numFmtId="0" xfId="0" applyAlignment="1" applyFont="1">
      <alignment shrinkToFit="0" wrapText="1"/>
    </xf>
    <xf borderId="9" fillId="0" fontId="17" numFmtId="0" xfId="0" applyAlignment="1" applyBorder="1" applyFont="1">
      <alignment vertical="bottom"/>
    </xf>
    <xf borderId="1" fillId="8" fontId="13" numFmtId="0" xfId="0" applyAlignment="1" applyBorder="1" applyFill="1" applyFont="1">
      <alignment horizontal="center" shrinkToFit="0" vertical="bottom" wrapText="1"/>
    </xf>
    <xf borderId="9" fillId="0" fontId="1" numFmtId="0" xfId="0" applyAlignment="1" applyBorder="1" applyFont="1">
      <alignment horizontal="right" vertical="bottom"/>
    </xf>
    <xf borderId="2" fillId="8" fontId="13" numFmtId="0" xfId="0" applyAlignment="1" applyBorder="1" applyFill="1" applyFont="1">
      <alignment horizontal="center" shrinkToFit="0" vertical="bottom" wrapText="1"/>
    </xf>
    <xf borderId="10" fillId="0" fontId="1" numFmtId="0" xfId="0" applyAlignment="1" applyBorder="1" applyFont="1">
      <alignment vertical="bottom"/>
    </xf>
    <xf borderId="11" fillId="0" fontId="7" numFmtId="0" xfId="0" applyBorder="1" applyFont="1"/>
    <xf borderId="1" fillId="0" fontId="1" numFmtId="0" xfId="0" applyAlignment="1" applyBorder="1" applyFont="1">
      <alignment horizontal="right" vertical="bottom"/>
    </xf>
    <xf borderId="12" fillId="0" fontId="7" numFmtId="0" xfId="0" applyBorder="1" applyFont="1"/>
    <xf borderId="1" fillId="6" fontId="11" numFmtId="0" xfId="0" applyAlignment="1" applyBorder="1" applyFill="1" applyFont="1">
      <alignment shrinkToFit="0" vertical="bottom" wrapText="1"/>
    </xf>
    <xf borderId="1" fillId="9" fontId="1" numFmtId="0" xfId="0" applyAlignment="1" applyBorder="1" applyFill="1" applyFont="1">
      <alignment vertical="bottom"/>
    </xf>
    <xf borderId="1" fillId="6" fontId="1" numFmtId="0" xfId="0" applyAlignment="1" applyBorder="1" applyFill="1" applyFont="1">
      <alignment horizontal="right" vertical="bottom"/>
    </xf>
    <xf borderId="2" fillId="10" fontId="1" numFmtId="0" xfId="0" applyAlignment="1" applyBorder="1" applyFill="1" applyFont="1">
      <alignment vertical="bottom"/>
    </xf>
    <xf borderId="13" fillId="11" fontId="11" numFmtId="0" xfId="0" applyAlignment="1" applyBorder="1" applyFill="1" applyFont="1">
      <alignment shrinkToFit="0" vertical="bottom" wrapText="1"/>
    </xf>
    <xf borderId="1" fillId="12" fontId="1" numFmtId="0" xfId="0" applyAlignment="1" applyBorder="1" applyFill="1" applyFont="1">
      <alignment vertical="bottom"/>
    </xf>
    <xf borderId="2" fillId="13" fontId="1" numFmtId="0" xfId="0" applyAlignment="1" applyBorder="1" applyFill="1" applyFont="1">
      <alignment vertical="bottom"/>
    </xf>
    <xf borderId="1" fillId="14" fontId="1" numFmtId="0" xfId="0" applyAlignment="1" applyBorder="1" applyFill="1" applyFont="1">
      <alignment vertical="bottom"/>
    </xf>
    <xf borderId="1" fillId="5" fontId="1" numFmtId="0" xfId="0" applyAlignment="1" applyBorder="1" applyFill="1" applyFont="1">
      <alignment vertical="bottom"/>
    </xf>
    <xf borderId="14" fillId="11" fontId="1" numFmtId="0" xfId="0" applyAlignment="1" applyBorder="1" applyFill="1" applyFont="1">
      <alignment shrinkToFit="0" vertical="bottom" wrapText="1"/>
    </xf>
    <xf borderId="15" fillId="0" fontId="7" numFmtId="0" xfId="0" applyBorder="1" applyFont="1"/>
    <xf borderId="16" fillId="0" fontId="7" numFmtId="0" xfId="0" applyBorder="1" applyFont="1"/>
    <xf borderId="2" fillId="15" fontId="20" numFmtId="0" xfId="0" applyAlignment="1" applyBorder="1" applyFill="1" applyFont="1">
      <alignment horizontal="center" shrinkToFit="0" vertical="bottom" wrapText="1"/>
    </xf>
    <xf borderId="1" fillId="14" fontId="1" numFmtId="0" xfId="0" applyAlignment="1" applyBorder="1" applyFill="1" applyFont="1">
      <alignment vertical="bottom"/>
    </xf>
    <xf borderId="1" fillId="0" fontId="13" numFmtId="0" xfId="0" applyAlignment="1" applyBorder="1" applyFont="1">
      <alignment readingOrder="0" vertical="bottom"/>
    </xf>
    <xf borderId="0" fillId="0" fontId="21" numFmtId="0" xfId="0" applyAlignment="1" applyFont="1">
      <alignment vertical="bottom"/>
    </xf>
    <xf borderId="1" fillId="0" fontId="1" numFmtId="0" xfId="0" applyAlignment="1" applyBorder="1" applyFont="1">
      <alignment horizontal="right" readingOrder="0" vertical="bottom"/>
    </xf>
    <xf borderId="1" fillId="9" fontId="1" numFmtId="0" xfId="0" applyAlignment="1" applyBorder="1" applyFill="1" applyFont="1">
      <alignment readingOrder="0" vertical="bottom"/>
    </xf>
    <xf borderId="2" fillId="10" fontId="1" numFmtId="0" xfId="0" applyAlignment="1" applyBorder="1" applyFill="1" applyFont="1">
      <alignment readingOrder="0" vertical="bottom"/>
    </xf>
    <xf borderId="1" fillId="12" fontId="1" numFmtId="0" xfId="0" applyAlignment="1" applyBorder="1" applyFill="1" applyFont="1">
      <alignment readingOrder="0" vertical="bottom"/>
    </xf>
    <xf borderId="2" fillId="13" fontId="1" numFmtId="0" xfId="0" applyAlignment="1" applyBorder="1" applyFill="1" applyFont="1">
      <alignment readingOrder="0" vertical="bottom"/>
    </xf>
    <xf borderId="1" fillId="14" fontId="1" numFmtId="0" xfId="0" applyAlignment="1" applyBorder="1" applyFill="1" applyFont="1">
      <alignment readingOrder="0" vertical="bottom"/>
    </xf>
    <xf borderId="0" fillId="0" fontId="22" numFmtId="0" xfId="0" applyAlignment="1" applyFont="1">
      <alignment vertical="bottom"/>
    </xf>
    <xf borderId="2" fillId="15" fontId="1" numFmtId="0" xfId="0" applyAlignment="1" applyBorder="1" applyFill="1" applyFont="1">
      <alignment horizontal="center"/>
    </xf>
    <xf borderId="1" fillId="0" fontId="1" numFmtId="0" xfId="0" applyAlignment="1" applyBorder="1" applyFont="1">
      <alignment shrinkToFit="0" wrapText="1"/>
    </xf>
    <xf borderId="2" fillId="0" fontId="1" numFmtId="0" xfId="0" applyAlignment="1" applyBorder="1" applyFont="1">
      <alignment horizontal="center"/>
    </xf>
    <xf borderId="0" fillId="0" fontId="19" numFmtId="0" xfId="0" applyFont="1"/>
    <xf borderId="0" fillId="16" fontId="23" numFmtId="0" xfId="0" applyFill="1" applyFont="1"/>
    <xf borderId="2" fillId="7" fontId="1" numFmtId="0" xfId="0" applyAlignment="1" applyBorder="1" applyFill="1" applyFont="1">
      <alignment vertical="bottom"/>
    </xf>
    <xf borderId="2" fillId="6" fontId="1" numFmtId="0" xfId="0" applyBorder="1" applyFill="1" applyFont="1"/>
    <xf borderId="17" fillId="0" fontId="1" numFmtId="0" xfId="0" applyAlignment="1" applyBorder="1" applyFont="1">
      <alignment readingOrder="0" shrinkToFit="0" vertical="bottom" wrapText="1"/>
    </xf>
    <xf borderId="17" fillId="0" fontId="1" numFmtId="0" xfId="0" applyAlignment="1" applyBorder="1" applyFont="1">
      <alignment readingOrder="0"/>
    </xf>
    <xf borderId="18" fillId="0" fontId="7" numFmtId="0" xfId="0" applyBorder="1" applyFont="1"/>
    <xf borderId="19" fillId="0" fontId="7" numFmtId="0" xfId="0" applyBorder="1" applyFont="1"/>
    <xf borderId="20" fillId="0" fontId="7" numFmtId="0" xfId="0" applyBorder="1" applyFont="1"/>
    <xf borderId="21" fillId="0" fontId="7" numFmtId="0" xfId="0" applyBorder="1" applyFont="1"/>
    <xf borderId="17" fillId="0" fontId="1" numFmtId="0" xfId="0" applyAlignment="1" applyBorder="1" applyFont="1">
      <alignment readingOrder="0" shrinkToFit="0" wrapText="1"/>
    </xf>
    <xf borderId="22" fillId="0" fontId="7" numFmtId="0" xfId="0" applyBorder="1" applyFont="1"/>
    <xf borderId="0" fillId="0" fontId="12" numFmtId="0" xfId="0" applyFont="1"/>
    <xf borderId="1" fillId="17" fontId="1" numFmtId="0" xfId="0" applyBorder="1" applyFill="1" applyFont="1"/>
    <xf borderId="2" fillId="17" fontId="1" numFmtId="0" xfId="0" applyBorder="1" applyFill="1" applyFont="1"/>
    <xf borderId="1" fillId="18" fontId="1" numFmtId="0" xfId="0" applyAlignment="1" applyBorder="1" applyFill="1" applyFont="1">
      <alignment shrinkToFit="0" wrapText="1"/>
    </xf>
    <xf borderId="2" fillId="18" fontId="1" numFmtId="0" xfId="0" applyBorder="1" applyFill="1" applyFont="1"/>
    <xf borderId="1" fillId="11" fontId="1" numFmtId="0" xfId="0" applyBorder="1" applyFill="1" applyFont="1"/>
    <xf borderId="2" fillId="0" fontId="24" numFmtId="0" xfId="0" applyAlignment="1" applyBorder="1" applyFont="1">
      <alignment readingOrder="0"/>
    </xf>
    <xf borderId="0" fillId="0" fontId="24" numFmtId="0" xfId="0" applyFont="1"/>
    <xf borderId="17" fillId="0" fontId="1" numFmtId="0" xfId="0" applyAlignment="1" applyBorder="1" applyFont="1">
      <alignment readingOrder="0" shrinkToFit="0" vertical="center" wrapText="1"/>
    </xf>
    <xf borderId="23" fillId="0" fontId="7" numFmtId="0" xfId="0" applyBorder="1" applyFont="1"/>
    <xf borderId="24" fillId="0" fontId="7" numFmtId="0" xfId="0" applyBorder="1" applyFont="1"/>
    <xf borderId="2" fillId="0" fontId="24" numFmtId="0" xfId="0" applyBorder="1" applyFont="1"/>
    <xf borderId="0" fillId="0" fontId="25" numFmtId="0" xfId="0" applyFont="1"/>
    <xf borderId="17" fillId="0" fontId="1" numFmtId="0" xfId="0" applyBorder="1" applyFont="1"/>
    <xf borderId="0" fillId="0" fontId="2" numFmtId="0" xfId="0" applyAlignment="1" applyFont="1">
      <alignment horizontal="center"/>
    </xf>
    <xf borderId="0" fillId="16" fontId="23" numFmtId="0" xfId="0" applyAlignment="1" applyFill="1" applyFont="1">
      <alignment readingOrder="0"/>
    </xf>
    <xf borderId="1" fillId="17" fontId="1" numFmtId="0" xfId="0" applyAlignment="1" applyBorder="1" applyFill="1" applyFont="1">
      <alignment shrinkToFit="0" wrapText="1"/>
    </xf>
    <xf borderId="2" fillId="0" fontId="1" numFmtId="0" xfId="0" applyAlignment="1" applyBorder="1" applyFont="1">
      <alignment shrinkToFit="0" vertical="bottom" wrapText="1"/>
    </xf>
    <xf borderId="2" fillId="0" fontId="4" numFmtId="0" xfId="0" applyAlignment="1" applyBorder="1" applyFont="1">
      <alignment shrinkToFit="0" vertical="bottom" wrapText="1"/>
    </xf>
    <xf borderId="17" fillId="0" fontId="1" numFmtId="0" xfId="0" applyAlignment="1" applyBorder="1" applyFont="1">
      <alignment readingOrder="0" vertical="bottom"/>
    </xf>
    <xf borderId="17" fillId="0" fontId="1" numFmtId="0" xfId="0" applyAlignment="1" applyBorder="1" applyFont="1">
      <alignment readingOrder="0" vertical="center"/>
    </xf>
    <xf borderId="17" fillId="0" fontId="1" numFmtId="0" xfId="0" applyAlignment="1" applyBorder="1" applyFont="1">
      <alignment horizontal="left" readingOrder="0" shrinkToFit="0" vertical="center" wrapText="1"/>
    </xf>
    <xf borderId="17" fillId="0" fontId="1" numFmtId="0" xfId="0" applyAlignment="1" applyBorder="1" applyFont="1">
      <alignment vertical="bottom"/>
    </xf>
    <xf borderId="0" fillId="0" fontId="16" numFmtId="0" xfId="0" applyAlignment="1" applyFont="1">
      <alignment readingOrder="0"/>
    </xf>
    <xf borderId="17" fillId="0" fontId="26" numFmtId="0" xfId="0" applyBorder="1" applyFont="1"/>
    <xf borderId="0" fillId="0" fontId="23"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66675</xdr:colOff>
      <xdr:row>10</xdr:row>
      <xdr:rowOff>161925</xdr:rowOff>
    </xdr:from>
    <xdr:ext cx="6638925" cy="31242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n5es0M20vXxa7i4eLN7pbgTXc2C1dmCQ/view?usp=sharing" TargetMode="External"/><Relationship Id="rId2" Type="http://schemas.openxmlformats.org/officeDocument/2006/relationships/hyperlink" Target="https://youtu.be/C8Q9dKo4t-w?si=yErgF_ihe1tsaHM0"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13"/>
    <col customWidth="1" min="2" max="2" width="14.0"/>
    <col customWidth="1" min="3" max="3" width="24.5"/>
    <col customWidth="1" min="4" max="4" width="16.88"/>
  </cols>
  <sheetData>
    <row r="1" ht="15.75" customHeight="1">
      <c r="A1" s="1"/>
    </row>
    <row r="2" ht="15.75" customHeight="1">
      <c r="A2" s="1"/>
      <c r="B2" s="3" t="s">
        <v>0</v>
      </c>
    </row>
    <row r="3" ht="15.75" customHeight="1">
      <c r="A3" s="1"/>
    </row>
    <row r="4" ht="15.75" customHeight="1">
      <c r="A4" s="1"/>
      <c r="B4" s="5" t="s">
        <v>2</v>
      </c>
      <c r="C4" s="13" t="s">
        <v>6</v>
      </c>
    </row>
    <row r="5">
      <c r="A5" s="1"/>
      <c r="B5" s="14" t="s">
        <v>7</v>
      </c>
      <c r="C5" s="16" t="s">
        <v>10</v>
      </c>
    </row>
    <row r="6">
      <c r="A6" s="1"/>
      <c r="B6" s="14" t="s">
        <v>12</v>
      </c>
    </row>
    <row r="7" ht="15.75" customHeight="1">
      <c r="A7" s="1"/>
    </row>
    <row r="8" ht="15.75" customHeight="1">
      <c r="A8" s="18" t="s">
        <v>13</v>
      </c>
    </row>
    <row r="9" ht="15.75" customHeight="1">
      <c r="A9" s="18" t="s">
        <v>15</v>
      </c>
    </row>
    <row r="10">
      <c r="A10" s="20" t="s">
        <v>16</v>
      </c>
      <c r="B10" s="20" t="s">
        <v>17</v>
      </c>
      <c r="C10" s="20" t="s">
        <v>18</v>
      </c>
      <c r="D10" s="23" t="s">
        <v>19</v>
      </c>
      <c r="E10" s="27"/>
      <c r="F10" s="31"/>
      <c r="G10" s="35" t="s">
        <v>31</v>
      </c>
    </row>
    <row r="11">
      <c r="A11" s="38" t="s">
        <v>33</v>
      </c>
      <c r="B11" s="45">
        <f>S.2!C7+S.3!C7+S.4!C7+S.5!C7+S.6!C7+S.7!C7+S.8!C7+S.9!C7+S.10!C7+S.11!C7</f>
        <v>3</v>
      </c>
      <c r="C11" s="50">
        <f>S.2!C6+S.3!C6+S.4!C6+S.5!C6+S.6!C6+S.7!C6+S.8!C6+S.9!C6+S.10!C6+S.11!C6</f>
        <v>1095</v>
      </c>
      <c r="D11" s="52"/>
      <c r="E11" s="27"/>
      <c r="F11" s="31"/>
      <c r="G11" s="53">
        <v>10.0</v>
      </c>
    </row>
    <row r="12" ht="15.75" customHeight="1">
      <c r="A12" s="54" t="s">
        <v>70</v>
      </c>
      <c r="B12" s="45">
        <f>Proyectos!C6</f>
        <v>18</v>
      </c>
      <c r="C12" s="50">
        <f>Proyectos!C5</f>
        <v>80</v>
      </c>
      <c r="D12" s="52"/>
      <c r="E12" s="27"/>
      <c r="F12" s="31"/>
      <c r="G12" s="53">
        <v>60.0</v>
      </c>
    </row>
    <row r="13" ht="15.75" customHeight="1">
      <c r="A13" s="54" t="s">
        <v>83</v>
      </c>
      <c r="B13" s="45">
        <f>Practicas!C6</f>
        <v>4</v>
      </c>
      <c r="C13" s="50">
        <f>Practicas!C5</f>
        <v>25</v>
      </c>
      <c r="D13" s="52"/>
      <c r="E13" s="27"/>
      <c r="F13" s="31"/>
      <c r="G13" s="53">
        <v>20.0</v>
      </c>
    </row>
    <row r="14" ht="15.75" customHeight="1">
      <c r="A14" s="59" t="s">
        <v>89</v>
      </c>
      <c r="B14" s="61">
        <f>Tareas!C6</f>
        <v>4</v>
      </c>
      <c r="C14" s="50">
        <f>Tareas!C5</f>
        <v>9</v>
      </c>
      <c r="D14" s="63"/>
      <c r="E14" s="64"/>
      <c r="F14" s="66"/>
      <c r="G14" s="53">
        <v>10.0</v>
      </c>
    </row>
    <row r="15" ht="15.75" customHeight="1">
      <c r="A15" s="67" t="s">
        <v>126</v>
      </c>
      <c r="B15" s="69">
        <f t="shared" ref="B15:C15" si="1">SUM(B11:B14)</f>
        <v>29</v>
      </c>
      <c r="C15" s="69">
        <f t="shared" si="1"/>
        <v>1209</v>
      </c>
      <c r="D15" s="71" t="s">
        <v>139</v>
      </c>
      <c r="E15" s="76"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Revisar: Total ≠ 100 (actual 29)")</f>
        <v>❌ Revisar: Total ≠ 100 (actual 29)</v>
      </c>
      <c r="F15" s="77"/>
      <c r="G15" s="78"/>
    </row>
    <row r="16" ht="15.75" customHeight="1">
      <c r="A16" s="1"/>
    </row>
    <row r="17" ht="15.75" customHeight="1">
      <c r="A17" s="1"/>
    </row>
    <row r="18" ht="15.75" customHeight="1">
      <c r="A18" s="1"/>
    </row>
    <row r="19" ht="15.75" customHeight="1">
      <c r="A19" s="1"/>
    </row>
    <row r="20" ht="15.75" customHeight="1">
      <c r="A20" s="1"/>
    </row>
    <row r="21" ht="15.75" customHeight="1">
      <c r="A21" s="1"/>
    </row>
    <row r="22" ht="15.75" customHeight="1">
      <c r="A22" s="1"/>
    </row>
    <row r="23" ht="15.75" customHeight="1">
      <c r="A23" s="1"/>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s>
  <sheetData>
    <row r="1">
      <c r="A1" s="2"/>
      <c r="B1" s="4" t="s">
        <v>1</v>
      </c>
      <c r="Q1" s="2"/>
      <c r="R1" s="2"/>
      <c r="S1" s="2"/>
      <c r="T1" s="2"/>
      <c r="U1" s="2"/>
      <c r="V1" s="2"/>
      <c r="W1" s="2"/>
      <c r="X1" s="2"/>
      <c r="Y1" s="2"/>
      <c r="Z1" s="2"/>
    </row>
    <row r="2">
      <c r="A2" s="2"/>
      <c r="B2" s="5" t="s">
        <v>2</v>
      </c>
      <c r="C2" s="13" t="s">
        <v>6</v>
      </c>
      <c r="I2" s="2"/>
      <c r="J2" s="2"/>
      <c r="K2" s="2"/>
      <c r="L2" s="2"/>
      <c r="M2" s="2"/>
      <c r="N2" s="2"/>
      <c r="O2" s="2"/>
      <c r="P2" s="2"/>
      <c r="Q2" s="2"/>
      <c r="R2" s="2"/>
      <c r="S2" s="2"/>
      <c r="T2" s="2"/>
      <c r="U2" s="2"/>
      <c r="V2" s="2"/>
      <c r="W2" s="2"/>
      <c r="X2" s="2"/>
      <c r="Y2" s="2"/>
      <c r="Z2" s="2"/>
    </row>
    <row r="3">
      <c r="A3" s="2"/>
      <c r="B3" s="5" t="s">
        <v>7</v>
      </c>
      <c r="C3" s="16" t="s">
        <v>10</v>
      </c>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4" t="s">
        <v>20</v>
      </c>
      <c r="C5" s="10"/>
      <c r="D5" s="10"/>
      <c r="E5" s="10"/>
      <c r="F5" s="10"/>
      <c r="G5" s="11"/>
      <c r="H5" s="2"/>
      <c r="I5" s="24" t="s">
        <v>22</v>
      </c>
      <c r="J5" s="10"/>
      <c r="K5" s="10"/>
      <c r="L5" s="10"/>
      <c r="M5" s="10"/>
      <c r="N5" s="10"/>
      <c r="O5" s="10"/>
      <c r="P5" s="11"/>
      <c r="Q5" s="2"/>
      <c r="R5" s="2"/>
      <c r="S5" s="2"/>
      <c r="T5" s="2"/>
      <c r="U5" s="2"/>
      <c r="V5" s="2"/>
      <c r="W5" s="2"/>
      <c r="X5" s="2"/>
      <c r="Y5" s="2"/>
      <c r="Z5" s="2"/>
    </row>
    <row r="6">
      <c r="A6" s="2"/>
      <c r="B6" s="29">
        <v>1.0</v>
      </c>
      <c r="C6" s="36" t="s">
        <v>30</v>
      </c>
      <c r="D6" s="10"/>
      <c r="E6" s="10"/>
      <c r="F6" s="10"/>
      <c r="G6" s="11"/>
      <c r="H6" s="41"/>
      <c r="I6" s="29">
        <v>1.0</v>
      </c>
      <c r="J6" s="36" t="s">
        <v>42</v>
      </c>
      <c r="K6" s="10"/>
      <c r="L6" s="10"/>
      <c r="M6" s="10"/>
      <c r="N6" s="10"/>
      <c r="O6" s="10"/>
      <c r="P6" s="11"/>
      <c r="Q6" s="2"/>
      <c r="R6" s="2"/>
      <c r="S6" s="2"/>
      <c r="T6" s="2"/>
      <c r="U6" s="2"/>
      <c r="V6" s="2"/>
      <c r="W6" s="2"/>
      <c r="X6" s="2"/>
      <c r="Y6" s="2"/>
      <c r="Z6" s="2"/>
    </row>
    <row r="7">
      <c r="A7" s="2"/>
      <c r="B7" s="46">
        <v>2.0</v>
      </c>
      <c r="C7" s="36" t="s">
        <v>47</v>
      </c>
      <c r="D7" s="10"/>
      <c r="E7" s="10"/>
      <c r="F7" s="10"/>
      <c r="G7" s="11"/>
      <c r="H7" s="2"/>
      <c r="I7" s="49">
        <v>2.0</v>
      </c>
      <c r="J7" s="36" t="s">
        <v>55</v>
      </c>
      <c r="K7" s="10"/>
      <c r="L7" s="10"/>
      <c r="M7" s="10"/>
      <c r="N7" s="10"/>
      <c r="O7" s="10"/>
      <c r="P7" s="11"/>
      <c r="Q7" s="2"/>
      <c r="R7" s="2"/>
      <c r="S7" s="2"/>
      <c r="T7" s="2"/>
      <c r="U7" s="2"/>
      <c r="V7" s="2"/>
      <c r="W7" s="2"/>
      <c r="X7" s="2"/>
      <c r="Y7" s="2"/>
      <c r="Z7" s="2"/>
    </row>
    <row r="8">
      <c r="A8" s="2"/>
      <c r="B8" s="46">
        <v>3.0</v>
      </c>
      <c r="C8" s="36" t="s">
        <v>59</v>
      </c>
      <c r="D8" s="10"/>
      <c r="E8" s="10"/>
      <c r="F8" s="10"/>
      <c r="G8" s="11"/>
      <c r="H8" s="2"/>
      <c r="I8" s="49">
        <v>3.0</v>
      </c>
      <c r="J8" s="36" t="s">
        <v>63</v>
      </c>
      <c r="K8" s="10"/>
      <c r="L8" s="10"/>
      <c r="M8" s="10"/>
      <c r="N8" s="10"/>
      <c r="O8" s="10"/>
      <c r="P8" s="11"/>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55" t="s">
        <v>75</v>
      </c>
      <c r="C11" s="55" t="s">
        <v>80</v>
      </c>
      <c r="D11" s="55" t="s">
        <v>81</v>
      </c>
      <c r="E11" s="57" t="s">
        <v>82</v>
      </c>
      <c r="F11" s="11"/>
      <c r="G11" s="60" t="s">
        <v>90</v>
      </c>
      <c r="H11" s="62" t="s">
        <v>102</v>
      </c>
      <c r="I11" s="11"/>
      <c r="J11" s="55" t="s">
        <v>110</v>
      </c>
      <c r="K11" s="2"/>
      <c r="L11" s="2"/>
      <c r="M11" s="2"/>
      <c r="N11" s="2"/>
      <c r="O11" s="2"/>
      <c r="P11" s="2"/>
      <c r="Q11" s="2"/>
      <c r="R11" s="2"/>
      <c r="S11" s="2"/>
      <c r="T11" s="2"/>
      <c r="U11" s="2"/>
      <c r="V11" s="2"/>
      <c r="W11" s="2"/>
      <c r="X11" s="2"/>
      <c r="Y11" s="2"/>
      <c r="Z11" s="2"/>
    </row>
    <row r="12">
      <c r="A12" s="2"/>
      <c r="B12" s="65">
        <v>1.0</v>
      </c>
      <c r="C12" s="26" t="s">
        <v>125</v>
      </c>
      <c r="D12" s="68" t="s">
        <v>127</v>
      </c>
      <c r="E12" s="70" t="s">
        <v>136</v>
      </c>
      <c r="F12" s="11"/>
      <c r="G12" s="72" t="s">
        <v>143</v>
      </c>
      <c r="H12" s="73" t="s">
        <v>148</v>
      </c>
      <c r="I12" s="11"/>
      <c r="J12" s="74" t="s">
        <v>151</v>
      </c>
      <c r="K12" s="2"/>
      <c r="L12" s="2"/>
      <c r="M12" s="2"/>
      <c r="N12" s="2"/>
      <c r="O12" s="2"/>
      <c r="P12" s="2"/>
      <c r="Q12" s="2"/>
      <c r="R12" s="2"/>
      <c r="S12" s="2"/>
      <c r="T12" s="2"/>
      <c r="U12" s="2"/>
      <c r="V12" s="2"/>
      <c r="W12" s="2"/>
      <c r="X12" s="2"/>
      <c r="Y12" s="2"/>
      <c r="Z12" s="2"/>
    </row>
    <row r="13">
      <c r="A13" s="2"/>
      <c r="B13" s="75"/>
      <c r="C13" s="79" t="str">
        <f>D12 &amp; " " &amp; E12 &amp; " " &amp;G12&amp; " " &amp;H12&amp; " " </f>
        <v>Aplica conceptos de la teoria relacional con herramientas que provee Oracle para poder crear modelos de bases de datos relacionales </v>
      </c>
      <c r="D13" s="10"/>
      <c r="E13" s="10"/>
      <c r="F13" s="10"/>
      <c r="G13" s="10"/>
      <c r="H13" s="10"/>
      <c r="I13" s="10"/>
      <c r="J13" s="11"/>
      <c r="K13" s="2"/>
      <c r="L13" s="2"/>
      <c r="M13" s="2"/>
      <c r="N13" s="2"/>
      <c r="O13" s="2"/>
      <c r="P13" s="2"/>
      <c r="Q13" s="2"/>
      <c r="R13" s="2"/>
      <c r="S13" s="2"/>
      <c r="T13" s="2"/>
      <c r="U13" s="2"/>
      <c r="V13" s="2"/>
      <c r="W13" s="2"/>
      <c r="X13" s="2"/>
      <c r="Y13" s="2"/>
      <c r="Z13" s="2"/>
    </row>
    <row r="14">
      <c r="A14" s="2"/>
      <c r="B14" s="65">
        <v>2.0</v>
      </c>
      <c r="C14" s="26" t="s">
        <v>167</v>
      </c>
      <c r="D14" s="68" t="s">
        <v>168</v>
      </c>
      <c r="E14" s="70" t="s">
        <v>169</v>
      </c>
      <c r="F14" s="11"/>
      <c r="G14" s="72" t="s">
        <v>172</v>
      </c>
      <c r="H14" s="73" t="s">
        <v>173</v>
      </c>
      <c r="I14" s="11"/>
      <c r="J14" s="74" t="s">
        <v>174</v>
      </c>
      <c r="K14" s="2"/>
      <c r="L14" s="2"/>
      <c r="M14" s="2"/>
      <c r="N14" s="2"/>
      <c r="O14" s="2"/>
      <c r="P14" s="2"/>
      <c r="Q14" s="2"/>
      <c r="R14" s="2"/>
      <c r="S14" s="2"/>
      <c r="T14" s="2"/>
      <c r="U14" s="2"/>
      <c r="V14" s="2"/>
      <c r="W14" s="2"/>
      <c r="X14" s="2"/>
      <c r="Y14" s="2"/>
      <c r="Z14" s="2"/>
    </row>
    <row r="15">
      <c r="A15" s="2"/>
      <c r="B15" s="75"/>
      <c r="C15" s="79" t="str">
        <f>D14 &amp; " " &amp; E14 &amp; " " &amp;G14&amp; " " &amp;H14&amp; " " </f>
        <v>Evalúa esctrucutas de información con herramientas básicas para la abstracción de entidades para crear los modelos relacionales correctos </v>
      </c>
      <c r="D15" s="10"/>
      <c r="E15" s="10"/>
      <c r="F15" s="10"/>
      <c r="G15" s="10"/>
      <c r="H15" s="10"/>
      <c r="I15" s="10"/>
      <c r="J15" s="11"/>
      <c r="K15" s="2"/>
      <c r="L15" s="2"/>
      <c r="M15" s="2"/>
      <c r="N15" s="2"/>
      <c r="O15" s="2"/>
      <c r="P15" s="2"/>
      <c r="Q15" s="2"/>
      <c r="R15" s="2"/>
      <c r="S15" s="2"/>
      <c r="T15" s="2"/>
      <c r="U15" s="2"/>
      <c r="V15" s="2"/>
      <c r="W15" s="2"/>
      <c r="X15" s="2"/>
      <c r="Y15" s="2"/>
      <c r="Z15" s="2"/>
    </row>
    <row r="16">
      <c r="A16" s="2"/>
      <c r="B16" s="65">
        <v>3.0</v>
      </c>
      <c r="C16" s="26" t="s">
        <v>167</v>
      </c>
      <c r="D16" s="68" t="s">
        <v>179</v>
      </c>
      <c r="E16" s="70" t="s">
        <v>180</v>
      </c>
      <c r="F16" s="11"/>
      <c r="G16" s="72" t="s">
        <v>181</v>
      </c>
      <c r="H16" s="73" t="s">
        <v>182</v>
      </c>
      <c r="I16" s="11"/>
      <c r="J16" s="80" t="s">
        <v>183</v>
      </c>
      <c r="K16" s="2"/>
      <c r="L16" s="2"/>
      <c r="M16" s="2"/>
      <c r="N16" s="2"/>
      <c r="O16" s="2"/>
      <c r="P16" s="2"/>
      <c r="Q16" s="2"/>
      <c r="R16" s="2"/>
      <c r="S16" s="2"/>
      <c r="T16" s="2"/>
      <c r="U16" s="2"/>
      <c r="V16" s="2"/>
      <c r="W16" s="2"/>
      <c r="X16" s="2"/>
      <c r="Y16" s="2"/>
      <c r="Z16" s="2"/>
    </row>
    <row r="17">
      <c r="A17" s="2"/>
      <c r="B17" s="75"/>
      <c r="C17" s="79" t="str">
        <f>D16 &amp; " " &amp; E16 &amp; " " &amp;G16&amp; " " &amp;H16&amp; " " </f>
        <v>Crea Modelos de bases de datos relacionales con herramientas de conceptos de normalizacion para mejorar la integridad de la informacion </v>
      </c>
      <c r="D17" s="10"/>
      <c r="E17" s="10"/>
      <c r="F17" s="10"/>
      <c r="G17" s="10"/>
      <c r="H17" s="10"/>
      <c r="I17" s="10"/>
      <c r="J17" s="11"/>
      <c r="K17" s="2"/>
      <c r="L17" s="2"/>
      <c r="M17" s="2"/>
      <c r="N17" s="2"/>
      <c r="O17" s="2"/>
      <c r="P17" s="2"/>
      <c r="Q17" s="2"/>
      <c r="R17" s="2"/>
      <c r="S17" s="2"/>
      <c r="T17" s="2"/>
      <c r="U17" s="2"/>
      <c r="V17" s="2"/>
      <c r="W17" s="2"/>
      <c r="X17" s="2"/>
      <c r="Y17" s="2"/>
      <c r="Z17" s="2"/>
    </row>
    <row r="18">
      <c r="A18" s="2"/>
      <c r="B18" s="65">
        <v>4.0</v>
      </c>
      <c r="C18" s="26" t="s">
        <v>167</v>
      </c>
      <c r="D18" s="68" t="s">
        <v>184</v>
      </c>
      <c r="E18" s="70" t="s">
        <v>185</v>
      </c>
      <c r="F18" s="11"/>
      <c r="G18" s="72" t="s">
        <v>186</v>
      </c>
      <c r="H18" s="73" t="s">
        <v>187</v>
      </c>
      <c r="I18" s="11"/>
      <c r="J18" s="80" t="s">
        <v>188</v>
      </c>
      <c r="K18" s="2"/>
      <c r="L18" s="2"/>
      <c r="M18" s="2"/>
      <c r="N18" s="2"/>
      <c r="O18" s="2"/>
      <c r="P18" s="2"/>
      <c r="Q18" s="2"/>
      <c r="R18" s="2"/>
      <c r="S18" s="2"/>
      <c r="T18" s="2"/>
      <c r="U18" s="2"/>
      <c r="V18" s="2"/>
      <c r="W18" s="2"/>
      <c r="X18" s="2"/>
      <c r="Y18" s="2"/>
      <c r="Z18" s="2"/>
    </row>
    <row r="19">
      <c r="A19" s="2"/>
      <c r="B19" s="75"/>
      <c r="C19" s="79" t="str">
        <f>D18 &amp; " " &amp; E18 &amp; " " &amp;G18&amp; " " &amp;H18&amp; " " </f>
        <v>Analiza modelos de entidad relación y sus relaciones con conceptos de consultas de lenguaje estructurado para obtener resultados correctos de información </v>
      </c>
      <c r="D19" s="10"/>
      <c r="E19" s="10"/>
      <c r="F19" s="10"/>
      <c r="G19" s="10"/>
      <c r="H19" s="10"/>
      <c r="I19" s="10"/>
      <c r="J19" s="11"/>
      <c r="K19" s="2"/>
      <c r="L19" s="2"/>
      <c r="M19" s="2"/>
      <c r="N19" s="2"/>
      <c r="O19" s="2"/>
      <c r="P19" s="2"/>
      <c r="Q19" s="2"/>
      <c r="R19" s="2"/>
      <c r="S19" s="2"/>
      <c r="T19" s="2"/>
      <c r="U19" s="2"/>
      <c r="V19" s="2"/>
      <c r="W19" s="2"/>
      <c r="X19" s="2"/>
      <c r="Y19" s="2"/>
      <c r="Z19" s="2"/>
    </row>
    <row r="20">
      <c r="A20" s="2"/>
      <c r="B20" s="65">
        <v>5.0</v>
      </c>
      <c r="C20" s="81" t="s">
        <v>167</v>
      </c>
      <c r="D20" s="68" t="s">
        <v>184</v>
      </c>
      <c r="E20" s="70" t="s">
        <v>189</v>
      </c>
      <c r="F20" s="11"/>
      <c r="G20" s="72" t="s">
        <v>190</v>
      </c>
      <c r="H20" s="73" t="s">
        <v>191</v>
      </c>
      <c r="I20" s="11"/>
      <c r="J20" s="80" t="s">
        <v>188</v>
      </c>
      <c r="K20" s="2"/>
      <c r="L20" s="2"/>
      <c r="M20" s="2"/>
      <c r="N20" s="2"/>
      <c r="O20" s="2"/>
      <c r="P20" s="2"/>
      <c r="Q20" s="2"/>
      <c r="R20" s="2"/>
      <c r="S20" s="2"/>
      <c r="T20" s="2"/>
      <c r="U20" s="2"/>
      <c r="V20" s="2"/>
      <c r="W20" s="2"/>
      <c r="X20" s="2"/>
      <c r="Y20" s="2"/>
      <c r="Z20" s="2"/>
    </row>
    <row r="21">
      <c r="A21" s="2"/>
      <c r="B21" s="75"/>
      <c r="C21" s="79" t="str">
        <f>D20 &amp; " " &amp; E20 &amp; " " &amp;G20&amp; " " &amp;H20&amp; " " </f>
        <v>Analiza la informacion de los datos con los criterios de la teoria relacional para crear bases de datos bien definidas </v>
      </c>
      <c r="D21" s="10"/>
      <c r="E21" s="10"/>
      <c r="F21" s="10"/>
      <c r="G21" s="10"/>
      <c r="H21" s="10"/>
      <c r="I21" s="10"/>
      <c r="J21" s="11"/>
      <c r="K21" s="2"/>
      <c r="L21" s="2"/>
      <c r="M21" s="2"/>
      <c r="N21" s="2"/>
      <c r="O21" s="2"/>
      <c r="P21" s="2"/>
      <c r="Q21" s="2"/>
      <c r="R21" s="2"/>
      <c r="S21" s="2"/>
      <c r="T21" s="2"/>
      <c r="U21" s="2"/>
      <c r="V21" s="2"/>
      <c r="W21" s="2"/>
      <c r="X21" s="2"/>
      <c r="Y21" s="2"/>
      <c r="Z21" s="2"/>
    </row>
    <row r="22">
      <c r="A22" s="2"/>
      <c r="B22" s="65">
        <v>6.0</v>
      </c>
      <c r="C22" s="26" t="s">
        <v>167</v>
      </c>
      <c r="D22" s="68" t="s">
        <v>192</v>
      </c>
      <c r="E22" s="70" t="s">
        <v>193</v>
      </c>
      <c r="F22" s="11"/>
      <c r="G22" s="72" t="s">
        <v>194</v>
      </c>
      <c r="H22" s="73" t="s">
        <v>195</v>
      </c>
      <c r="I22" s="11"/>
      <c r="J22" s="80" t="s">
        <v>196</v>
      </c>
      <c r="K22" s="2"/>
      <c r="L22" s="2"/>
      <c r="M22" s="2"/>
      <c r="N22" s="2"/>
      <c r="O22" s="2"/>
      <c r="P22" s="2"/>
      <c r="Q22" s="2"/>
      <c r="R22" s="2"/>
      <c r="S22" s="2"/>
      <c r="T22" s="2"/>
      <c r="U22" s="2"/>
      <c r="V22" s="2"/>
      <c r="W22" s="2"/>
      <c r="X22" s="2"/>
      <c r="Y22" s="2"/>
      <c r="Z22" s="2"/>
    </row>
    <row r="23">
      <c r="A23" s="2"/>
      <c r="B23" s="75"/>
      <c r="C23" s="79" t="str">
        <f>D22 &amp; " " &amp; E22 &amp; " " &amp;G22&amp; " " &amp;H22&amp; " " </f>
        <v>Recuerda los conceptos de la teoria relacional con los metodos de SQL para crear consultas bien estructuradas </v>
      </c>
      <c r="D23" s="10"/>
      <c r="E23" s="10"/>
      <c r="F23" s="10"/>
      <c r="G23" s="10"/>
      <c r="H23" s="10"/>
      <c r="I23" s="10"/>
      <c r="J23" s="11"/>
      <c r="K23" s="2"/>
      <c r="L23" s="2"/>
      <c r="M23" s="2"/>
      <c r="N23" s="2"/>
      <c r="O23" s="2"/>
      <c r="P23" s="2"/>
      <c r="Q23" s="2"/>
      <c r="R23" s="2"/>
      <c r="S23" s="2"/>
      <c r="T23" s="2"/>
      <c r="U23" s="2"/>
      <c r="V23" s="2"/>
      <c r="W23" s="2"/>
      <c r="X23" s="2"/>
      <c r="Y23" s="2"/>
      <c r="Z23" s="2"/>
    </row>
    <row r="24">
      <c r="A24" s="2"/>
      <c r="B24" s="65">
        <v>7.0</v>
      </c>
      <c r="C24" s="26" t="s">
        <v>167</v>
      </c>
      <c r="D24" s="68" t="s">
        <v>197</v>
      </c>
      <c r="E24" s="70" t="s">
        <v>198</v>
      </c>
      <c r="F24" s="11"/>
      <c r="G24" s="72" t="s">
        <v>199</v>
      </c>
      <c r="H24" s="73" t="s">
        <v>200</v>
      </c>
      <c r="I24" s="11"/>
      <c r="J24" s="80" t="s">
        <v>201</v>
      </c>
      <c r="K24" s="2"/>
      <c r="L24" s="2"/>
      <c r="M24" s="2"/>
      <c r="N24" s="2"/>
      <c r="O24" s="2"/>
      <c r="P24" s="2"/>
      <c r="Q24" s="2"/>
      <c r="R24" s="2"/>
      <c r="S24" s="2"/>
      <c r="T24" s="2"/>
      <c r="U24" s="2"/>
      <c r="V24" s="2"/>
      <c r="W24" s="2"/>
      <c r="X24" s="2"/>
      <c r="Y24" s="2"/>
      <c r="Z24" s="2"/>
    </row>
    <row r="25">
      <c r="A25" s="2"/>
      <c r="B25" s="75"/>
      <c r="C25" s="79" t="str">
        <f>D24 &amp; " " &amp; E24 &amp; " " &amp;G24&amp; " " &amp;H24&amp; " " </f>
        <v>Comprende la sintaxis de las consultas mediante la estructura SQL y TSQL para crear informes o almacenar informacion congruente e integra </v>
      </c>
      <c r="D25" s="10"/>
      <c r="E25" s="10"/>
      <c r="F25" s="10"/>
      <c r="G25" s="10"/>
      <c r="H25" s="10"/>
      <c r="I25" s="10"/>
      <c r="J25" s="11"/>
      <c r="K25" s="2"/>
      <c r="L25" s="82" t="s">
        <v>202</v>
      </c>
      <c r="T25" s="2"/>
      <c r="U25" s="2"/>
      <c r="V25" s="2"/>
      <c r="W25" s="2"/>
      <c r="X25" s="2"/>
      <c r="Y25" s="2"/>
      <c r="Z25" s="2"/>
    </row>
    <row r="26">
      <c r="A26" s="2"/>
      <c r="B26" s="83">
        <v>8.0</v>
      </c>
      <c r="C26" s="26" t="s">
        <v>167</v>
      </c>
      <c r="D26" s="84" t="s">
        <v>203</v>
      </c>
      <c r="E26" s="85" t="s">
        <v>204</v>
      </c>
      <c r="F26" s="11"/>
      <c r="G26" s="86" t="s">
        <v>205</v>
      </c>
      <c r="H26" s="87" t="s">
        <v>206</v>
      </c>
      <c r="I26" s="11"/>
      <c r="J26" s="88" t="s">
        <v>151</v>
      </c>
      <c r="K26" s="2"/>
      <c r="L26" s="89"/>
      <c r="M26" s="89"/>
      <c r="N26" s="89"/>
      <c r="O26" s="89"/>
      <c r="P26" s="89"/>
      <c r="Q26" s="89"/>
      <c r="R26" s="89"/>
      <c r="S26" s="89"/>
      <c r="T26" s="2"/>
      <c r="U26" s="2"/>
      <c r="V26" s="2"/>
      <c r="W26" s="2"/>
      <c r="X26" s="2"/>
      <c r="Y26" s="2"/>
      <c r="Z26" s="2"/>
    </row>
    <row r="27">
      <c r="A27" s="2"/>
      <c r="B27" s="75"/>
      <c r="C27" s="79" t="str">
        <f>D26 &amp; " " &amp; E26 &amp; " " &amp;G26&amp; " " &amp;H26&amp; " " </f>
        <v>aplica técnicas de normalización (hasta la tercera forma normal) y restricciones de integridad (Null, Not Null, Check) mediante el uso de llaves primarias y foráneas en el diseño lógico de bases de datos para reducir la redundancia de datos y asegurar la consistencia de la información en sistemas de bases de datos relacionales </v>
      </c>
      <c r="D27" s="10"/>
      <c r="E27" s="10"/>
      <c r="F27" s="10"/>
      <c r="G27" s="10"/>
      <c r="H27" s="10"/>
      <c r="I27" s="10"/>
      <c r="J27" s="11"/>
      <c r="K27" s="2"/>
      <c r="L27" s="89"/>
      <c r="M27" s="89"/>
      <c r="N27" s="89"/>
      <c r="O27" s="89"/>
      <c r="P27" s="89"/>
      <c r="Q27" s="89"/>
      <c r="R27" s="89"/>
      <c r="S27" s="89"/>
      <c r="T27" s="2"/>
      <c r="U27" s="2"/>
      <c r="V27" s="2"/>
      <c r="W27" s="2"/>
      <c r="X27" s="2"/>
      <c r="Y27" s="2"/>
      <c r="Z27" s="2"/>
    </row>
    <row r="28">
      <c r="A28" s="2"/>
      <c r="B28" s="83">
        <v>9.0</v>
      </c>
      <c r="C28" s="26" t="s">
        <v>167</v>
      </c>
      <c r="D28" s="84" t="s">
        <v>203</v>
      </c>
      <c r="E28" s="85" t="s">
        <v>208</v>
      </c>
      <c r="F28" s="11"/>
      <c r="G28" s="86" t="s">
        <v>209</v>
      </c>
      <c r="H28" s="87" t="s">
        <v>210</v>
      </c>
      <c r="I28" s="11"/>
      <c r="J28" s="88" t="s">
        <v>151</v>
      </c>
      <c r="K28" s="2"/>
      <c r="L28" s="89"/>
      <c r="M28" s="89"/>
      <c r="N28" s="89"/>
      <c r="O28" s="89"/>
      <c r="P28" s="89"/>
      <c r="Q28" s="89"/>
      <c r="R28" s="89"/>
      <c r="S28" s="89"/>
      <c r="T28" s="2"/>
      <c r="U28" s="2"/>
      <c r="V28" s="2"/>
      <c r="W28" s="2"/>
      <c r="X28" s="2"/>
      <c r="Y28" s="2"/>
      <c r="Z28" s="2"/>
    </row>
    <row r="29">
      <c r="A29" s="2"/>
      <c r="B29" s="75"/>
      <c r="C29" s="79" t="str">
        <f>D28 &amp; " " &amp; E28 &amp; " " &amp;G28&amp; " " &amp;H28&amp; " " </f>
        <v>aplica operaciones relacionales de unión (INNER, NATURAL, CROSS y OUTER JOINs) mediante el uso de la Sintaxis ANSI Estándar y cláusulas de control explícito como USING y ON para integrar datos dispersos en múltiples tablas y resolver requerimientos complejos de información en sistemas de bases de datos relacionales </v>
      </c>
      <c r="D29" s="10"/>
      <c r="E29" s="10"/>
      <c r="F29" s="10"/>
      <c r="G29" s="10"/>
      <c r="H29" s="10"/>
      <c r="I29" s="10"/>
      <c r="J29" s="11"/>
      <c r="K29" s="2"/>
      <c r="L29" s="89"/>
      <c r="M29" s="89"/>
      <c r="N29" s="89"/>
      <c r="O29" s="89"/>
      <c r="P29" s="89"/>
      <c r="Q29" s="89"/>
      <c r="R29" s="89"/>
      <c r="S29" s="89"/>
      <c r="T29" s="2"/>
      <c r="U29" s="2"/>
      <c r="V29" s="2"/>
      <c r="W29" s="2"/>
      <c r="X29" s="2"/>
      <c r="Y29" s="2"/>
      <c r="Z29" s="2"/>
    </row>
    <row r="30">
      <c r="A30" s="2"/>
      <c r="B30" s="83">
        <v>10.0</v>
      </c>
      <c r="C30" s="26" t="s">
        <v>167</v>
      </c>
      <c r="D30" s="84" t="s">
        <v>203</v>
      </c>
      <c r="E30" s="85" t="s">
        <v>211</v>
      </c>
      <c r="F30" s="11"/>
      <c r="G30" s="86" t="s">
        <v>212</v>
      </c>
      <c r="H30" s="87" t="s">
        <v>213</v>
      </c>
      <c r="I30" s="11"/>
      <c r="J30" s="88" t="s">
        <v>151</v>
      </c>
      <c r="K30" s="2"/>
      <c r="L30" s="89"/>
      <c r="M30" s="89"/>
      <c r="N30" s="89"/>
      <c r="O30" s="89"/>
      <c r="P30" s="89"/>
      <c r="Q30" s="89"/>
      <c r="R30" s="89"/>
      <c r="S30" s="89"/>
      <c r="T30" s="2"/>
      <c r="U30" s="2"/>
      <c r="V30" s="2"/>
      <c r="W30" s="2"/>
      <c r="X30" s="2"/>
      <c r="Y30" s="2"/>
      <c r="Z30" s="2"/>
    </row>
    <row r="31">
      <c r="A31" s="2"/>
      <c r="B31" s="75"/>
      <c r="C31" s="79" t="str">
        <f>D30 &amp; " " &amp; E30 &amp; " " &amp;G30&amp; " " &amp;H30&amp; " " </f>
        <v>aplica contenedores de software, administración de bases de datos y arquitectura de APIs mediante el uso de Docker, DBeaver y el desarrollo de una capa de servicios (API) para desplegar, conectar y consumir datos de forma eficiente en entornos de desarrollo estandarizados </v>
      </c>
      <c r="D31" s="10"/>
      <c r="E31" s="10"/>
      <c r="F31" s="10"/>
      <c r="G31" s="10"/>
      <c r="H31" s="10"/>
      <c r="I31" s="10"/>
      <c r="J31" s="11"/>
      <c r="K31" s="2"/>
      <c r="L31" s="89"/>
      <c r="M31" s="89"/>
      <c r="N31" s="89"/>
      <c r="O31" s="89"/>
      <c r="P31" s="89"/>
      <c r="Q31" s="89"/>
      <c r="R31" s="89"/>
      <c r="S31" s="89"/>
      <c r="T31" s="2"/>
      <c r="U31" s="2"/>
      <c r="V31" s="2"/>
      <c r="W31" s="2"/>
      <c r="X31" s="2"/>
      <c r="Y31" s="2"/>
      <c r="Z31" s="2"/>
    </row>
    <row r="32">
      <c r="A32" s="2"/>
      <c r="B32" s="2"/>
      <c r="C32" s="2"/>
      <c r="D32" s="2"/>
      <c r="E32" s="2"/>
      <c r="F32" s="2"/>
      <c r="G32" s="2"/>
      <c r="H32" s="2"/>
      <c r="I32" s="2"/>
      <c r="J32" s="2"/>
      <c r="K32" s="2"/>
      <c r="L32" s="89"/>
      <c r="M32" s="89"/>
      <c r="N32" s="89"/>
      <c r="O32" s="89"/>
      <c r="P32" s="89"/>
      <c r="Q32" s="89"/>
      <c r="R32" s="89"/>
      <c r="S32" s="89"/>
      <c r="T32" s="2"/>
      <c r="U32" s="2"/>
      <c r="V32" s="2"/>
      <c r="W32" s="2"/>
      <c r="X32" s="2"/>
      <c r="Y32" s="2"/>
      <c r="Z32" s="2"/>
    </row>
    <row r="33">
      <c r="A33" s="2"/>
      <c r="B33" s="2"/>
      <c r="C33" s="2"/>
      <c r="D33" s="2"/>
      <c r="E33" s="2"/>
      <c r="F33" s="2"/>
      <c r="G33" s="2"/>
      <c r="H33" s="2"/>
      <c r="I33" s="2"/>
      <c r="J33" s="2"/>
      <c r="K33" s="2"/>
      <c r="L33" s="89"/>
      <c r="M33" s="89"/>
      <c r="N33" s="89"/>
      <c r="O33" s="89"/>
      <c r="P33" s="89"/>
      <c r="Q33" s="89"/>
      <c r="R33" s="89"/>
      <c r="S33" s="89"/>
      <c r="T33" s="2"/>
      <c r="U33" s="2"/>
      <c r="V33" s="2"/>
      <c r="W33" s="2"/>
      <c r="X33" s="2"/>
      <c r="Y33" s="2"/>
      <c r="Z33" s="2"/>
    </row>
    <row r="34">
      <c r="A34" s="2"/>
      <c r="B34" s="2"/>
      <c r="C34" s="2"/>
      <c r="D34" s="2"/>
      <c r="E34" s="2"/>
      <c r="F34" s="2"/>
      <c r="G34" s="2"/>
      <c r="H34" s="2"/>
      <c r="I34" s="2"/>
      <c r="J34" s="2"/>
      <c r="K34" s="2"/>
      <c r="L34" s="82" t="s">
        <v>216</v>
      </c>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95" t="s">
        <v>218</v>
      </c>
      <c r="C36" s="10"/>
      <c r="D36" s="10"/>
      <c r="E36" s="10"/>
      <c r="F36" s="10"/>
      <c r="G36" s="10"/>
      <c r="H36" s="10"/>
      <c r="I36" s="10"/>
      <c r="J36" s="11"/>
      <c r="K36" s="2"/>
      <c r="L36" s="2"/>
      <c r="M36" s="2"/>
      <c r="N36" s="2"/>
      <c r="O36" s="2"/>
      <c r="P36" s="2"/>
      <c r="Q36" s="2"/>
      <c r="R36" s="2"/>
      <c r="S36" s="2"/>
      <c r="T36" s="2"/>
      <c r="U36" s="2"/>
      <c r="V36" s="2"/>
      <c r="W36" s="2"/>
      <c r="X36" s="2"/>
      <c r="Y36" s="2"/>
      <c r="Z36" s="2"/>
    </row>
    <row r="37">
      <c r="A37" s="2"/>
      <c r="B37" s="97" t="s">
        <v>222</v>
      </c>
      <c r="C37" s="99"/>
      <c r="D37" s="99"/>
      <c r="E37" s="99"/>
      <c r="F37" s="99"/>
      <c r="G37" s="99"/>
      <c r="H37" s="99"/>
      <c r="I37" s="99"/>
      <c r="J37" s="100"/>
      <c r="K37" s="2"/>
      <c r="L37" s="2"/>
      <c r="M37" s="2"/>
      <c r="N37" s="2"/>
      <c r="O37" s="2"/>
      <c r="P37" s="2"/>
      <c r="Q37" s="2"/>
      <c r="R37" s="2"/>
      <c r="S37" s="2"/>
      <c r="T37" s="2"/>
      <c r="U37" s="2"/>
      <c r="V37" s="2"/>
      <c r="W37" s="2"/>
      <c r="X37" s="2"/>
      <c r="Y37" s="2"/>
      <c r="Z37" s="2"/>
    </row>
    <row r="38">
      <c r="A38" s="2"/>
      <c r="B38" s="101"/>
      <c r="C38" s="102"/>
      <c r="D38" s="102"/>
      <c r="E38" s="102"/>
      <c r="F38" s="102"/>
      <c r="G38" s="102"/>
      <c r="H38" s="102"/>
      <c r="I38" s="102"/>
      <c r="J38" s="104"/>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sheetData>
  <mergeCells count="47">
    <mergeCell ref="H18:I18"/>
    <mergeCell ref="C19:J19"/>
    <mergeCell ref="E20:F20"/>
    <mergeCell ref="H20:I20"/>
    <mergeCell ref="C21:J21"/>
    <mergeCell ref="H22:I22"/>
    <mergeCell ref="C23:J23"/>
    <mergeCell ref="E22:F22"/>
    <mergeCell ref="E24:F24"/>
    <mergeCell ref="E26:F26"/>
    <mergeCell ref="H26:I26"/>
    <mergeCell ref="C27:J27"/>
    <mergeCell ref="H28:I28"/>
    <mergeCell ref="C29:J29"/>
    <mergeCell ref="J6:P6"/>
    <mergeCell ref="J7:P7"/>
    <mergeCell ref="B1:P1"/>
    <mergeCell ref="C2:H2"/>
    <mergeCell ref="C3:H3"/>
    <mergeCell ref="B5:G5"/>
    <mergeCell ref="I5:P5"/>
    <mergeCell ref="C6:G6"/>
    <mergeCell ref="C7:G7"/>
    <mergeCell ref="C8:G8"/>
    <mergeCell ref="J8:P8"/>
    <mergeCell ref="E11:F11"/>
    <mergeCell ref="H11:I11"/>
    <mergeCell ref="E12:F12"/>
    <mergeCell ref="H12:I12"/>
    <mergeCell ref="C13:J13"/>
    <mergeCell ref="E14:F14"/>
    <mergeCell ref="H14:I14"/>
    <mergeCell ref="C15:J15"/>
    <mergeCell ref="E16:F16"/>
    <mergeCell ref="H16:I16"/>
    <mergeCell ref="C17:J17"/>
    <mergeCell ref="E18:F18"/>
    <mergeCell ref="H24:I24"/>
    <mergeCell ref="C25:J25"/>
    <mergeCell ref="L25:S25"/>
    <mergeCell ref="E28:F28"/>
    <mergeCell ref="E30:F30"/>
    <mergeCell ref="H30:I30"/>
    <mergeCell ref="C31:J31"/>
    <mergeCell ref="L34:S34"/>
    <mergeCell ref="B36:J36"/>
    <mergeCell ref="B37:J38"/>
  </mergeCells>
  <dataValidations>
    <dataValidation type="list" allowBlank="1" showErrorMessage="1" sqref="C12 C14 C16 C18 C20 C22 C24 C26 C28 C30">
      <formula1>"Especifica,General"</formula1>
    </dataValidation>
    <dataValidation type="list" allowBlank="1" showErrorMessage="1" sqref="J6:J8">
      <formula1>Metadata!$D$2:$D$8</formula1>
    </dataValidation>
    <dataValidation type="list" allowBlank="1" showErrorMessage="1" sqref="C2">
      <formula1>Metadata!$A$2:$A$81</formula1>
    </dataValidation>
    <dataValidation type="list" allowBlank="1" showErrorMessage="1" sqref="C6:C8">
      <formula1>Metadata!$C$2:$C$10</formula1>
    </dataValidation>
  </dataValidations>
  <hyperlinks>
    <hyperlink r:id="rId1" ref="L25"/>
    <hyperlink r:id="rId2" ref="L34"/>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26.63"/>
    <col customWidth="1" min="6" max="6" width="33.5"/>
  </cols>
  <sheetData>
    <row r="1" ht="15.75" customHeight="1"/>
    <row r="2" ht="15.75" customHeight="1">
      <c r="A2" s="7"/>
      <c r="B2" s="6" t="s">
        <v>3</v>
      </c>
    </row>
    <row r="3" ht="15.75" customHeight="1"/>
    <row r="4" ht="15.75" customHeight="1">
      <c r="B4" s="5" t="s">
        <v>2</v>
      </c>
      <c r="C4" s="13" t="s">
        <v>6</v>
      </c>
    </row>
    <row r="5" ht="15.75" customHeight="1">
      <c r="B5" s="5" t="s">
        <v>8</v>
      </c>
      <c r="C5" s="16" t="s">
        <v>10</v>
      </c>
    </row>
    <row r="6" ht="15.75" customHeight="1">
      <c r="H6" s="19"/>
    </row>
    <row r="7" ht="15.75" customHeight="1">
      <c r="H7" s="19"/>
    </row>
    <row r="8" ht="15.75" customHeight="1">
      <c r="A8" s="22"/>
      <c r="B8" s="26" t="s">
        <v>21</v>
      </c>
      <c r="C8" s="28" t="s">
        <v>24</v>
      </c>
      <c r="D8" s="26" t="s">
        <v>25</v>
      </c>
      <c r="E8" s="26" t="s">
        <v>26</v>
      </c>
      <c r="F8" s="26" t="s">
        <v>27</v>
      </c>
      <c r="G8" s="26" t="s">
        <v>28</v>
      </c>
      <c r="H8" s="26" t="s">
        <v>4</v>
      </c>
    </row>
    <row r="9">
      <c r="A9" s="33"/>
      <c r="B9" s="34">
        <v>1.0</v>
      </c>
      <c r="C9" s="40" t="s">
        <v>34</v>
      </c>
      <c r="D9" s="1" t="s">
        <v>38</v>
      </c>
      <c r="E9" s="1" t="s">
        <v>39</v>
      </c>
      <c r="F9" s="1" t="s">
        <v>40</v>
      </c>
      <c r="G9" s="1" t="s">
        <v>41</v>
      </c>
      <c r="H9" s="43">
        <v>2.0</v>
      </c>
      <c r="I9" s="33"/>
      <c r="J9" s="33"/>
      <c r="K9" s="33"/>
      <c r="L9" s="33"/>
      <c r="M9" s="33"/>
      <c r="N9" s="33"/>
      <c r="O9" s="33"/>
      <c r="P9" s="33"/>
      <c r="Q9" s="33"/>
      <c r="R9" s="33"/>
      <c r="S9" s="33"/>
      <c r="T9" s="33"/>
      <c r="U9" s="33"/>
      <c r="V9" s="33"/>
      <c r="W9" s="33"/>
      <c r="X9" s="33"/>
      <c r="Y9" s="33"/>
      <c r="Z9" s="33"/>
    </row>
    <row r="10">
      <c r="A10" s="33"/>
      <c r="B10" s="34">
        <v>2.0</v>
      </c>
      <c r="C10" s="40" t="s">
        <v>34</v>
      </c>
      <c r="D10" s="47" t="s">
        <v>38</v>
      </c>
      <c r="E10" s="47" t="s">
        <v>48</v>
      </c>
      <c r="F10" s="47" t="s">
        <v>49</v>
      </c>
      <c r="G10" s="47" t="s">
        <v>41</v>
      </c>
      <c r="H10" s="43">
        <v>2.0</v>
      </c>
      <c r="I10" s="33"/>
      <c r="J10" s="33"/>
      <c r="K10" s="33"/>
      <c r="L10" s="33"/>
      <c r="M10" s="33"/>
      <c r="N10" s="33"/>
      <c r="O10" s="33"/>
      <c r="P10" s="33"/>
      <c r="Q10" s="33"/>
      <c r="R10" s="33"/>
      <c r="S10" s="33"/>
      <c r="T10" s="33"/>
      <c r="U10" s="33"/>
      <c r="V10" s="33"/>
      <c r="W10" s="33"/>
      <c r="X10" s="33"/>
      <c r="Y10" s="33"/>
      <c r="Z10" s="33"/>
    </row>
    <row r="11">
      <c r="A11" s="33"/>
      <c r="B11" s="34">
        <v>3.0</v>
      </c>
      <c r="C11" s="40" t="s">
        <v>50</v>
      </c>
      <c r="D11" s="47" t="s">
        <v>51</v>
      </c>
      <c r="E11" s="47" t="s">
        <v>52</v>
      </c>
      <c r="F11" s="47" t="s">
        <v>53</v>
      </c>
      <c r="G11" s="47" t="s">
        <v>54</v>
      </c>
      <c r="H11" s="43">
        <v>3.0</v>
      </c>
      <c r="I11" s="33"/>
      <c r="J11" s="33"/>
      <c r="K11" s="33"/>
      <c r="L11" s="33"/>
      <c r="M11" s="33"/>
      <c r="N11" s="33"/>
      <c r="O11" s="33"/>
      <c r="P11" s="33"/>
      <c r="Q11" s="33"/>
      <c r="R11" s="33"/>
      <c r="S11" s="33"/>
      <c r="T11" s="33"/>
      <c r="U11" s="33"/>
      <c r="V11" s="33"/>
      <c r="W11" s="33"/>
      <c r="X11" s="33"/>
      <c r="Y11" s="33"/>
      <c r="Z11" s="33"/>
    </row>
    <row r="12">
      <c r="A12" s="33"/>
      <c r="B12" s="34">
        <v>4.0</v>
      </c>
      <c r="C12" s="40" t="s">
        <v>50</v>
      </c>
      <c r="D12" s="47" t="s">
        <v>51</v>
      </c>
      <c r="E12" s="47" t="s">
        <v>52</v>
      </c>
      <c r="F12" s="47" t="s">
        <v>56</v>
      </c>
      <c r="G12" s="47" t="s">
        <v>54</v>
      </c>
      <c r="H12" s="43">
        <v>3.0</v>
      </c>
      <c r="I12" s="33"/>
      <c r="J12" s="33"/>
      <c r="K12" s="33"/>
      <c r="L12" s="33"/>
      <c r="M12" s="33"/>
      <c r="N12" s="33"/>
      <c r="O12" s="33"/>
      <c r="P12" s="33"/>
      <c r="Q12" s="33"/>
      <c r="R12" s="33"/>
      <c r="S12" s="33"/>
      <c r="T12" s="33"/>
      <c r="U12" s="33"/>
      <c r="V12" s="33"/>
      <c r="W12" s="33"/>
      <c r="X12" s="33"/>
      <c r="Y12" s="33"/>
      <c r="Z12" s="33"/>
    </row>
    <row r="13">
      <c r="A13" s="33"/>
      <c r="B13" s="34">
        <v>5.0</v>
      </c>
      <c r="C13" s="40" t="s">
        <v>50</v>
      </c>
      <c r="D13" s="47" t="s">
        <v>51</v>
      </c>
      <c r="E13" s="47" t="s">
        <v>52</v>
      </c>
      <c r="F13" s="47" t="s">
        <v>58</v>
      </c>
      <c r="G13" s="47" t="s">
        <v>54</v>
      </c>
      <c r="H13" s="43">
        <v>3.0</v>
      </c>
      <c r="I13" s="33"/>
      <c r="J13" s="33"/>
      <c r="K13" s="33"/>
      <c r="L13" s="33"/>
      <c r="M13" s="33"/>
      <c r="N13" s="33"/>
      <c r="O13" s="33"/>
      <c r="P13" s="33"/>
      <c r="Q13" s="33"/>
      <c r="R13" s="33"/>
      <c r="S13" s="33"/>
      <c r="T13" s="33"/>
      <c r="U13" s="33"/>
      <c r="V13" s="33"/>
      <c r="W13" s="33"/>
      <c r="X13" s="33"/>
      <c r="Y13" s="33"/>
      <c r="Z13" s="33"/>
    </row>
    <row r="14">
      <c r="A14" s="33"/>
      <c r="B14" s="34">
        <v>6.0</v>
      </c>
      <c r="C14" s="40" t="s">
        <v>60</v>
      </c>
      <c r="D14" s="47" t="s">
        <v>51</v>
      </c>
      <c r="E14" s="47" t="s">
        <v>61</v>
      </c>
      <c r="F14" s="47" t="s">
        <v>62</v>
      </c>
      <c r="G14" s="47" t="s">
        <v>54</v>
      </c>
      <c r="H14" s="43">
        <v>3.0</v>
      </c>
      <c r="I14" s="33"/>
      <c r="J14" s="33"/>
      <c r="K14" s="33"/>
      <c r="L14" s="33"/>
      <c r="M14" s="33"/>
      <c r="N14" s="33"/>
      <c r="O14" s="33"/>
      <c r="P14" s="33"/>
      <c r="Q14" s="33"/>
      <c r="R14" s="33"/>
      <c r="S14" s="33"/>
      <c r="T14" s="33"/>
      <c r="U14" s="33"/>
      <c r="V14" s="33"/>
      <c r="W14" s="33"/>
      <c r="X14" s="33"/>
      <c r="Y14" s="33"/>
      <c r="Z14" s="33"/>
    </row>
    <row r="15">
      <c r="A15" s="33"/>
      <c r="B15" s="34">
        <v>7.0</v>
      </c>
      <c r="C15" s="40" t="s">
        <v>60</v>
      </c>
      <c r="D15" s="47" t="s">
        <v>51</v>
      </c>
      <c r="E15" s="47" t="s">
        <v>61</v>
      </c>
      <c r="F15" s="47" t="s">
        <v>64</v>
      </c>
      <c r="G15" s="47" t="s">
        <v>54</v>
      </c>
      <c r="H15" s="43">
        <v>3.0</v>
      </c>
      <c r="I15" s="33"/>
      <c r="J15" s="33"/>
      <c r="K15" s="33"/>
      <c r="L15" s="33"/>
      <c r="M15" s="33"/>
      <c r="N15" s="33"/>
      <c r="O15" s="33"/>
      <c r="P15" s="33"/>
      <c r="Q15" s="33"/>
      <c r="R15" s="33"/>
      <c r="S15" s="33"/>
      <c r="T15" s="33"/>
      <c r="U15" s="33"/>
      <c r="V15" s="33"/>
      <c r="W15" s="33"/>
      <c r="X15" s="33"/>
      <c r="Y15" s="33"/>
      <c r="Z15" s="33"/>
    </row>
    <row r="16">
      <c r="A16" s="33"/>
      <c r="B16" s="34">
        <v>8.0</v>
      </c>
      <c r="C16" s="40" t="s">
        <v>60</v>
      </c>
      <c r="D16" s="47" t="s">
        <v>51</v>
      </c>
      <c r="E16" s="47" t="s">
        <v>61</v>
      </c>
      <c r="F16" s="47" t="s">
        <v>68</v>
      </c>
      <c r="G16" s="47" t="s">
        <v>54</v>
      </c>
      <c r="H16" s="43">
        <v>3.0</v>
      </c>
      <c r="I16" s="33"/>
      <c r="J16" s="33"/>
      <c r="K16" s="33"/>
      <c r="L16" s="33"/>
      <c r="M16" s="33"/>
      <c r="N16" s="33"/>
      <c r="O16" s="33"/>
      <c r="P16" s="33"/>
      <c r="Q16" s="33"/>
      <c r="R16" s="33"/>
      <c r="S16" s="33"/>
      <c r="T16" s="33"/>
      <c r="U16" s="33"/>
      <c r="V16" s="33"/>
      <c r="W16" s="33"/>
      <c r="X16" s="33"/>
      <c r="Y16" s="33"/>
      <c r="Z16" s="33"/>
    </row>
    <row r="17">
      <c r="A17" s="33"/>
      <c r="B17" s="34">
        <v>9.0</v>
      </c>
      <c r="C17" s="40" t="s">
        <v>60</v>
      </c>
      <c r="D17" s="47" t="s">
        <v>51</v>
      </c>
      <c r="E17" s="47" t="s">
        <v>71</v>
      </c>
      <c r="F17" s="47" t="s">
        <v>72</v>
      </c>
      <c r="G17" s="47" t="s">
        <v>54</v>
      </c>
      <c r="H17" s="43">
        <v>3.0</v>
      </c>
      <c r="I17" s="33"/>
      <c r="J17" s="33"/>
      <c r="K17" s="33"/>
      <c r="L17" s="33"/>
      <c r="M17" s="33"/>
      <c r="N17" s="33"/>
      <c r="O17" s="33"/>
      <c r="P17" s="33"/>
      <c r="Q17" s="33"/>
      <c r="R17" s="33"/>
      <c r="S17" s="33"/>
      <c r="T17" s="33"/>
      <c r="U17" s="33"/>
      <c r="V17" s="33"/>
      <c r="W17" s="33"/>
      <c r="X17" s="33"/>
      <c r="Y17" s="33"/>
      <c r="Z17" s="33"/>
    </row>
    <row r="18">
      <c r="A18" s="33"/>
      <c r="B18" s="34">
        <v>10.0</v>
      </c>
      <c r="C18" s="40" t="s">
        <v>76</v>
      </c>
      <c r="D18" s="47" t="s">
        <v>77</v>
      </c>
      <c r="E18" s="47" t="s">
        <v>78</v>
      </c>
      <c r="F18" s="56" t="s">
        <v>79</v>
      </c>
      <c r="G18" s="47" t="s">
        <v>54</v>
      </c>
      <c r="H18" s="43">
        <v>4.0</v>
      </c>
      <c r="I18" s="33"/>
      <c r="J18" s="33"/>
      <c r="K18" s="33"/>
      <c r="L18" s="33"/>
      <c r="M18" s="33"/>
      <c r="N18" s="33"/>
      <c r="O18" s="33"/>
      <c r="P18" s="33"/>
      <c r="Q18" s="33"/>
      <c r="R18" s="33"/>
      <c r="S18" s="33"/>
      <c r="T18" s="33"/>
      <c r="U18" s="33"/>
      <c r="V18" s="33"/>
      <c r="W18" s="33"/>
      <c r="X18" s="33"/>
      <c r="Y18" s="33"/>
      <c r="Z18" s="33"/>
    </row>
    <row r="19">
      <c r="A19" s="33"/>
      <c r="B19" s="34">
        <v>11.0</v>
      </c>
      <c r="C19" s="40" t="s">
        <v>76</v>
      </c>
      <c r="D19" s="47" t="s">
        <v>77</v>
      </c>
      <c r="E19" s="47" t="s">
        <v>78</v>
      </c>
      <c r="F19" s="56" t="s">
        <v>85</v>
      </c>
      <c r="G19" s="47" t="s">
        <v>54</v>
      </c>
      <c r="H19" s="43">
        <v>4.0</v>
      </c>
      <c r="I19" s="33"/>
      <c r="J19" s="33"/>
      <c r="K19" s="33"/>
      <c r="L19" s="33"/>
      <c r="M19" s="33"/>
      <c r="N19" s="33"/>
      <c r="O19" s="33"/>
      <c r="P19" s="33"/>
      <c r="Q19" s="33"/>
      <c r="R19" s="33"/>
      <c r="S19" s="33"/>
      <c r="T19" s="33"/>
      <c r="U19" s="33"/>
      <c r="V19" s="33"/>
      <c r="W19" s="33"/>
      <c r="X19" s="33"/>
      <c r="Y19" s="33"/>
      <c r="Z19" s="33"/>
    </row>
    <row r="20">
      <c r="A20" s="33"/>
      <c r="B20" s="34">
        <v>12.0</v>
      </c>
      <c r="C20" s="40" t="s">
        <v>86</v>
      </c>
      <c r="D20" s="47" t="s">
        <v>77</v>
      </c>
      <c r="E20" s="47" t="s">
        <v>87</v>
      </c>
      <c r="F20" s="47" t="s">
        <v>88</v>
      </c>
      <c r="G20" s="47" t="s">
        <v>54</v>
      </c>
      <c r="H20" s="43">
        <v>4.0</v>
      </c>
      <c r="I20" s="33"/>
      <c r="J20" s="33"/>
      <c r="K20" s="33"/>
      <c r="L20" s="33"/>
      <c r="M20" s="33"/>
      <c r="N20" s="33"/>
      <c r="O20" s="33"/>
      <c r="P20" s="33"/>
      <c r="Q20" s="33"/>
      <c r="R20" s="33"/>
      <c r="S20" s="33"/>
      <c r="T20" s="33"/>
      <c r="U20" s="33"/>
      <c r="V20" s="33"/>
      <c r="W20" s="33"/>
      <c r="X20" s="33"/>
      <c r="Y20" s="33"/>
      <c r="Z20" s="33"/>
    </row>
    <row r="21">
      <c r="A21" s="33"/>
      <c r="B21" s="34">
        <v>13.0</v>
      </c>
      <c r="C21" s="40" t="s">
        <v>86</v>
      </c>
      <c r="D21" s="47" t="s">
        <v>77</v>
      </c>
      <c r="E21" s="47" t="s">
        <v>87</v>
      </c>
      <c r="F21" s="47" t="s">
        <v>91</v>
      </c>
      <c r="G21" s="47" t="s">
        <v>54</v>
      </c>
      <c r="H21" s="43">
        <v>4.0</v>
      </c>
      <c r="I21" s="33"/>
      <c r="J21" s="33"/>
      <c r="K21" s="33"/>
      <c r="L21" s="33"/>
      <c r="M21" s="33"/>
      <c r="N21" s="33"/>
      <c r="O21" s="33"/>
      <c r="P21" s="33"/>
      <c r="Q21" s="33"/>
      <c r="R21" s="33"/>
      <c r="S21" s="33"/>
      <c r="T21" s="33"/>
      <c r="U21" s="33"/>
      <c r="V21" s="33"/>
      <c r="W21" s="33"/>
      <c r="X21" s="33"/>
      <c r="Y21" s="33"/>
      <c r="Z21" s="33"/>
    </row>
    <row r="22">
      <c r="A22" s="33"/>
      <c r="B22" s="34">
        <v>14.0</v>
      </c>
      <c r="C22" s="40" t="s">
        <v>86</v>
      </c>
      <c r="D22" s="47" t="s">
        <v>77</v>
      </c>
      <c r="E22" s="47" t="s">
        <v>92</v>
      </c>
      <c r="F22" s="47" t="s">
        <v>93</v>
      </c>
      <c r="G22" s="47" t="s">
        <v>54</v>
      </c>
      <c r="H22" s="43">
        <v>4.0</v>
      </c>
      <c r="I22" s="33"/>
      <c r="J22" s="33"/>
      <c r="K22" s="33"/>
      <c r="L22" s="33"/>
      <c r="M22" s="33"/>
      <c r="N22" s="33"/>
      <c r="O22" s="33"/>
      <c r="P22" s="33"/>
      <c r="Q22" s="33"/>
      <c r="R22" s="33"/>
      <c r="S22" s="33"/>
      <c r="T22" s="33"/>
      <c r="U22" s="33"/>
      <c r="V22" s="33"/>
      <c r="W22" s="33"/>
      <c r="X22" s="33"/>
      <c r="Y22" s="33"/>
      <c r="Z22" s="33"/>
    </row>
    <row r="23">
      <c r="A23" s="33"/>
      <c r="B23" s="34">
        <v>15.0</v>
      </c>
      <c r="C23" s="40" t="s">
        <v>95</v>
      </c>
      <c r="D23" s="47" t="s">
        <v>77</v>
      </c>
      <c r="E23" s="47" t="s">
        <v>96</v>
      </c>
      <c r="F23" s="47" t="s">
        <v>98</v>
      </c>
      <c r="G23" s="47" t="s">
        <v>54</v>
      </c>
      <c r="H23" s="43">
        <v>5.0</v>
      </c>
      <c r="I23" s="33"/>
      <c r="J23" s="33"/>
      <c r="K23" s="33"/>
      <c r="L23" s="33"/>
      <c r="M23" s="33"/>
      <c r="N23" s="33"/>
      <c r="O23" s="33"/>
      <c r="P23" s="33"/>
      <c r="Q23" s="33"/>
      <c r="R23" s="33"/>
      <c r="S23" s="33"/>
      <c r="T23" s="33"/>
      <c r="U23" s="33"/>
      <c r="V23" s="33"/>
      <c r="W23" s="33"/>
      <c r="X23" s="33"/>
      <c r="Y23" s="33"/>
      <c r="Z23" s="33"/>
    </row>
    <row r="24">
      <c r="A24" s="33"/>
      <c r="B24" s="34">
        <v>16.0</v>
      </c>
      <c r="C24" s="40" t="s">
        <v>95</v>
      </c>
      <c r="D24" s="47" t="s">
        <v>77</v>
      </c>
      <c r="E24" s="47" t="s">
        <v>96</v>
      </c>
      <c r="F24" s="47" t="s">
        <v>100</v>
      </c>
      <c r="G24" s="47" t="s">
        <v>54</v>
      </c>
      <c r="H24" s="43">
        <v>5.0</v>
      </c>
      <c r="I24" s="33"/>
      <c r="J24" s="33"/>
      <c r="K24" s="33"/>
      <c r="L24" s="33"/>
      <c r="M24" s="33"/>
      <c r="N24" s="33"/>
      <c r="O24" s="33"/>
      <c r="P24" s="33"/>
      <c r="Q24" s="33"/>
      <c r="R24" s="33"/>
      <c r="S24" s="33"/>
      <c r="T24" s="33"/>
      <c r="U24" s="33"/>
      <c r="V24" s="33"/>
      <c r="W24" s="33"/>
      <c r="X24" s="33"/>
      <c r="Y24" s="33"/>
      <c r="Z24" s="33"/>
    </row>
    <row r="25">
      <c r="A25" s="33"/>
      <c r="B25" s="34">
        <v>17.0</v>
      </c>
      <c r="C25" s="40" t="s">
        <v>76</v>
      </c>
      <c r="D25" s="47" t="s">
        <v>77</v>
      </c>
      <c r="E25" s="47" t="s">
        <v>105</v>
      </c>
      <c r="F25" s="47" t="s">
        <v>106</v>
      </c>
      <c r="G25" s="47" t="s">
        <v>54</v>
      </c>
      <c r="H25" s="43">
        <v>5.0</v>
      </c>
      <c r="I25" s="33"/>
      <c r="J25" s="33"/>
      <c r="K25" s="33"/>
      <c r="L25" s="33"/>
      <c r="M25" s="33"/>
      <c r="N25" s="33"/>
      <c r="O25" s="33"/>
      <c r="P25" s="33"/>
      <c r="Q25" s="33"/>
      <c r="R25" s="33"/>
      <c r="S25" s="33"/>
      <c r="T25" s="33"/>
      <c r="U25" s="33"/>
      <c r="V25" s="33"/>
      <c r="W25" s="33"/>
      <c r="X25" s="33"/>
      <c r="Y25" s="33"/>
      <c r="Z25" s="33"/>
    </row>
    <row r="26">
      <c r="A26" s="33"/>
      <c r="B26" s="34">
        <v>18.0</v>
      </c>
      <c r="C26" s="40" t="s">
        <v>76</v>
      </c>
      <c r="D26" s="47" t="s">
        <v>77</v>
      </c>
      <c r="E26" s="47" t="s">
        <v>107</v>
      </c>
      <c r="F26" s="47" t="s">
        <v>108</v>
      </c>
      <c r="G26" s="47" t="s">
        <v>54</v>
      </c>
      <c r="H26" s="43">
        <v>5.0</v>
      </c>
      <c r="I26" s="33"/>
      <c r="J26" s="33"/>
      <c r="K26" s="33"/>
      <c r="L26" s="33"/>
      <c r="M26" s="33"/>
      <c r="N26" s="33"/>
      <c r="O26" s="33"/>
      <c r="P26" s="33"/>
      <c r="Q26" s="33"/>
      <c r="R26" s="33"/>
      <c r="S26" s="33"/>
      <c r="T26" s="33"/>
      <c r="U26" s="33"/>
      <c r="V26" s="33"/>
      <c r="W26" s="33"/>
      <c r="X26" s="33"/>
      <c r="Y26" s="33"/>
      <c r="Z26" s="33"/>
    </row>
    <row r="27">
      <c r="A27" s="33"/>
      <c r="B27" s="34">
        <v>19.0</v>
      </c>
      <c r="C27" s="40" t="s">
        <v>95</v>
      </c>
      <c r="D27" s="47" t="s">
        <v>77</v>
      </c>
      <c r="E27" s="47" t="s">
        <v>111</v>
      </c>
      <c r="F27" s="47" t="s">
        <v>112</v>
      </c>
      <c r="G27" s="47" t="s">
        <v>54</v>
      </c>
      <c r="H27" s="43">
        <v>6.0</v>
      </c>
      <c r="I27" s="33"/>
      <c r="J27" s="33"/>
      <c r="K27" s="33"/>
      <c r="L27" s="33"/>
      <c r="M27" s="33"/>
      <c r="N27" s="33"/>
      <c r="O27" s="33"/>
      <c r="P27" s="33"/>
      <c r="Q27" s="33"/>
      <c r="R27" s="33"/>
      <c r="S27" s="33"/>
      <c r="T27" s="33"/>
      <c r="U27" s="33"/>
      <c r="V27" s="33"/>
      <c r="W27" s="33"/>
      <c r="X27" s="33"/>
      <c r="Y27" s="33"/>
      <c r="Z27" s="33"/>
    </row>
    <row r="28">
      <c r="A28" s="33"/>
      <c r="B28" s="34">
        <v>20.0</v>
      </c>
      <c r="C28" s="40" t="s">
        <v>95</v>
      </c>
      <c r="D28" s="47" t="s">
        <v>77</v>
      </c>
      <c r="E28" s="47" t="s">
        <v>111</v>
      </c>
      <c r="F28" s="47" t="s">
        <v>115</v>
      </c>
      <c r="G28" s="47" t="s">
        <v>54</v>
      </c>
      <c r="H28" s="43">
        <v>6.0</v>
      </c>
      <c r="I28" s="33"/>
      <c r="J28" s="33"/>
      <c r="K28" s="33"/>
      <c r="L28" s="33"/>
      <c r="M28" s="33"/>
      <c r="N28" s="33"/>
      <c r="O28" s="33"/>
      <c r="P28" s="33"/>
      <c r="Q28" s="33"/>
      <c r="R28" s="33"/>
      <c r="S28" s="33"/>
      <c r="T28" s="33"/>
      <c r="U28" s="33"/>
      <c r="V28" s="33"/>
      <c r="W28" s="33"/>
      <c r="X28" s="33"/>
      <c r="Y28" s="33"/>
      <c r="Z28" s="33"/>
    </row>
    <row r="29">
      <c r="A29" s="33"/>
      <c r="B29" s="34">
        <v>21.0</v>
      </c>
      <c r="C29" s="40" t="s">
        <v>95</v>
      </c>
      <c r="D29" s="47" t="s">
        <v>77</v>
      </c>
      <c r="E29" s="47" t="s">
        <v>117</v>
      </c>
      <c r="F29" s="47" t="s">
        <v>118</v>
      </c>
      <c r="G29" s="47" t="s">
        <v>54</v>
      </c>
      <c r="H29" s="43">
        <v>6.0</v>
      </c>
      <c r="I29" s="33"/>
      <c r="J29" s="33"/>
      <c r="K29" s="33"/>
      <c r="L29" s="33"/>
      <c r="M29" s="33"/>
      <c r="N29" s="33"/>
      <c r="O29" s="33"/>
      <c r="P29" s="33"/>
      <c r="Q29" s="33"/>
      <c r="R29" s="33"/>
      <c r="S29" s="33"/>
      <c r="T29" s="33"/>
      <c r="U29" s="33"/>
      <c r="V29" s="33"/>
      <c r="W29" s="33"/>
      <c r="X29" s="33"/>
      <c r="Y29" s="33"/>
      <c r="Z29" s="33"/>
    </row>
    <row r="30">
      <c r="A30" s="33"/>
      <c r="B30" s="34">
        <v>22.0</v>
      </c>
      <c r="C30" s="40" t="s">
        <v>95</v>
      </c>
      <c r="D30" s="47" t="s">
        <v>77</v>
      </c>
      <c r="E30" s="47" t="s">
        <v>121</v>
      </c>
      <c r="F30" s="47" t="s">
        <v>122</v>
      </c>
      <c r="G30" s="47" t="s">
        <v>54</v>
      </c>
      <c r="H30" s="43">
        <v>6.0</v>
      </c>
      <c r="I30" s="33"/>
      <c r="J30" s="33"/>
      <c r="K30" s="33"/>
      <c r="L30" s="33"/>
      <c r="M30" s="33"/>
      <c r="N30" s="33"/>
      <c r="O30" s="33"/>
      <c r="P30" s="33"/>
      <c r="Q30" s="33"/>
      <c r="R30" s="33"/>
      <c r="S30" s="33"/>
      <c r="T30" s="33"/>
      <c r="U30" s="33"/>
      <c r="V30" s="33"/>
      <c r="W30" s="33"/>
      <c r="X30" s="33"/>
      <c r="Y30" s="33"/>
      <c r="Z30" s="33"/>
    </row>
    <row r="31">
      <c r="A31" s="33"/>
      <c r="B31" s="34">
        <v>23.0</v>
      </c>
      <c r="C31" s="40" t="s">
        <v>95</v>
      </c>
      <c r="D31" s="47" t="s">
        <v>77</v>
      </c>
      <c r="E31" s="47" t="s">
        <v>123</v>
      </c>
      <c r="F31" s="47" t="s">
        <v>124</v>
      </c>
      <c r="G31" s="47" t="s">
        <v>54</v>
      </c>
      <c r="H31" s="43">
        <v>6.0</v>
      </c>
      <c r="I31" s="33"/>
      <c r="J31" s="33"/>
      <c r="K31" s="33"/>
      <c r="L31" s="33"/>
      <c r="M31" s="33"/>
      <c r="N31" s="33"/>
      <c r="O31" s="33"/>
      <c r="P31" s="33"/>
      <c r="Q31" s="33"/>
      <c r="R31" s="33"/>
      <c r="S31" s="33"/>
      <c r="T31" s="33"/>
      <c r="U31" s="33"/>
      <c r="V31" s="33"/>
      <c r="W31" s="33"/>
      <c r="X31" s="33"/>
      <c r="Y31" s="33"/>
      <c r="Z31" s="33"/>
    </row>
    <row r="32">
      <c r="A32" s="33"/>
      <c r="B32" s="34">
        <v>24.0</v>
      </c>
      <c r="C32" s="40" t="s">
        <v>129</v>
      </c>
      <c r="D32" s="47" t="s">
        <v>77</v>
      </c>
      <c r="E32" s="47" t="s">
        <v>123</v>
      </c>
      <c r="F32" s="47" t="s">
        <v>130</v>
      </c>
      <c r="G32" s="47" t="s">
        <v>54</v>
      </c>
      <c r="H32" s="43">
        <v>6.0</v>
      </c>
      <c r="I32" s="33"/>
      <c r="J32" s="33"/>
      <c r="K32" s="33"/>
      <c r="L32" s="33"/>
      <c r="M32" s="33"/>
      <c r="N32" s="33"/>
      <c r="O32" s="33"/>
      <c r="P32" s="33"/>
      <c r="Q32" s="33"/>
      <c r="R32" s="33"/>
      <c r="S32" s="33"/>
      <c r="T32" s="33"/>
      <c r="U32" s="33"/>
      <c r="V32" s="33"/>
      <c r="W32" s="33"/>
      <c r="X32" s="33"/>
      <c r="Y32" s="33"/>
      <c r="Z32" s="33"/>
    </row>
    <row r="33">
      <c r="A33" s="33"/>
      <c r="B33" s="34">
        <v>25.0</v>
      </c>
      <c r="C33" s="40" t="s">
        <v>129</v>
      </c>
      <c r="D33" s="47" t="s">
        <v>77</v>
      </c>
      <c r="E33" s="47" t="s">
        <v>123</v>
      </c>
      <c r="F33" s="47" t="s">
        <v>132</v>
      </c>
      <c r="G33" s="47" t="s">
        <v>133</v>
      </c>
      <c r="H33" s="43">
        <v>7.0</v>
      </c>
      <c r="I33" s="33"/>
      <c r="J33" s="33"/>
      <c r="K33" s="33"/>
      <c r="L33" s="33"/>
      <c r="M33" s="33"/>
      <c r="N33" s="33"/>
      <c r="O33" s="33"/>
      <c r="P33" s="33"/>
      <c r="Q33" s="33"/>
      <c r="R33" s="33"/>
      <c r="S33" s="33"/>
      <c r="T33" s="33"/>
      <c r="U33" s="33"/>
      <c r="V33" s="33"/>
      <c r="W33" s="33"/>
      <c r="X33" s="33"/>
      <c r="Y33" s="33"/>
      <c r="Z33" s="33"/>
    </row>
    <row r="34">
      <c r="A34" s="33"/>
      <c r="B34" s="34">
        <v>26.0</v>
      </c>
      <c r="C34" s="40" t="s">
        <v>129</v>
      </c>
      <c r="D34" s="47" t="s">
        <v>77</v>
      </c>
      <c r="E34" s="47" t="s">
        <v>123</v>
      </c>
      <c r="F34" s="47" t="s">
        <v>134</v>
      </c>
      <c r="G34" s="47" t="s">
        <v>133</v>
      </c>
      <c r="H34" s="43">
        <v>7.0</v>
      </c>
      <c r="I34" s="33"/>
      <c r="J34" s="33"/>
      <c r="K34" s="33"/>
      <c r="L34" s="33"/>
      <c r="M34" s="33"/>
      <c r="N34" s="33"/>
      <c r="O34" s="33"/>
      <c r="P34" s="33"/>
      <c r="Q34" s="33"/>
      <c r="R34" s="33"/>
      <c r="S34" s="33"/>
      <c r="T34" s="33"/>
      <c r="U34" s="33"/>
      <c r="V34" s="33"/>
      <c r="W34" s="33"/>
      <c r="X34" s="33"/>
      <c r="Y34" s="33"/>
      <c r="Z34" s="33"/>
    </row>
    <row r="35">
      <c r="A35" s="33"/>
      <c r="B35" s="34">
        <v>27.0</v>
      </c>
      <c r="C35" s="40" t="s">
        <v>129</v>
      </c>
      <c r="D35" s="47" t="s">
        <v>77</v>
      </c>
      <c r="E35" s="47" t="s">
        <v>137</v>
      </c>
      <c r="F35" s="47" t="s">
        <v>138</v>
      </c>
      <c r="G35" s="47" t="s">
        <v>133</v>
      </c>
      <c r="H35" s="43">
        <v>7.0</v>
      </c>
      <c r="I35" s="33"/>
      <c r="J35" s="33"/>
      <c r="K35" s="33"/>
      <c r="L35" s="33"/>
      <c r="M35" s="33"/>
      <c r="N35" s="33"/>
      <c r="O35" s="33"/>
      <c r="P35" s="33"/>
      <c r="Q35" s="33"/>
      <c r="R35" s="33"/>
      <c r="S35" s="33"/>
      <c r="T35" s="33"/>
      <c r="U35" s="33"/>
      <c r="V35" s="33"/>
      <c r="W35" s="33"/>
      <c r="X35" s="33"/>
      <c r="Y35" s="33"/>
      <c r="Z35" s="33"/>
    </row>
    <row r="36">
      <c r="A36" s="33"/>
      <c r="B36" s="34">
        <v>28.0</v>
      </c>
      <c r="C36" s="40" t="s">
        <v>86</v>
      </c>
      <c r="D36" s="47" t="s">
        <v>77</v>
      </c>
      <c r="E36" s="47" t="s">
        <v>137</v>
      </c>
      <c r="F36" s="47" t="s">
        <v>141</v>
      </c>
      <c r="G36" s="47" t="s">
        <v>133</v>
      </c>
      <c r="H36" s="43">
        <v>7.0</v>
      </c>
      <c r="I36" s="33"/>
      <c r="J36" s="33"/>
      <c r="K36" s="33"/>
      <c r="L36" s="33"/>
      <c r="M36" s="33"/>
      <c r="N36" s="33"/>
      <c r="O36" s="33"/>
      <c r="P36" s="33"/>
      <c r="Q36" s="33"/>
      <c r="R36" s="33"/>
      <c r="S36" s="33"/>
      <c r="T36" s="33"/>
      <c r="U36" s="33"/>
      <c r="V36" s="33"/>
      <c r="W36" s="33"/>
      <c r="X36" s="33"/>
      <c r="Y36" s="33"/>
      <c r="Z36" s="33"/>
    </row>
    <row r="37">
      <c r="A37" s="33"/>
      <c r="B37" s="34">
        <v>29.0</v>
      </c>
      <c r="C37" s="40" t="s">
        <v>86</v>
      </c>
      <c r="D37" s="47" t="s">
        <v>77</v>
      </c>
      <c r="E37" s="47" t="s">
        <v>137</v>
      </c>
      <c r="F37" s="47" t="s">
        <v>144</v>
      </c>
      <c r="G37" s="47" t="s">
        <v>133</v>
      </c>
      <c r="H37" s="43">
        <v>7.0</v>
      </c>
      <c r="I37" s="33"/>
      <c r="J37" s="33"/>
      <c r="K37" s="33"/>
      <c r="L37" s="33"/>
      <c r="M37" s="33"/>
      <c r="N37" s="33"/>
      <c r="O37" s="33"/>
      <c r="P37" s="33"/>
      <c r="Q37" s="33"/>
      <c r="R37" s="33"/>
      <c r="S37" s="33"/>
      <c r="T37" s="33"/>
      <c r="U37" s="33"/>
      <c r="V37" s="33"/>
      <c r="W37" s="33"/>
      <c r="X37" s="33"/>
      <c r="Y37" s="33"/>
      <c r="Z37" s="33"/>
    </row>
    <row r="38">
      <c r="A38" s="33"/>
      <c r="B38" s="34">
        <v>30.0</v>
      </c>
      <c r="C38" s="40" t="s">
        <v>86</v>
      </c>
      <c r="D38" s="47" t="s">
        <v>77</v>
      </c>
      <c r="E38" s="47" t="s">
        <v>137</v>
      </c>
      <c r="F38" s="47" t="s">
        <v>145</v>
      </c>
      <c r="G38" s="47" t="s">
        <v>133</v>
      </c>
      <c r="H38" s="43">
        <v>8.0</v>
      </c>
      <c r="I38" s="33"/>
      <c r="J38" s="33"/>
      <c r="K38" s="33"/>
      <c r="L38" s="33"/>
      <c r="M38" s="33"/>
      <c r="N38" s="33"/>
      <c r="O38" s="33"/>
      <c r="P38" s="33"/>
      <c r="Q38" s="33"/>
      <c r="R38" s="33"/>
      <c r="S38" s="33"/>
      <c r="T38" s="33"/>
      <c r="U38" s="33"/>
      <c r="V38" s="33"/>
      <c r="W38" s="33"/>
      <c r="X38" s="33"/>
      <c r="Y38" s="33"/>
      <c r="Z38" s="33"/>
    </row>
    <row r="39">
      <c r="A39" s="33"/>
      <c r="B39" s="34">
        <v>31.0</v>
      </c>
      <c r="C39" s="40" t="s">
        <v>86</v>
      </c>
      <c r="D39" s="47" t="s">
        <v>77</v>
      </c>
      <c r="E39" s="47" t="s">
        <v>137</v>
      </c>
      <c r="F39" s="47" t="s">
        <v>146</v>
      </c>
      <c r="G39" s="47" t="s">
        <v>133</v>
      </c>
      <c r="H39" s="43">
        <v>8.0</v>
      </c>
      <c r="I39" s="33"/>
      <c r="J39" s="33"/>
      <c r="K39" s="33"/>
      <c r="L39" s="33"/>
      <c r="M39" s="33"/>
      <c r="N39" s="33"/>
      <c r="O39" s="33"/>
      <c r="P39" s="33"/>
      <c r="Q39" s="33"/>
      <c r="R39" s="33"/>
      <c r="S39" s="33"/>
      <c r="T39" s="33"/>
      <c r="U39" s="33"/>
      <c r="V39" s="33"/>
      <c r="W39" s="33"/>
      <c r="X39" s="33"/>
      <c r="Y39" s="33"/>
      <c r="Z39" s="33"/>
    </row>
    <row r="40">
      <c r="A40" s="33"/>
      <c r="B40" s="34">
        <v>32.0</v>
      </c>
      <c r="C40" s="40" t="s">
        <v>86</v>
      </c>
      <c r="D40" s="47" t="s">
        <v>77</v>
      </c>
      <c r="E40" s="47" t="s">
        <v>137</v>
      </c>
      <c r="F40" s="47" t="s">
        <v>147</v>
      </c>
      <c r="G40" s="47" t="s">
        <v>133</v>
      </c>
      <c r="H40" s="43">
        <v>8.0</v>
      </c>
      <c r="I40" s="33"/>
      <c r="J40" s="33"/>
      <c r="K40" s="33"/>
      <c r="L40" s="33"/>
      <c r="M40" s="33"/>
      <c r="N40" s="33"/>
      <c r="O40" s="33"/>
      <c r="P40" s="33"/>
      <c r="Q40" s="33"/>
      <c r="R40" s="33"/>
      <c r="S40" s="33"/>
      <c r="T40" s="33"/>
      <c r="U40" s="33"/>
      <c r="V40" s="33"/>
      <c r="W40" s="33"/>
      <c r="X40" s="33"/>
      <c r="Y40" s="33"/>
      <c r="Z40" s="33"/>
    </row>
    <row r="41">
      <c r="A41" s="33"/>
      <c r="B41" s="34">
        <v>33.0</v>
      </c>
      <c r="C41" s="40" t="s">
        <v>86</v>
      </c>
      <c r="D41" s="47" t="s">
        <v>77</v>
      </c>
      <c r="E41" s="47" t="s">
        <v>137</v>
      </c>
      <c r="F41" s="47" t="s">
        <v>149</v>
      </c>
      <c r="G41" s="47" t="s">
        <v>133</v>
      </c>
      <c r="H41" s="43">
        <v>8.0</v>
      </c>
      <c r="I41" s="33"/>
      <c r="J41" s="33"/>
      <c r="K41" s="33"/>
      <c r="L41" s="33"/>
      <c r="M41" s="33"/>
      <c r="N41" s="33"/>
      <c r="O41" s="33"/>
      <c r="P41" s="33"/>
      <c r="Q41" s="33"/>
      <c r="R41" s="33"/>
      <c r="S41" s="33"/>
      <c r="T41" s="33"/>
      <c r="U41" s="33"/>
      <c r="V41" s="33"/>
      <c r="W41" s="33"/>
      <c r="X41" s="33"/>
      <c r="Y41" s="33"/>
      <c r="Z41" s="33"/>
    </row>
    <row r="42">
      <c r="A42" s="33"/>
      <c r="B42" s="34">
        <v>34.0</v>
      </c>
      <c r="C42" s="40" t="s">
        <v>86</v>
      </c>
      <c r="D42" s="47" t="s">
        <v>77</v>
      </c>
      <c r="E42" s="47" t="s">
        <v>123</v>
      </c>
      <c r="F42" s="47" t="s">
        <v>150</v>
      </c>
      <c r="G42" s="47" t="s">
        <v>133</v>
      </c>
      <c r="H42" s="43">
        <v>8.0</v>
      </c>
      <c r="I42" s="33"/>
      <c r="J42" s="33"/>
      <c r="K42" s="33"/>
      <c r="L42" s="33"/>
      <c r="M42" s="33"/>
      <c r="N42" s="33"/>
      <c r="O42" s="33"/>
      <c r="P42" s="33"/>
      <c r="Q42" s="33"/>
      <c r="R42" s="33"/>
      <c r="S42" s="33"/>
      <c r="T42" s="33"/>
      <c r="U42" s="33"/>
      <c r="V42" s="33"/>
      <c r="W42" s="33"/>
      <c r="X42" s="33"/>
      <c r="Y42" s="33"/>
      <c r="Z42" s="33"/>
    </row>
    <row r="43">
      <c r="A43" s="33"/>
      <c r="B43" s="34">
        <v>35.0</v>
      </c>
      <c r="C43" s="40" t="s">
        <v>86</v>
      </c>
      <c r="D43" s="47" t="s">
        <v>77</v>
      </c>
      <c r="E43" s="47" t="s">
        <v>123</v>
      </c>
      <c r="F43" s="47" t="s">
        <v>152</v>
      </c>
      <c r="G43" s="47" t="s">
        <v>133</v>
      </c>
      <c r="H43" s="43">
        <v>8.0</v>
      </c>
      <c r="I43" s="33"/>
      <c r="J43" s="33"/>
      <c r="K43" s="33"/>
      <c r="L43" s="33"/>
      <c r="M43" s="33"/>
      <c r="N43" s="33"/>
      <c r="O43" s="33"/>
      <c r="P43" s="33"/>
      <c r="Q43" s="33"/>
      <c r="R43" s="33"/>
      <c r="S43" s="33"/>
      <c r="T43" s="33"/>
      <c r="U43" s="33"/>
      <c r="V43" s="33"/>
      <c r="W43" s="33"/>
      <c r="X43" s="33"/>
      <c r="Y43" s="33"/>
      <c r="Z43" s="33"/>
    </row>
    <row r="44">
      <c r="A44" s="33"/>
      <c r="B44" s="34">
        <v>36.0</v>
      </c>
      <c r="C44" s="40" t="s">
        <v>86</v>
      </c>
      <c r="D44" s="47" t="s">
        <v>77</v>
      </c>
      <c r="E44" s="47" t="s">
        <v>123</v>
      </c>
      <c r="F44" s="47" t="s">
        <v>153</v>
      </c>
      <c r="G44" s="47" t="s">
        <v>133</v>
      </c>
      <c r="H44" s="43">
        <v>9.0</v>
      </c>
      <c r="I44" s="33"/>
      <c r="J44" s="33"/>
      <c r="K44" s="33"/>
      <c r="L44" s="33"/>
      <c r="M44" s="33"/>
      <c r="N44" s="33"/>
      <c r="O44" s="33"/>
      <c r="P44" s="33"/>
      <c r="Q44" s="33"/>
      <c r="R44" s="33"/>
      <c r="S44" s="33"/>
      <c r="T44" s="33"/>
      <c r="U44" s="33"/>
      <c r="V44" s="33"/>
      <c r="W44" s="33"/>
      <c r="X44" s="33"/>
      <c r="Y44" s="33"/>
      <c r="Z44" s="33"/>
    </row>
    <row r="45">
      <c r="A45" s="33"/>
      <c r="B45" s="34">
        <v>37.0</v>
      </c>
      <c r="C45" s="40" t="s">
        <v>86</v>
      </c>
      <c r="D45" s="47" t="s">
        <v>77</v>
      </c>
      <c r="E45" s="47" t="s">
        <v>123</v>
      </c>
      <c r="F45" s="47" t="s">
        <v>154</v>
      </c>
      <c r="G45" s="47" t="s">
        <v>133</v>
      </c>
      <c r="H45" s="43">
        <v>9.0</v>
      </c>
      <c r="I45" s="33"/>
      <c r="J45" s="33"/>
      <c r="K45" s="33"/>
      <c r="L45" s="33"/>
      <c r="M45" s="33"/>
      <c r="N45" s="33"/>
      <c r="O45" s="33"/>
      <c r="P45" s="33"/>
      <c r="Q45" s="33"/>
      <c r="R45" s="33"/>
      <c r="S45" s="33"/>
      <c r="T45" s="33"/>
      <c r="U45" s="33"/>
      <c r="V45" s="33"/>
      <c r="W45" s="33"/>
      <c r="X45" s="33"/>
      <c r="Y45" s="33"/>
      <c r="Z45" s="33"/>
    </row>
    <row r="46">
      <c r="A46" s="33"/>
      <c r="B46" s="34">
        <v>38.0</v>
      </c>
      <c r="C46" s="40" t="s">
        <v>129</v>
      </c>
      <c r="D46" s="47" t="s">
        <v>77</v>
      </c>
      <c r="E46" s="47" t="s">
        <v>155</v>
      </c>
      <c r="F46" s="47" t="s">
        <v>156</v>
      </c>
      <c r="G46" s="47" t="s">
        <v>133</v>
      </c>
      <c r="H46" s="43">
        <v>9.0</v>
      </c>
      <c r="I46" s="33"/>
      <c r="J46" s="33"/>
      <c r="K46" s="33"/>
      <c r="L46" s="33"/>
      <c r="M46" s="33"/>
      <c r="N46" s="33"/>
      <c r="O46" s="33"/>
      <c r="P46" s="33"/>
      <c r="Q46" s="33"/>
      <c r="R46" s="33"/>
      <c r="S46" s="33"/>
      <c r="T46" s="33"/>
      <c r="U46" s="33"/>
      <c r="V46" s="33"/>
      <c r="W46" s="33"/>
      <c r="X46" s="33"/>
      <c r="Y46" s="33"/>
      <c r="Z46" s="33"/>
    </row>
    <row r="47">
      <c r="A47" s="33"/>
      <c r="B47" s="34">
        <v>39.0</v>
      </c>
      <c r="C47" s="40" t="s">
        <v>129</v>
      </c>
      <c r="D47" s="47" t="s">
        <v>77</v>
      </c>
      <c r="E47" s="47" t="s">
        <v>157</v>
      </c>
      <c r="F47" s="47" t="s">
        <v>158</v>
      </c>
      <c r="G47" s="47" t="s">
        <v>133</v>
      </c>
      <c r="H47" s="43">
        <v>9.0</v>
      </c>
      <c r="I47" s="33"/>
      <c r="J47" s="33"/>
      <c r="K47" s="33"/>
      <c r="L47" s="33"/>
      <c r="M47" s="33"/>
      <c r="N47" s="33"/>
      <c r="O47" s="33"/>
      <c r="P47" s="33"/>
      <c r="Q47" s="33"/>
      <c r="R47" s="33"/>
      <c r="S47" s="33"/>
      <c r="T47" s="33"/>
      <c r="U47" s="33"/>
      <c r="V47" s="33"/>
      <c r="W47" s="33"/>
      <c r="X47" s="33"/>
      <c r="Y47" s="33"/>
      <c r="Z47" s="33"/>
    </row>
    <row r="48">
      <c r="A48" s="33"/>
      <c r="B48" s="34">
        <v>40.0</v>
      </c>
      <c r="C48" s="40" t="s">
        <v>129</v>
      </c>
      <c r="D48" s="47" t="s">
        <v>77</v>
      </c>
      <c r="E48" s="47" t="s">
        <v>157</v>
      </c>
      <c r="F48" s="47" t="s">
        <v>159</v>
      </c>
      <c r="G48" s="47" t="s">
        <v>160</v>
      </c>
      <c r="H48" s="43">
        <v>10.0</v>
      </c>
      <c r="I48" s="33"/>
      <c r="J48" s="33"/>
      <c r="K48" s="33"/>
      <c r="L48" s="33"/>
      <c r="M48" s="33"/>
      <c r="N48" s="33"/>
      <c r="O48" s="33"/>
      <c r="P48" s="33"/>
      <c r="Q48" s="33"/>
      <c r="R48" s="33"/>
      <c r="S48" s="33"/>
      <c r="T48" s="33"/>
      <c r="U48" s="33"/>
      <c r="V48" s="33"/>
      <c r="W48" s="33"/>
      <c r="X48" s="33"/>
      <c r="Y48" s="33"/>
      <c r="Z48" s="33"/>
    </row>
    <row r="49">
      <c r="A49" s="33"/>
      <c r="B49" s="34">
        <v>41.0</v>
      </c>
      <c r="C49" s="40" t="s">
        <v>129</v>
      </c>
      <c r="D49" s="47" t="s">
        <v>77</v>
      </c>
      <c r="E49" s="47" t="s">
        <v>157</v>
      </c>
      <c r="F49" s="47" t="s">
        <v>161</v>
      </c>
      <c r="G49" s="47" t="s">
        <v>160</v>
      </c>
      <c r="H49" s="43">
        <v>10.0</v>
      </c>
      <c r="I49" s="33"/>
      <c r="J49" s="33"/>
      <c r="K49" s="33"/>
      <c r="L49" s="33"/>
      <c r="M49" s="33"/>
      <c r="N49" s="33"/>
      <c r="O49" s="33"/>
      <c r="P49" s="33"/>
      <c r="Q49" s="33"/>
      <c r="R49" s="33"/>
      <c r="S49" s="33"/>
      <c r="T49" s="33"/>
      <c r="U49" s="33"/>
      <c r="V49" s="33"/>
      <c r="W49" s="33"/>
      <c r="X49" s="33"/>
      <c r="Y49" s="33"/>
      <c r="Z49" s="33"/>
    </row>
    <row r="50">
      <c r="A50" s="33"/>
      <c r="B50" s="34">
        <v>42.0</v>
      </c>
      <c r="C50" s="40" t="s">
        <v>129</v>
      </c>
      <c r="D50" s="47" t="s">
        <v>77</v>
      </c>
      <c r="E50" s="47" t="s">
        <v>157</v>
      </c>
      <c r="F50" s="47" t="s">
        <v>162</v>
      </c>
      <c r="G50" s="47" t="s">
        <v>160</v>
      </c>
      <c r="H50" s="43">
        <v>10.0</v>
      </c>
      <c r="I50" s="33"/>
      <c r="J50" s="33"/>
      <c r="K50" s="33"/>
      <c r="L50" s="33"/>
      <c r="M50" s="33"/>
      <c r="N50" s="33"/>
      <c r="O50" s="33"/>
      <c r="P50" s="33"/>
      <c r="Q50" s="33"/>
      <c r="R50" s="33"/>
      <c r="S50" s="33"/>
      <c r="T50" s="33"/>
      <c r="U50" s="33"/>
      <c r="V50" s="33"/>
      <c r="W50" s="33"/>
      <c r="X50" s="33"/>
      <c r="Y50" s="33"/>
      <c r="Z50" s="33"/>
    </row>
    <row r="51">
      <c r="A51" s="33"/>
      <c r="B51" s="34">
        <v>43.0</v>
      </c>
      <c r="C51" s="40" t="s">
        <v>129</v>
      </c>
      <c r="D51" s="47" t="s">
        <v>163</v>
      </c>
      <c r="E51" s="47" t="s">
        <v>164</v>
      </c>
      <c r="F51" s="47" t="s">
        <v>165</v>
      </c>
      <c r="G51" s="47" t="s">
        <v>160</v>
      </c>
      <c r="H51" s="43">
        <v>10.0</v>
      </c>
      <c r="I51" s="33"/>
      <c r="J51" s="33"/>
      <c r="K51" s="33"/>
      <c r="L51" s="33"/>
      <c r="M51" s="33"/>
      <c r="N51" s="33"/>
      <c r="O51" s="33"/>
      <c r="P51" s="33"/>
      <c r="Q51" s="33"/>
      <c r="R51" s="33"/>
      <c r="S51" s="33"/>
      <c r="T51" s="33"/>
      <c r="U51" s="33"/>
      <c r="V51" s="33"/>
      <c r="W51" s="33"/>
      <c r="X51" s="33"/>
      <c r="Y51" s="33"/>
      <c r="Z51" s="33"/>
    </row>
    <row r="52">
      <c r="A52" s="33"/>
      <c r="B52" s="34">
        <v>44.0</v>
      </c>
      <c r="C52" s="40" t="s">
        <v>129</v>
      </c>
      <c r="D52" s="47" t="s">
        <v>163</v>
      </c>
      <c r="E52" s="47" t="s">
        <v>164</v>
      </c>
      <c r="F52" s="47" t="s">
        <v>166</v>
      </c>
      <c r="G52" s="47" t="s">
        <v>160</v>
      </c>
      <c r="H52" s="43">
        <v>11.0</v>
      </c>
      <c r="I52" s="33"/>
      <c r="J52" s="33"/>
      <c r="K52" s="33"/>
      <c r="L52" s="33"/>
      <c r="M52" s="33"/>
      <c r="N52" s="33"/>
      <c r="O52" s="33"/>
      <c r="P52" s="33"/>
      <c r="Q52" s="33"/>
      <c r="R52" s="33"/>
      <c r="S52" s="33"/>
      <c r="T52" s="33"/>
      <c r="U52" s="33"/>
      <c r="V52" s="33"/>
      <c r="W52" s="33"/>
      <c r="X52" s="33"/>
      <c r="Y52" s="33"/>
      <c r="Z52" s="33"/>
    </row>
    <row r="53">
      <c r="A53" s="33"/>
      <c r="B53" s="34">
        <v>45.0</v>
      </c>
      <c r="C53" s="40" t="s">
        <v>129</v>
      </c>
      <c r="D53" s="47" t="s">
        <v>77</v>
      </c>
      <c r="E53" s="47" t="s">
        <v>170</v>
      </c>
      <c r="F53" s="47" t="s">
        <v>171</v>
      </c>
      <c r="G53" s="47" t="s">
        <v>160</v>
      </c>
      <c r="H53" s="43">
        <v>11.0</v>
      </c>
      <c r="I53" s="33"/>
      <c r="J53" s="33"/>
      <c r="K53" s="33"/>
      <c r="L53" s="33"/>
      <c r="M53" s="33"/>
      <c r="N53" s="33"/>
      <c r="O53" s="33"/>
      <c r="P53" s="33"/>
      <c r="Q53" s="33"/>
      <c r="R53" s="33"/>
      <c r="S53" s="33"/>
      <c r="T53" s="33"/>
      <c r="U53" s="33"/>
      <c r="V53" s="33"/>
      <c r="W53" s="33"/>
      <c r="X53" s="33"/>
      <c r="Y53" s="33"/>
      <c r="Z53" s="33"/>
    </row>
    <row r="54">
      <c r="A54" s="33"/>
      <c r="B54" s="34">
        <v>46.0</v>
      </c>
      <c r="C54" s="40" t="s">
        <v>129</v>
      </c>
      <c r="D54" s="47" t="s">
        <v>77</v>
      </c>
      <c r="E54" s="47" t="s">
        <v>175</v>
      </c>
      <c r="F54" s="47" t="s">
        <v>176</v>
      </c>
      <c r="G54" s="47" t="s">
        <v>160</v>
      </c>
      <c r="H54" s="43">
        <v>11.0</v>
      </c>
      <c r="I54" s="33"/>
      <c r="J54" s="33"/>
      <c r="K54" s="33"/>
      <c r="L54" s="33"/>
      <c r="M54" s="33"/>
      <c r="N54" s="33"/>
      <c r="O54" s="33"/>
      <c r="P54" s="33"/>
      <c r="Q54" s="33"/>
      <c r="R54" s="33"/>
      <c r="S54" s="33"/>
      <c r="T54" s="33"/>
      <c r="U54" s="33"/>
      <c r="V54" s="33"/>
      <c r="W54" s="33"/>
      <c r="X54" s="33"/>
      <c r="Y54" s="33"/>
      <c r="Z54" s="33"/>
    </row>
    <row r="55">
      <c r="A55" s="33"/>
      <c r="B55" s="34">
        <v>47.0</v>
      </c>
      <c r="C55" s="40" t="s">
        <v>129</v>
      </c>
      <c r="D55" s="47" t="s">
        <v>77</v>
      </c>
      <c r="E55" s="47" t="s">
        <v>175</v>
      </c>
      <c r="F55" s="47" t="s">
        <v>177</v>
      </c>
      <c r="G55" s="47" t="s">
        <v>160</v>
      </c>
      <c r="H55" s="43">
        <v>11.0</v>
      </c>
      <c r="I55" s="33"/>
      <c r="J55" s="33"/>
      <c r="K55" s="33"/>
      <c r="L55" s="33"/>
      <c r="M55" s="33"/>
      <c r="N55" s="33"/>
      <c r="O55" s="33"/>
      <c r="P55" s="33"/>
      <c r="Q55" s="33"/>
      <c r="R55" s="33"/>
      <c r="S55" s="33"/>
      <c r="T55" s="33"/>
      <c r="U55" s="33"/>
      <c r="V55" s="33"/>
      <c r="W55" s="33"/>
      <c r="X55" s="33"/>
      <c r="Y55" s="33"/>
      <c r="Z55" s="33"/>
    </row>
    <row r="56">
      <c r="A56" s="33"/>
      <c r="B56" s="34">
        <v>48.0</v>
      </c>
      <c r="C56" s="40" t="s">
        <v>129</v>
      </c>
      <c r="D56" s="47" t="s">
        <v>77</v>
      </c>
      <c r="E56" s="47" t="s">
        <v>175</v>
      </c>
      <c r="F56" s="47" t="s">
        <v>178</v>
      </c>
      <c r="G56" s="47" t="s">
        <v>160</v>
      </c>
      <c r="H56" s="43">
        <v>11.0</v>
      </c>
      <c r="I56" s="33"/>
      <c r="J56" s="33"/>
      <c r="K56" s="33"/>
      <c r="L56" s="33"/>
      <c r="M56" s="33"/>
      <c r="N56" s="33"/>
      <c r="O56" s="33"/>
      <c r="P56" s="33"/>
      <c r="Q56" s="33"/>
      <c r="R56" s="33"/>
      <c r="S56" s="33"/>
      <c r="T56" s="33"/>
      <c r="U56" s="33"/>
      <c r="V56" s="33"/>
      <c r="W56" s="33"/>
      <c r="X56" s="33"/>
      <c r="Y56" s="33"/>
      <c r="Z56" s="33"/>
    </row>
    <row r="57" ht="15.75" customHeight="1">
      <c r="C57" s="1"/>
    </row>
    <row r="58" ht="15.75" customHeight="1">
      <c r="C58" s="1"/>
    </row>
    <row r="59" ht="15.75" customHeight="1">
      <c r="C59" s="1"/>
    </row>
    <row r="60" ht="15.75" customHeight="1">
      <c r="C60" s="1"/>
    </row>
    <row r="61" ht="15.75" customHeight="1">
      <c r="C61" s="1"/>
    </row>
    <row r="62" ht="15.75" customHeight="1">
      <c r="C62" s="1"/>
    </row>
    <row r="63" ht="15.75" customHeight="1">
      <c r="C63" s="1"/>
    </row>
    <row r="64" ht="15.75" customHeight="1">
      <c r="C64" s="1"/>
    </row>
    <row r="65" ht="15.75" customHeight="1">
      <c r="C65" s="1"/>
    </row>
    <row r="66" ht="15.75" customHeight="1">
      <c r="C66" s="1"/>
    </row>
    <row r="67" ht="15.75" customHeight="1">
      <c r="C67" s="1"/>
    </row>
    <row r="68" ht="15.75" customHeight="1">
      <c r="C68" s="1"/>
    </row>
    <row r="69" ht="15.75" customHeight="1">
      <c r="C69" s="1"/>
    </row>
    <row r="70" ht="15.75" customHeight="1">
      <c r="C70" s="1"/>
    </row>
    <row r="71" ht="15.75" customHeight="1">
      <c r="C71" s="1"/>
    </row>
    <row r="72" ht="15.75" customHeight="1">
      <c r="C72" s="1"/>
    </row>
    <row r="73" ht="15.75" customHeight="1">
      <c r="C73" s="1"/>
    </row>
    <row r="74" ht="15.75" customHeight="1">
      <c r="C74" s="1"/>
    </row>
    <row r="75" ht="15.75" customHeight="1">
      <c r="C75" s="1"/>
    </row>
    <row r="76" ht="15.75" customHeight="1">
      <c r="C76" s="1"/>
    </row>
    <row r="77" ht="15.75" customHeight="1">
      <c r="C77" s="1"/>
    </row>
    <row r="78" ht="15.75" customHeight="1">
      <c r="C78" s="1"/>
    </row>
    <row r="79" ht="15.75" customHeight="1">
      <c r="C79" s="1"/>
    </row>
    <row r="80" ht="15.75" customHeight="1">
      <c r="C80" s="1"/>
    </row>
    <row r="81" ht="15.75" customHeight="1">
      <c r="C81" s="1"/>
    </row>
    <row r="82" ht="15.75" customHeight="1">
      <c r="C82" s="1"/>
    </row>
    <row r="83" ht="15.75" customHeight="1">
      <c r="C83" s="1"/>
    </row>
    <row r="84" ht="15.75" customHeight="1">
      <c r="C84" s="1"/>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sheetData>
  <mergeCells count="3">
    <mergeCell ref="B2:H2"/>
    <mergeCell ref="C4:H4"/>
    <mergeCell ref="C5:H5"/>
  </mergeCells>
  <dataValidations>
    <dataValidation type="list" allowBlank="1" showErrorMessage="1" sqref="C9:C56">
      <formula1>Metadata!$B$2:$B$8</formula1>
    </dataValidation>
    <dataValidation type="list" allowBlank="1" showErrorMessage="1" sqref="C4">
      <formula1>Metadata!$A$2:$A$81</formula1>
    </dataValidation>
    <dataValidation type="list" allowBlank="1" showErrorMessage="1" sqref="H9:H56">
      <formula1>"2,3,4,5,6,7,8,9,10,11"</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6" t="s">
        <v>3</v>
      </c>
    </row>
    <row r="3" ht="15.75" customHeight="1"/>
    <row r="4" ht="15.75" customHeight="1">
      <c r="B4" s="8" t="s">
        <v>2</v>
      </c>
      <c r="C4" s="9" t="str">
        <f>'Diseño'!C4</f>
        <v>774 - Sistemas de Bases de Datos 1</v>
      </c>
      <c r="D4" s="10"/>
      <c r="E4" s="10"/>
      <c r="F4" s="10"/>
      <c r="G4" s="11"/>
    </row>
    <row r="5" ht="15.75" customHeight="1">
      <c r="B5" s="12" t="s">
        <v>4</v>
      </c>
      <c r="C5" s="9">
        <v>1.0</v>
      </c>
      <c r="D5" s="10"/>
      <c r="E5" s="10"/>
      <c r="F5" s="10"/>
      <c r="G5" s="11"/>
    </row>
    <row r="6" ht="15.75" customHeight="1">
      <c r="B6" s="12" t="s">
        <v>5</v>
      </c>
      <c r="C6" s="9">
        <f>B15+B22+B29+B41+B47+C48</f>
        <v>105</v>
      </c>
      <c r="D6" s="10"/>
      <c r="E6" s="10"/>
      <c r="F6" s="10"/>
      <c r="G6" s="11"/>
    </row>
    <row r="7" ht="15.75" customHeight="1"/>
    <row r="8" ht="15.75" customHeight="1">
      <c r="K8" s="15" t="s">
        <v>9</v>
      </c>
    </row>
    <row r="9" ht="15.75" customHeight="1">
      <c r="A9" s="17" t="s">
        <v>11</v>
      </c>
      <c r="G9" s="21" t="s">
        <v>14</v>
      </c>
      <c r="H9" s="25">
        <f>B15</f>
        <v>15</v>
      </c>
    </row>
    <row r="10" ht="15.75" customHeight="1">
      <c r="G10" s="30" t="s">
        <v>23</v>
      </c>
    </row>
    <row r="11" ht="24.75" customHeight="1">
      <c r="A11" s="32" t="s">
        <v>29</v>
      </c>
      <c r="B11" s="37" t="s">
        <v>32</v>
      </c>
      <c r="C11" s="10"/>
      <c r="D11" s="10"/>
      <c r="E11" s="10"/>
      <c r="F11" s="10"/>
      <c r="G11" s="10"/>
      <c r="H11" s="11"/>
    </row>
    <row r="12">
      <c r="A12" s="32" t="s">
        <v>35</v>
      </c>
      <c r="B12" s="39" t="s">
        <v>36</v>
      </c>
      <c r="C12" s="10"/>
      <c r="D12" s="10"/>
      <c r="E12" s="10"/>
      <c r="F12" s="10"/>
      <c r="G12" s="10"/>
      <c r="H12" s="11"/>
    </row>
    <row r="13">
      <c r="A13" s="42" t="s">
        <v>37</v>
      </c>
      <c r="B13" s="44" t="s">
        <v>43</v>
      </c>
      <c r="C13" s="10"/>
      <c r="D13" s="10"/>
      <c r="E13" s="10"/>
      <c r="F13" s="10"/>
      <c r="G13" s="10"/>
      <c r="H13" s="11"/>
    </row>
    <row r="14">
      <c r="A14" s="42" t="s">
        <v>44</v>
      </c>
      <c r="B14" s="44" t="s">
        <v>45</v>
      </c>
      <c r="C14" s="10"/>
      <c r="D14" s="10"/>
      <c r="E14" s="10"/>
      <c r="F14" s="10"/>
      <c r="G14" s="10"/>
      <c r="H14" s="11"/>
    </row>
    <row r="15" ht="15.75" customHeight="1">
      <c r="A15" s="48" t="s">
        <v>46</v>
      </c>
      <c r="B15" s="44">
        <v>15.0</v>
      </c>
      <c r="C15" s="10"/>
      <c r="D15" s="10"/>
      <c r="E15" s="10"/>
      <c r="F15" s="10"/>
      <c r="G15" s="10"/>
      <c r="H15" s="11"/>
    </row>
    <row r="16" ht="15.75" customHeight="1"/>
    <row r="17" ht="15.75" customHeight="1"/>
    <row r="18" ht="15.75" customHeight="1">
      <c r="A18" s="51" t="s">
        <v>57</v>
      </c>
      <c r="G18" s="21" t="s">
        <v>14</v>
      </c>
      <c r="H18" s="25">
        <f>B22</f>
        <v>20</v>
      </c>
    </row>
    <row r="19" ht="15.75" customHeight="1">
      <c r="G19" s="30" t="s">
        <v>65</v>
      </c>
      <c r="K19" s="15" t="s">
        <v>66</v>
      </c>
    </row>
    <row r="20">
      <c r="A20" s="32" t="s">
        <v>67</v>
      </c>
      <c r="B20" s="37" t="s">
        <v>69</v>
      </c>
      <c r="C20" s="10"/>
      <c r="D20" s="10"/>
      <c r="E20" s="10"/>
      <c r="F20" s="10"/>
      <c r="G20" s="10"/>
      <c r="H20" s="11"/>
    </row>
    <row r="21">
      <c r="A21" s="32" t="s">
        <v>73</v>
      </c>
      <c r="B21" s="37" t="s">
        <v>74</v>
      </c>
      <c r="C21" s="10"/>
      <c r="D21" s="10"/>
      <c r="E21" s="10"/>
      <c r="F21" s="10"/>
      <c r="G21" s="10"/>
      <c r="H21" s="11"/>
    </row>
    <row r="22">
      <c r="A22" s="48" t="s">
        <v>46</v>
      </c>
      <c r="B22" s="44">
        <v>20.0</v>
      </c>
      <c r="C22" s="10"/>
      <c r="D22" s="10"/>
      <c r="E22" s="10"/>
      <c r="F22" s="10"/>
      <c r="G22" s="10"/>
      <c r="H22" s="11"/>
    </row>
    <row r="23" ht="15.75" customHeight="1"/>
    <row r="24" ht="15.75" customHeight="1"/>
    <row r="25" ht="15.75" customHeight="1">
      <c r="A25" s="51" t="s">
        <v>84</v>
      </c>
      <c r="G25" s="58" t="s">
        <v>14</v>
      </c>
      <c r="H25" s="25">
        <f>B29</f>
        <v>20</v>
      </c>
    </row>
    <row r="26" ht="15.75" customHeight="1">
      <c r="G26" s="30" t="s">
        <v>94</v>
      </c>
      <c r="H26" s="30"/>
      <c r="I26" s="30"/>
      <c r="J26" s="30"/>
    </row>
    <row r="27" ht="39.75" customHeight="1">
      <c r="A27" s="32" t="s">
        <v>97</v>
      </c>
      <c r="B27" s="37" t="s">
        <v>99</v>
      </c>
      <c r="C27" s="10"/>
      <c r="D27" s="10"/>
      <c r="E27" s="10"/>
      <c r="F27" s="10"/>
      <c r="G27" s="10"/>
      <c r="H27" s="11"/>
      <c r="K27" s="15" t="s">
        <v>101</v>
      </c>
    </row>
    <row r="28" ht="69.75" customHeight="1">
      <c r="A28" s="32" t="s">
        <v>103</v>
      </c>
      <c r="B28" s="37" t="s">
        <v>104</v>
      </c>
      <c r="C28" s="10"/>
      <c r="D28" s="10"/>
      <c r="E28" s="10"/>
      <c r="F28" s="10"/>
      <c r="G28" s="10"/>
      <c r="H28" s="11"/>
    </row>
    <row r="29" ht="15.75" customHeight="1">
      <c r="A29" s="48" t="s">
        <v>46</v>
      </c>
      <c r="B29" s="44">
        <v>20.0</v>
      </c>
      <c r="C29" s="10"/>
      <c r="D29" s="10"/>
      <c r="E29" s="10"/>
      <c r="F29" s="10"/>
      <c r="G29" s="10"/>
      <c r="H29" s="11"/>
    </row>
    <row r="30" ht="15.75" customHeight="1"/>
    <row r="31" ht="15.75" customHeight="1"/>
    <row r="32" ht="15.75" customHeight="1">
      <c r="A32" s="51" t="s">
        <v>109</v>
      </c>
      <c r="G32" s="58" t="s">
        <v>14</v>
      </c>
      <c r="H32" s="25">
        <f>B36</f>
        <v>0</v>
      </c>
    </row>
    <row r="33" ht="15.75" customHeight="1">
      <c r="A33" s="19" t="s">
        <v>113</v>
      </c>
      <c r="G33" s="19" t="s">
        <v>114</v>
      </c>
    </row>
    <row r="34">
      <c r="A34" s="32" t="s">
        <v>116</v>
      </c>
      <c r="B34" s="36"/>
      <c r="C34" s="10"/>
      <c r="D34" s="10"/>
      <c r="E34" s="10"/>
      <c r="F34" s="10"/>
      <c r="G34" s="10"/>
      <c r="H34" s="11"/>
      <c r="K34" s="15" t="s">
        <v>119</v>
      </c>
    </row>
    <row r="35">
      <c r="A35" s="32" t="s">
        <v>120</v>
      </c>
      <c r="B35" s="36"/>
      <c r="C35" s="10"/>
      <c r="D35" s="10"/>
      <c r="E35" s="10"/>
      <c r="F35" s="10"/>
      <c r="G35" s="10"/>
      <c r="H35" s="11"/>
    </row>
    <row r="36" ht="15.75" customHeight="1">
      <c r="A36" s="48" t="s">
        <v>46</v>
      </c>
      <c r="B36" s="44">
        <v>0.0</v>
      </c>
      <c r="C36" s="10"/>
      <c r="D36" s="10"/>
      <c r="E36" s="10"/>
      <c r="F36" s="10"/>
      <c r="G36" s="10"/>
      <c r="H36" s="11"/>
    </row>
    <row r="37" ht="15.75" customHeight="1"/>
    <row r="38" ht="15.75" customHeight="1"/>
    <row r="39" ht="15.75" customHeight="1">
      <c r="A39" s="51" t="s">
        <v>128</v>
      </c>
      <c r="G39" s="58" t="s">
        <v>14</v>
      </c>
      <c r="H39" s="25">
        <f>B41</f>
        <v>30</v>
      </c>
    </row>
    <row r="40" ht="15.75" customHeight="1">
      <c r="G40" s="30" t="s">
        <v>131</v>
      </c>
    </row>
    <row r="41" ht="15.75" customHeight="1">
      <c r="A41" s="48" t="s">
        <v>46</v>
      </c>
      <c r="B41" s="44">
        <v>30.0</v>
      </c>
      <c r="C41" s="10"/>
      <c r="D41" s="10"/>
      <c r="E41" s="10"/>
      <c r="F41" s="10"/>
      <c r="G41" s="10"/>
      <c r="H41" s="11"/>
    </row>
    <row r="42" ht="15.75" customHeight="1"/>
    <row r="43" ht="15.75" customHeight="1"/>
    <row r="44" ht="15.75" customHeight="1">
      <c r="A44" s="51" t="s">
        <v>135</v>
      </c>
      <c r="G44" s="58" t="s">
        <v>14</v>
      </c>
      <c r="H44" s="25" t="str">
        <f>B46</f>
        <v>1. Conceptos Fundamentales
¿Qué es una base de datos?
A) Un programa para editar imágenes
B) Un lenguaje de programación
C) Una red de computadoras
D) Una colección organizada de datos (Correcta)
2. Identificadores de Registro
¿Cuál de las siguientes opciones representa mejor una llave primaria?
A) Un campo que puede repetirse
B) Un campo que identifica de forma única cada fila (Correcta)
C) Un campo que almacena fechas
D) Un campo que contiene solo números
3. Arquitectura de Software
¿Oracle, MySQL o SQL Server son compiladores de código fuente?
A) Verdadero
B) Falso (Correcta) (Nota: Son Sistemas de Gestión de Bases de Datos)
4. Lenguajes de Manipulación
¿Qué lenguaje se utiliza comúnmente para consultar y manipular bases de datos?
A) HTML
B) Python
C) CSS
D) SQL (Correcta)
5. Sintaxis SQL
¿Cuáles son comandos SQL correctos?
A) SELECT (Correcto)
B) INSERT (Correcto)
C) REMOVE (Nota: El comando estándar es DELETE)
D) UPDATE (Correcto)
6. Modelado de Datos
¿Qué representa una relación en un modelo entidad-relación?
A) Un tipo de dato
B) Una conexión lógica entre entidades (Correcta)
C) Una operación matemática
D) Un campo opcional
7. Optimización de Estructuras
¿Qué es la normalización?
A) Un proceso para codificar contraseñas
B) Un método para compactar bases de datos
C) Una técnica para exportar datos a Excel
D) Un conjunto de reglas para estructurar bases de datos y reducir redundancia (Correcta)
8. Herramientas de Diseño
¿Qué herramienta permite modelar gráficamente una base de datos?
A) Microsoft Paint
B) Oracle Data Modeler (Correcta)
C) Google Sheets
D) Notepad
9. Integridad de Datos
¿Cuál es el principal beneficio de usar llaves foráneas?
A) Reducir el tamaño de la base de datos
B) Aumentar la velocidad de conexión a internet
C) Permitir acceso de múltiples usuarios a la vez
D) Establecer relaciones entre tablas y mantener la integridad referencial (Correcta)
10. Tipos de Relaciones
¿Qué tipo de relación se establece entre dos tablas en una base de datos relacional?
A) Una relación uno a uno
B) Una relación uno a muchos
C) Una relación muchos a muchos
D) Todas las anteriores (Correcta)</v>
      </c>
    </row>
    <row r="45" ht="15.75" customHeight="1">
      <c r="G45" s="30" t="s">
        <v>23</v>
      </c>
    </row>
    <row r="46">
      <c r="A46" s="32" t="s">
        <v>140</v>
      </c>
      <c r="B46" s="37" t="s">
        <v>142</v>
      </c>
      <c r="C46" s="10"/>
      <c r="D46" s="10"/>
      <c r="E46" s="10"/>
      <c r="F46" s="10"/>
      <c r="G46" s="10"/>
      <c r="H46" s="11"/>
    </row>
    <row r="47" ht="15.75" customHeight="1">
      <c r="A47" s="48" t="s">
        <v>46</v>
      </c>
      <c r="B47" s="44">
        <v>20.0</v>
      </c>
      <c r="C47" s="10"/>
      <c r="D47" s="10"/>
      <c r="E47" s="10"/>
      <c r="F47" s="10"/>
      <c r="G47" s="10"/>
      <c r="H47" s="11"/>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 t="s">
        <v>207</v>
      </c>
    </row>
    <row r="3" ht="15.75" customHeight="1"/>
    <row r="4" ht="15.75" customHeight="1">
      <c r="B4" s="8" t="s">
        <v>2</v>
      </c>
      <c r="C4" s="90" t="str">
        <f>'Diseño'!C4</f>
        <v>774 - Sistemas de Bases de Datos 1</v>
      </c>
      <c r="D4" s="10"/>
      <c r="E4" s="10"/>
      <c r="F4" s="10"/>
      <c r="G4" s="11"/>
    </row>
    <row r="5" ht="15.75" customHeight="1">
      <c r="B5" s="12" t="s">
        <v>4</v>
      </c>
      <c r="C5" s="9">
        <v>2.0</v>
      </c>
      <c r="D5" s="10"/>
      <c r="E5" s="10"/>
      <c r="F5" s="10"/>
      <c r="G5" s="11"/>
    </row>
    <row r="6" ht="15.75" customHeight="1">
      <c r="B6" s="91" t="s">
        <v>5</v>
      </c>
      <c r="C6" s="9">
        <f>H10+H21+H44+H68</f>
        <v>110</v>
      </c>
      <c r="D6" s="10"/>
      <c r="E6" s="10"/>
      <c r="F6" s="10"/>
      <c r="G6" s="11"/>
      <c r="I6" s="16"/>
    </row>
    <row r="7" ht="15.75" customHeight="1">
      <c r="B7" s="91" t="s">
        <v>214</v>
      </c>
      <c r="C7" s="9">
        <f>B49+B60</f>
        <v>0</v>
      </c>
      <c r="D7" s="10"/>
      <c r="E7" s="10"/>
      <c r="F7" s="10"/>
      <c r="G7" s="11"/>
    </row>
    <row r="8">
      <c r="B8" s="91" t="s">
        <v>215</v>
      </c>
      <c r="C8" s="92" t="str">
        <f>IF(H44&lt;=0, "❌ ERROR: La Actividad 1 debe tener un tiempo mayor a 0.", IF(H21&gt;60, "❌ ERROR: El 'Área de Conocimiento' no puede exceder los 60 min.", IF((H10+H21+H44)&lt;100, "❌ ERROR: El tiempo total debe ser de al menos 100 min.", "✅ VALIDACIÓN CORRECTA")))</f>
        <v>✅ VALIDACIÓN CORRECTA</v>
      </c>
      <c r="D8" s="10"/>
      <c r="E8" s="10"/>
      <c r="F8" s="10"/>
      <c r="G8" s="11"/>
      <c r="I8" s="16"/>
      <c r="J8" s="16"/>
      <c r="K8" s="16"/>
    </row>
    <row r="9" ht="15.75" customHeight="1"/>
    <row r="10" ht="15.75" customHeight="1">
      <c r="A10" s="93" t="s">
        <v>217</v>
      </c>
      <c r="G10" s="58" t="s">
        <v>14</v>
      </c>
      <c r="H10" s="94">
        <f>B13</f>
        <v>5</v>
      </c>
    </row>
    <row r="11" ht="15.75" customHeight="1">
      <c r="G11" s="30" t="s">
        <v>219</v>
      </c>
    </row>
    <row r="12" ht="15.75" customHeight="1">
      <c r="A12" s="42" t="s">
        <v>220</v>
      </c>
      <c r="B12" s="44" t="s">
        <v>221</v>
      </c>
      <c r="C12" s="10"/>
      <c r="D12" s="10"/>
      <c r="E12" s="10"/>
      <c r="F12" s="10"/>
      <c r="G12" s="10"/>
      <c r="H12" s="11"/>
    </row>
    <row r="13" ht="15.75" customHeight="1">
      <c r="A13" s="48" t="s">
        <v>14</v>
      </c>
      <c r="B13" s="44">
        <v>5.0</v>
      </c>
      <c r="C13" s="10"/>
      <c r="D13" s="10"/>
      <c r="E13" s="10"/>
      <c r="F13" s="10"/>
      <c r="G13" s="10"/>
      <c r="H13" s="11"/>
    </row>
    <row r="14" ht="15.75" customHeight="1">
      <c r="A14" s="96" t="s">
        <v>223</v>
      </c>
      <c r="B14" s="10"/>
      <c r="C14" s="10"/>
      <c r="D14" s="10"/>
      <c r="E14" s="10"/>
      <c r="F14" s="10"/>
      <c r="G14" s="10"/>
      <c r="H14" s="11"/>
    </row>
    <row r="15" ht="15.75" customHeight="1">
      <c r="A15" s="98" t="s">
        <v>224</v>
      </c>
      <c r="B15" s="99"/>
      <c r="C15" s="99"/>
      <c r="D15" s="99"/>
      <c r="E15" s="99"/>
      <c r="F15" s="99"/>
      <c r="G15" s="99"/>
      <c r="H15" s="100"/>
    </row>
    <row r="16" ht="15.75" customHeight="1">
      <c r="A16" s="101"/>
      <c r="B16" s="102"/>
      <c r="C16" s="102"/>
      <c r="D16" s="102"/>
      <c r="E16" s="102"/>
      <c r="F16" s="102"/>
      <c r="G16" s="102"/>
      <c r="H16" s="104"/>
    </row>
    <row r="17" ht="15.75" customHeight="1">
      <c r="A17" s="96" t="s">
        <v>227</v>
      </c>
      <c r="B17" s="10"/>
      <c r="C17" s="10"/>
      <c r="D17" s="10"/>
      <c r="E17" s="10"/>
      <c r="F17" s="10"/>
      <c r="G17" s="10"/>
      <c r="H17" s="11"/>
    </row>
    <row r="18" ht="15.75" customHeight="1">
      <c r="A18" s="98" t="s">
        <v>229</v>
      </c>
      <c r="B18" s="99"/>
      <c r="C18" s="99"/>
      <c r="D18" s="99"/>
      <c r="E18" s="99"/>
      <c r="F18" s="99"/>
      <c r="G18" s="99"/>
      <c r="H18" s="100"/>
    </row>
    <row r="19" ht="15.75" customHeight="1">
      <c r="A19" s="101"/>
      <c r="B19" s="102"/>
      <c r="C19" s="102"/>
      <c r="D19" s="102"/>
      <c r="E19" s="102"/>
      <c r="F19" s="102"/>
      <c r="G19" s="102"/>
      <c r="H19" s="104"/>
    </row>
    <row r="20" ht="15.75" customHeight="1"/>
    <row r="21" ht="15.75" customHeight="1">
      <c r="A21" s="93" t="s">
        <v>230</v>
      </c>
      <c r="G21" s="58" t="s">
        <v>14</v>
      </c>
      <c r="H21" s="94">
        <f>SUM(D39:H42)</f>
        <v>60</v>
      </c>
      <c r="I21" s="16"/>
    </row>
    <row r="22" ht="15.75" customHeight="1">
      <c r="G22" s="30" t="s">
        <v>231</v>
      </c>
    </row>
    <row r="23" ht="15.75" customHeight="1">
      <c r="A23" s="42" t="s">
        <v>232</v>
      </c>
      <c r="B23" s="44" t="s">
        <v>34</v>
      </c>
      <c r="C23" s="10"/>
      <c r="D23" s="10"/>
      <c r="E23" s="10"/>
      <c r="F23" s="10"/>
      <c r="G23" s="10"/>
      <c r="H23" s="11"/>
    </row>
    <row r="24" ht="15.75" customHeight="1">
      <c r="A24" s="42" t="s">
        <v>232</v>
      </c>
      <c r="B24" s="44" t="s">
        <v>50</v>
      </c>
      <c r="C24" s="10"/>
      <c r="D24" s="10"/>
      <c r="E24" s="10"/>
      <c r="F24" s="10"/>
      <c r="G24" s="10"/>
      <c r="H24" s="11"/>
    </row>
    <row r="25" ht="15.75" customHeight="1"/>
    <row r="26" ht="15.75" customHeight="1">
      <c r="A26" s="105" t="s">
        <v>233</v>
      </c>
      <c r="B26" s="16"/>
      <c r="C26" s="16"/>
      <c r="D26" s="16"/>
    </row>
    <row r="27" ht="15.75" customHeight="1">
      <c r="A27" s="106" t="s">
        <v>21</v>
      </c>
      <c r="B27" s="107" t="s">
        <v>234</v>
      </c>
      <c r="C27" s="11"/>
      <c r="D27" s="107" t="s">
        <v>235</v>
      </c>
      <c r="E27" s="11"/>
      <c r="F27" s="107" t="s">
        <v>236</v>
      </c>
      <c r="G27" s="10"/>
      <c r="H27" s="11"/>
    </row>
    <row r="28" ht="15.75" customHeight="1">
      <c r="A28" s="12">
        <v>1.0</v>
      </c>
      <c r="B28" s="9" t="str">
        <f>IFERROR(__xludf.DUMMYFUNCTION("FILTER('Diseño'!D:D,'Diseño'!H:H=$C$5)"),"Introducción a las bases de datos")</f>
        <v>Introducción a las bases de datos</v>
      </c>
      <c r="C28" s="11"/>
      <c r="D28" s="9" t="str">
        <f>IFERROR(__xludf.DUMMYFUNCTION("FILTER('Diseño'!E:E,'Diseño'!H:H=$C$5)"),"Bases de datos")</f>
        <v>Bases de datos</v>
      </c>
      <c r="E28" s="11"/>
      <c r="F28" s="9" t="str">
        <f>IFERROR(__xludf.DUMMYFUNCTION("FILTER('Diseño'!F:F,'Diseño'!H:H=$C$5)"),"Bases de datos Relacionales.
Bases de datos No Relacionales.
Anatomia de uns Sentencia SQL")</f>
        <v>Bases de datos Relacionales.
Bases de datos No Relacionales.
Anatomia de uns Sentencia SQL</v>
      </c>
      <c r="G28" s="10"/>
      <c r="H28" s="11"/>
    </row>
    <row r="29" ht="15.75" customHeight="1">
      <c r="A29" s="12">
        <v>2.0</v>
      </c>
      <c r="B29" s="9" t="str">
        <f>IFERROR(__xludf.DUMMYFUNCTION("""COMPUTED_VALUE"""),"Introducción a las bases de datos")</f>
        <v>Introducción a las bases de datos</v>
      </c>
      <c r="C29" s="11"/>
      <c r="D29" s="9" t="str">
        <f>IFERROR(__xludf.DUMMYFUNCTION("""COMPUTED_VALUE"""),"Tipos de datos")</f>
        <v>Tipos de datos</v>
      </c>
      <c r="E29" s="11"/>
      <c r="F29" s="9" t="str">
        <f>IFERROR(__xludf.DUMMYFUNCTION("""COMPUTED_VALUE"""),"Visión general de tipo de dato")</f>
        <v>Visión general de tipo de dato</v>
      </c>
      <c r="G29" s="10"/>
      <c r="H29" s="11"/>
    </row>
    <row r="30" ht="15.75" customHeight="1">
      <c r="A30" s="12">
        <v>3.0</v>
      </c>
      <c r="B30" s="9"/>
      <c r="C30" s="11"/>
      <c r="D30" s="9"/>
      <c r="E30" s="11"/>
      <c r="F30" s="9"/>
      <c r="G30" s="10"/>
      <c r="H30" s="11"/>
    </row>
    <row r="31" ht="15.75" customHeight="1">
      <c r="A31" s="12">
        <v>4.0</v>
      </c>
      <c r="B31" s="9"/>
      <c r="C31" s="11"/>
      <c r="D31" s="9"/>
      <c r="E31" s="11"/>
      <c r="F31" s="9"/>
      <c r="G31" s="10"/>
      <c r="H31" s="11"/>
    </row>
    <row r="32" ht="15.75" customHeight="1">
      <c r="A32" s="12">
        <v>5.0</v>
      </c>
      <c r="B32" s="9"/>
      <c r="C32" s="11"/>
      <c r="D32" s="9"/>
      <c r="E32" s="11"/>
      <c r="F32" s="9"/>
      <c r="G32" s="10"/>
      <c r="H32" s="11"/>
    </row>
    <row r="33" ht="15.75" customHeight="1">
      <c r="A33" s="12">
        <v>6.0</v>
      </c>
      <c r="B33" s="9"/>
      <c r="C33" s="11"/>
      <c r="D33" s="9"/>
      <c r="E33" s="11"/>
      <c r="F33" s="9"/>
      <c r="G33" s="10"/>
      <c r="H33" s="11"/>
    </row>
    <row r="34" ht="15.75" customHeight="1">
      <c r="A34" s="12">
        <v>7.0</v>
      </c>
      <c r="B34" s="9"/>
      <c r="C34" s="11"/>
      <c r="D34" s="9"/>
      <c r="E34" s="11"/>
      <c r="F34" s="9"/>
      <c r="G34" s="10"/>
      <c r="H34" s="11"/>
    </row>
    <row r="35" ht="15.75" customHeight="1"/>
    <row r="36" ht="15.75" customHeight="1">
      <c r="A36" s="105" t="s">
        <v>240</v>
      </c>
    </row>
    <row r="37" ht="15.75" customHeight="1">
      <c r="A37" s="16"/>
      <c r="B37" s="16"/>
      <c r="C37" s="16"/>
      <c r="D37" s="16"/>
      <c r="E37" s="16"/>
      <c r="F37" s="16"/>
      <c r="G37" s="16"/>
      <c r="H37" s="16"/>
    </row>
    <row r="38">
      <c r="A38" s="106" t="s">
        <v>241</v>
      </c>
      <c r="B38" s="106" t="s">
        <v>80</v>
      </c>
      <c r="C38" s="108" t="s">
        <v>242</v>
      </c>
      <c r="D38" s="109" t="s">
        <v>243</v>
      </c>
      <c r="E38" s="10"/>
      <c r="F38" s="10"/>
      <c r="G38" s="10"/>
      <c r="H38" s="11"/>
      <c r="I38" s="110" t="s">
        <v>139</v>
      </c>
    </row>
    <row r="39" ht="15.75" customHeight="1">
      <c r="A39" s="12" t="s">
        <v>244</v>
      </c>
      <c r="B39" s="12" t="s">
        <v>245</v>
      </c>
      <c r="C39" s="12">
        <v>30.0</v>
      </c>
      <c r="D39" s="44">
        <v>30.0</v>
      </c>
      <c r="E39" s="10"/>
      <c r="F39" s="10"/>
      <c r="G39" s="10"/>
      <c r="H39" s="11"/>
      <c r="I39" s="12" t="str">
        <f t="shared" ref="I39:I42" si="1">IF(D39&lt;=C39,"Correcto", "Corregir")</f>
        <v>Correcto</v>
      </c>
    </row>
    <row r="40" ht="15.75" customHeight="1">
      <c r="A40" s="12" t="s">
        <v>246</v>
      </c>
      <c r="B40" s="12" t="s">
        <v>245</v>
      </c>
      <c r="C40" s="12">
        <v>6.0</v>
      </c>
      <c r="D40" s="44">
        <v>5.0</v>
      </c>
      <c r="E40" s="10"/>
      <c r="F40" s="10"/>
      <c r="G40" s="10"/>
      <c r="H40" s="11"/>
      <c r="I40" s="12" t="str">
        <f t="shared" si="1"/>
        <v>Correcto</v>
      </c>
    </row>
    <row r="41" ht="15.75" customHeight="1">
      <c r="A41" s="12" t="s">
        <v>247</v>
      </c>
      <c r="B41" s="12" t="s">
        <v>248</v>
      </c>
      <c r="C41" s="12">
        <v>10.0</v>
      </c>
      <c r="D41" s="9"/>
      <c r="E41" s="10"/>
      <c r="F41" s="10"/>
      <c r="G41" s="10"/>
      <c r="H41" s="11"/>
      <c r="I41" s="12" t="str">
        <f t="shared" si="1"/>
        <v>Correcto</v>
      </c>
    </row>
    <row r="42" ht="15.75" customHeight="1">
      <c r="A42" s="12" t="s">
        <v>249</v>
      </c>
      <c r="B42" s="12" t="s">
        <v>245</v>
      </c>
      <c r="C42" s="12">
        <v>30.0</v>
      </c>
      <c r="D42" s="44">
        <v>25.0</v>
      </c>
      <c r="E42" s="10"/>
      <c r="F42" s="10"/>
      <c r="G42" s="10"/>
      <c r="H42" s="11"/>
      <c r="I42" s="12" t="str">
        <f t="shared" si="1"/>
        <v>Correcto</v>
      </c>
    </row>
    <row r="43" ht="15.75" customHeight="1"/>
    <row r="44" ht="15.75" customHeight="1">
      <c r="A44" s="93" t="s">
        <v>250</v>
      </c>
      <c r="G44" s="58" t="s">
        <v>14</v>
      </c>
      <c r="H44" s="94">
        <f>B50</f>
        <v>35</v>
      </c>
    </row>
    <row r="45" ht="15.75" customHeight="1">
      <c r="G45" s="30" t="s">
        <v>251</v>
      </c>
    </row>
    <row r="46" ht="15.75" customHeight="1">
      <c r="A46" s="30" t="s">
        <v>252</v>
      </c>
    </row>
    <row r="47">
      <c r="A47" s="42" t="s">
        <v>253</v>
      </c>
      <c r="B47" s="44" t="s">
        <v>34</v>
      </c>
      <c r="C47" s="10"/>
      <c r="D47" s="10"/>
      <c r="E47" s="10"/>
      <c r="F47" s="10"/>
      <c r="G47" s="10"/>
      <c r="H47" s="11"/>
    </row>
    <row r="48" ht="15.75" customHeight="1">
      <c r="A48" s="42" t="s">
        <v>16</v>
      </c>
      <c r="B48" s="9" t="s">
        <v>254</v>
      </c>
      <c r="C48" s="10"/>
      <c r="D48" s="10"/>
      <c r="E48" s="10"/>
      <c r="F48" s="10"/>
      <c r="G48" s="10"/>
      <c r="H48" s="11"/>
    </row>
    <row r="49" ht="15.75" customHeight="1">
      <c r="A49" s="42" t="s">
        <v>214</v>
      </c>
      <c r="B49" s="111">
        <v>0.0</v>
      </c>
      <c r="C49" s="10"/>
      <c r="D49" s="10"/>
      <c r="E49" s="10"/>
      <c r="F49" s="10"/>
      <c r="G49" s="10"/>
      <c r="H49" s="11"/>
    </row>
    <row r="50" ht="15.75" customHeight="1">
      <c r="A50" s="42" t="s">
        <v>14</v>
      </c>
      <c r="B50" s="44">
        <v>35.0</v>
      </c>
      <c r="C50" s="10"/>
      <c r="D50" s="10"/>
      <c r="E50" s="10"/>
      <c r="F50" s="10"/>
      <c r="G50" s="10"/>
      <c r="H50" s="11"/>
    </row>
    <row r="51" ht="15.75" customHeight="1">
      <c r="A51" s="112" t="s">
        <v>255</v>
      </c>
      <c r="B51" s="16"/>
      <c r="C51" s="16"/>
      <c r="D51" s="16"/>
      <c r="E51" s="16"/>
      <c r="F51" s="16"/>
      <c r="G51" s="16"/>
      <c r="H51" s="16"/>
    </row>
    <row r="52" ht="15.75" customHeight="1">
      <c r="A52" s="96" t="s">
        <v>256</v>
      </c>
      <c r="B52" s="10"/>
      <c r="C52" s="10"/>
      <c r="D52" s="10"/>
      <c r="E52" s="10"/>
      <c r="F52" s="10"/>
      <c r="G52" s="10"/>
      <c r="H52" s="11"/>
    </row>
    <row r="53" ht="15.75" customHeight="1">
      <c r="A53" s="113" t="s">
        <v>257</v>
      </c>
      <c r="B53" s="99"/>
      <c r="C53" s="99"/>
      <c r="D53" s="99"/>
      <c r="E53" s="99"/>
      <c r="F53" s="99"/>
      <c r="G53" s="99"/>
      <c r="H53" s="100"/>
    </row>
    <row r="54" ht="15.75" customHeight="1">
      <c r="A54" s="114"/>
      <c r="H54" s="115"/>
    </row>
    <row r="55" ht="15.75" customHeight="1">
      <c r="A55" s="101"/>
      <c r="B55" s="102"/>
      <c r="C55" s="102"/>
      <c r="D55" s="102"/>
      <c r="E55" s="102"/>
      <c r="F55" s="102"/>
      <c r="G55" s="102"/>
      <c r="H55" s="104"/>
    </row>
    <row r="56" ht="15.75" customHeight="1"/>
    <row r="57" ht="15.75" customHeight="1">
      <c r="A57" s="30" t="s">
        <v>259</v>
      </c>
    </row>
    <row r="58">
      <c r="A58" s="42" t="s">
        <v>253</v>
      </c>
      <c r="B58" s="9"/>
      <c r="C58" s="10"/>
      <c r="D58" s="10"/>
      <c r="E58" s="10"/>
      <c r="F58" s="10"/>
      <c r="G58" s="10"/>
      <c r="H58" s="11"/>
    </row>
    <row r="59" ht="15.75" customHeight="1">
      <c r="A59" s="42" t="s">
        <v>16</v>
      </c>
      <c r="B59" s="9"/>
      <c r="C59" s="10"/>
      <c r="D59" s="10"/>
      <c r="E59" s="10"/>
      <c r="F59" s="10"/>
      <c r="G59" s="10"/>
      <c r="H59" s="11"/>
    </row>
    <row r="60" ht="15.75" customHeight="1">
      <c r="A60" s="42" t="s">
        <v>214</v>
      </c>
      <c r="B60" s="116"/>
      <c r="C60" s="10"/>
      <c r="D60" s="10"/>
      <c r="E60" s="10"/>
      <c r="F60" s="10"/>
      <c r="G60" s="10"/>
      <c r="H60" s="11"/>
    </row>
    <row r="61" ht="15.75" customHeight="1">
      <c r="A61" s="42" t="s">
        <v>14</v>
      </c>
      <c r="B61" s="116"/>
      <c r="C61" s="10"/>
      <c r="D61" s="10"/>
      <c r="E61" s="10"/>
      <c r="F61" s="10"/>
      <c r="G61" s="10"/>
      <c r="H61" s="11"/>
    </row>
    <row r="62" ht="15.75" customHeight="1">
      <c r="A62" s="117" t="s">
        <v>260</v>
      </c>
      <c r="B62" s="16"/>
      <c r="C62" s="16"/>
      <c r="D62" s="16"/>
      <c r="E62" s="16"/>
      <c r="F62" s="16"/>
      <c r="G62" s="16"/>
      <c r="H62" s="16"/>
    </row>
    <row r="63" ht="15.75" customHeight="1">
      <c r="A63" s="96" t="s">
        <v>256</v>
      </c>
      <c r="B63" s="10"/>
      <c r="C63" s="10"/>
      <c r="D63" s="10"/>
      <c r="E63" s="10"/>
      <c r="F63" s="10"/>
      <c r="G63" s="10"/>
      <c r="H63" s="11"/>
    </row>
    <row r="64" ht="15.75" customHeight="1">
      <c r="A64" s="118"/>
      <c r="B64" s="99"/>
      <c r="C64" s="99"/>
      <c r="D64" s="99"/>
      <c r="E64" s="99"/>
      <c r="F64" s="99"/>
      <c r="G64" s="99"/>
      <c r="H64" s="100"/>
    </row>
    <row r="65" ht="15.75" customHeight="1">
      <c r="A65" s="114"/>
      <c r="H65" s="115"/>
    </row>
    <row r="66" ht="15.75" customHeight="1">
      <c r="A66" s="101"/>
      <c r="B66" s="102"/>
      <c r="C66" s="102"/>
      <c r="D66" s="102"/>
      <c r="E66" s="102"/>
      <c r="F66" s="102"/>
      <c r="G66" s="102"/>
      <c r="H66" s="104"/>
    </row>
    <row r="67" ht="15.75" customHeight="1"/>
    <row r="68" ht="15.75" customHeight="1">
      <c r="A68" s="93" t="s">
        <v>261</v>
      </c>
      <c r="G68" s="58" t="s">
        <v>14</v>
      </c>
      <c r="H68" s="94">
        <f>B70</f>
        <v>10</v>
      </c>
    </row>
    <row r="69" ht="15.75" customHeight="1">
      <c r="G69" s="30" t="s">
        <v>262</v>
      </c>
    </row>
    <row r="70" ht="15.75" customHeight="1">
      <c r="A70" s="42" t="s">
        <v>14</v>
      </c>
      <c r="B70" s="111">
        <v>10.0</v>
      </c>
      <c r="C70" s="10"/>
      <c r="D70" s="10"/>
      <c r="E70" s="10"/>
      <c r="F70" s="10"/>
      <c r="G70" s="10"/>
      <c r="H70" s="11"/>
    </row>
    <row r="71" ht="15.75" customHeight="1">
      <c r="A71" s="109" t="s">
        <v>263</v>
      </c>
      <c r="B71" s="10"/>
      <c r="C71" s="10"/>
      <c r="D71" s="10"/>
      <c r="E71" s="10"/>
      <c r="F71" s="10"/>
      <c r="G71" s="10"/>
      <c r="H71" s="11"/>
    </row>
    <row r="72" ht="15.75" customHeight="1">
      <c r="A72" s="98" t="s">
        <v>264</v>
      </c>
      <c r="B72" s="99"/>
      <c r="C72" s="99"/>
      <c r="D72" s="99"/>
      <c r="E72" s="99"/>
      <c r="F72" s="99"/>
      <c r="G72" s="99"/>
      <c r="H72" s="100"/>
    </row>
    <row r="73" ht="15.75" customHeight="1">
      <c r="A73" s="101"/>
      <c r="B73" s="102"/>
      <c r="C73" s="102"/>
      <c r="D73" s="102"/>
      <c r="E73" s="102"/>
      <c r="F73" s="102"/>
      <c r="G73" s="102"/>
      <c r="H73" s="104"/>
    </row>
    <row r="74" ht="15.75" customHeight="1">
      <c r="A74" s="30"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 t="s">
        <v>207</v>
      </c>
    </row>
    <row r="3" ht="15.75" customHeight="1"/>
    <row r="4" ht="15.75" customHeight="1">
      <c r="B4" s="8" t="s">
        <v>2</v>
      </c>
      <c r="C4" s="90" t="str">
        <f>'Diseño'!C4</f>
        <v>774 - Sistemas de Bases de Datos 1</v>
      </c>
      <c r="D4" s="10"/>
      <c r="E4" s="10"/>
      <c r="F4" s="10"/>
      <c r="G4" s="11"/>
    </row>
    <row r="5" ht="15.75" customHeight="1">
      <c r="B5" s="12" t="s">
        <v>4</v>
      </c>
      <c r="C5" s="9">
        <v>3.0</v>
      </c>
      <c r="D5" s="10"/>
      <c r="E5" s="10"/>
      <c r="F5" s="10"/>
      <c r="G5" s="11"/>
    </row>
    <row r="6" ht="15.75" customHeight="1">
      <c r="B6" s="91" t="s">
        <v>5</v>
      </c>
      <c r="C6" s="9">
        <f>H10+H21+H44+H68</f>
        <v>105</v>
      </c>
      <c r="D6" s="10"/>
      <c r="E6" s="10"/>
      <c r="F6" s="10"/>
      <c r="G6" s="11"/>
      <c r="I6" s="16"/>
    </row>
    <row r="7" ht="15.75" customHeight="1">
      <c r="B7" s="91" t="s">
        <v>214</v>
      </c>
      <c r="C7" s="9">
        <f>B49+B60</f>
        <v>1</v>
      </c>
      <c r="D7" s="10"/>
      <c r="E7" s="10"/>
      <c r="F7" s="10"/>
      <c r="G7" s="11"/>
    </row>
    <row r="8" ht="15.75" customHeight="1">
      <c r="B8" s="91" t="s">
        <v>215</v>
      </c>
      <c r="C8" s="92" t="str">
        <f>IF(H44&lt;=0, "❌ ERROR: La Actividad 1 debe tener un tiempo mayor a 0.", IF(H21&gt;60, "❌ ERROR: El 'Área de Conocimiento' no puede exceder los 60 min.", IF((H10+H21+H44)&lt;100, "❌ ERROR: El tiempo total debe ser de al menos 100 min.", "✅ VALIDACIÓN CORRECTA")))</f>
        <v>✅ VALIDACIÓN CORRECTA</v>
      </c>
      <c r="D8" s="10"/>
      <c r="E8" s="10"/>
      <c r="F8" s="10"/>
      <c r="G8" s="11"/>
      <c r="I8" s="16"/>
      <c r="J8" s="16"/>
      <c r="K8" s="16"/>
    </row>
    <row r="9" ht="15.75" customHeight="1"/>
    <row r="10" ht="15.75" customHeight="1">
      <c r="A10" s="93" t="s">
        <v>217</v>
      </c>
      <c r="G10" s="58" t="s">
        <v>14</v>
      </c>
      <c r="H10" s="94">
        <f>B13</f>
        <v>5</v>
      </c>
    </row>
    <row r="11" ht="15.75" customHeight="1">
      <c r="G11" s="30" t="s">
        <v>219</v>
      </c>
    </row>
    <row r="12" ht="15.75" customHeight="1">
      <c r="A12" s="42" t="s">
        <v>220</v>
      </c>
      <c r="B12" s="44" t="s">
        <v>225</v>
      </c>
      <c r="C12" s="10"/>
      <c r="D12" s="10"/>
      <c r="E12" s="10"/>
      <c r="F12" s="10"/>
      <c r="G12" s="10"/>
      <c r="H12" s="11"/>
    </row>
    <row r="13" ht="15.75" customHeight="1">
      <c r="A13" s="48" t="s">
        <v>14</v>
      </c>
      <c r="B13" s="44">
        <v>5.0</v>
      </c>
      <c r="C13" s="10"/>
      <c r="D13" s="10"/>
      <c r="E13" s="10"/>
      <c r="F13" s="10"/>
      <c r="G13" s="10"/>
      <c r="H13" s="11"/>
    </row>
    <row r="14" ht="15.75" customHeight="1">
      <c r="A14" s="96" t="s">
        <v>223</v>
      </c>
      <c r="B14" s="10"/>
      <c r="C14" s="10"/>
      <c r="D14" s="10"/>
      <c r="E14" s="10"/>
      <c r="F14" s="10"/>
      <c r="G14" s="10"/>
      <c r="H14" s="11"/>
    </row>
    <row r="15" ht="15.75" customHeight="1">
      <c r="A15" s="103" t="s">
        <v>226</v>
      </c>
      <c r="B15" s="99"/>
      <c r="C15" s="99"/>
      <c r="D15" s="99"/>
      <c r="E15" s="99"/>
      <c r="F15" s="99"/>
      <c r="G15" s="99"/>
      <c r="H15" s="100"/>
    </row>
    <row r="16" ht="15.75" customHeight="1">
      <c r="A16" s="101"/>
      <c r="B16" s="102"/>
      <c r="C16" s="102"/>
      <c r="D16" s="102"/>
      <c r="E16" s="102"/>
      <c r="F16" s="102"/>
      <c r="G16" s="102"/>
      <c r="H16" s="104"/>
    </row>
    <row r="17" ht="15.75" customHeight="1">
      <c r="A17" s="96" t="s">
        <v>227</v>
      </c>
      <c r="B17" s="10"/>
      <c r="C17" s="10"/>
      <c r="D17" s="10"/>
      <c r="E17" s="10"/>
      <c r="F17" s="10"/>
      <c r="G17" s="10"/>
      <c r="H17" s="11"/>
    </row>
    <row r="18" ht="15.75" customHeight="1">
      <c r="A18" s="103" t="s">
        <v>228</v>
      </c>
      <c r="B18" s="99"/>
      <c r="C18" s="99"/>
      <c r="D18" s="99"/>
      <c r="E18" s="99"/>
      <c r="F18" s="99"/>
      <c r="G18" s="99"/>
      <c r="H18" s="100"/>
    </row>
    <row r="19" ht="15.75" customHeight="1">
      <c r="A19" s="101"/>
      <c r="B19" s="102"/>
      <c r="C19" s="102"/>
      <c r="D19" s="102"/>
      <c r="E19" s="102"/>
      <c r="F19" s="102"/>
      <c r="G19" s="102"/>
      <c r="H19" s="104"/>
    </row>
    <row r="20" ht="15.75" customHeight="1"/>
    <row r="21" ht="15.75" customHeight="1">
      <c r="A21" s="93" t="s">
        <v>230</v>
      </c>
      <c r="G21" s="58" t="s">
        <v>14</v>
      </c>
      <c r="H21" s="94">
        <f>SUM(D39:H42)</f>
        <v>60</v>
      </c>
      <c r="I21" s="16"/>
    </row>
    <row r="22" ht="15.75" customHeight="1">
      <c r="G22" s="30" t="s">
        <v>231</v>
      </c>
    </row>
    <row r="23" ht="15.75" customHeight="1">
      <c r="A23" s="42" t="s">
        <v>232</v>
      </c>
      <c r="B23" s="44" t="s">
        <v>50</v>
      </c>
      <c r="C23" s="10"/>
      <c r="D23" s="10"/>
      <c r="E23" s="10"/>
      <c r="F23" s="10"/>
      <c r="G23" s="10"/>
      <c r="H23" s="11"/>
    </row>
    <row r="24" ht="15.75" customHeight="1">
      <c r="A24" s="42" t="s">
        <v>232</v>
      </c>
      <c r="B24" s="44" t="s">
        <v>34</v>
      </c>
      <c r="C24" s="10"/>
      <c r="D24" s="10"/>
      <c r="E24" s="10"/>
      <c r="F24" s="10"/>
      <c r="G24" s="10"/>
      <c r="H24" s="11"/>
    </row>
    <row r="25" ht="15.75" customHeight="1"/>
    <row r="26" ht="15.75" customHeight="1">
      <c r="A26" s="105" t="s">
        <v>233</v>
      </c>
      <c r="B26" s="16"/>
      <c r="C26" s="16"/>
      <c r="D26" s="16"/>
    </row>
    <row r="27" ht="15.75" customHeight="1">
      <c r="A27" s="106" t="s">
        <v>21</v>
      </c>
      <c r="B27" s="107" t="s">
        <v>234</v>
      </c>
      <c r="C27" s="11"/>
      <c r="D27" s="107" t="s">
        <v>235</v>
      </c>
      <c r="E27" s="11"/>
      <c r="F27" s="107" t="s">
        <v>236</v>
      </c>
      <c r="G27" s="10"/>
      <c r="H27" s="11"/>
    </row>
    <row r="28" ht="15.75" customHeight="1">
      <c r="A28" s="12">
        <v>1.0</v>
      </c>
      <c r="B28" s="9" t="str">
        <f>IFERROR(__xludf.DUMMYFUNCTION("FILTER('Diseño'!D:D,'Diseño'!H:H=$C$5)"),"Normalización, Modelado")</f>
        <v>Normalización, Modelado</v>
      </c>
      <c r="C28" s="11"/>
      <c r="D28" s="9" t="str">
        <f>IFERROR(__xludf.DUMMYFUNCTION("FILTER('Diseño'!E:E,'Diseño'!H:H=$C$5)"),"Normalizacion")</f>
        <v>Normalizacion</v>
      </c>
      <c r="E28" s="11"/>
      <c r="F28" s="9" t="str">
        <f>IFERROR(__xludf.DUMMYFUNCTION("FILTER('Diseño'!F:F,'Diseño'!H:H=$C$5)"),"1FN")</f>
        <v>1FN</v>
      </c>
      <c r="G28" s="10"/>
      <c r="H28" s="11"/>
    </row>
    <row r="29" ht="15.75" customHeight="1">
      <c r="A29" s="12">
        <v>2.0</v>
      </c>
      <c r="B29" s="9" t="str">
        <f>IFERROR(__xludf.DUMMYFUNCTION("""COMPUTED_VALUE"""),"Normalización, Modelado")</f>
        <v>Normalización, Modelado</v>
      </c>
      <c r="C29" s="11"/>
      <c r="D29" s="9" t="str">
        <f>IFERROR(__xludf.DUMMYFUNCTION("""COMPUTED_VALUE"""),"Normalizacion")</f>
        <v>Normalizacion</v>
      </c>
      <c r="E29" s="11"/>
      <c r="F29" s="9" t="str">
        <f>IFERROR(__xludf.DUMMYFUNCTION("""COMPUTED_VALUE"""),"2FN")</f>
        <v>2FN</v>
      </c>
      <c r="G29" s="10"/>
      <c r="H29" s="11"/>
    </row>
    <row r="30" ht="15.75" customHeight="1">
      <c r="A30" s="12">
        <v>3.0</v>
      </c>
      <c r="B30" s="9" t="str">
        <f>IFERROR(__xludf.DUMMYFUNCTION("""COMPUTED_VALUE"""),"Normalización, Modelado")</f>
        <v>Normalización, Modelado</v>
      </c>
      <c r="C30" s="11"/>
      <c r="D30" s="9" t="str">
        <f>IFERROR(__xludf.DUMMYFUNCTION("""COMPUTED_VALUE"""),"Normalizacion")</f>
        <v>Normalizacion</v>
      </c>
      <c r="E30" s="11"/>
      <c r="F30" s="9" t="str">
        <f>IFERROR(__xludf.DUMMYFUNCTION("""COMPUTED_VALUE"""),"3FN")</f>
        <v>3FN</v>
      </c>
      <c r="G30" s="10"/>
      <c r="H30" s="11"/>
    </row>
    <row r="31" ht="15.75" customHeight="1">
      <c r="A31" s="12">
        <v>4.0</v>
      </c>
      <c r="B31" s="9" t="str">
        <f>IFERROR(__xludf.DUMMYFUNCTION("""COMPUTED_VALUE"""),"Normalización, Modelado")</f>
        <v>Normalización, Modelado</v>
      </c>
      <c r="C31" s="11"/>
      <c r="D31" s="9" t="str">
        <f>IFERROR(__xludf.DUMMYFUNCTION("""COMPUTED_VALUE"""),"Modelado")</f>
        <v>Modelado</v>
      </c>
      <c r="E31" s="11"/>
      <c r="F31" s="9" t="str">
        <f>IFERROR(__xludf.DUMMYFUNCTION("""COMPUTED_VALUE"""),"Modelo Conceptual")</f>
        <v>Modelo Conceptual</v>
      </c>
      <c r="G31" s="10"/>
      <c r="H31" s="11"/>
    </row>
    <row r="32" ht="15.75" customHeight="1">
      <c r="A32" s="12">
        <v>5.0</v>
      </c>
      <c r="B32" s="9" t="str">
        <f>IFERROR(__xludf.DUMMYFUNCTION("""COMPUTED_VALUE"""),"Normalización, Modelado")</f>
        <v>Normalización, Modelado</v>
      </c>
      <c r="C32" s="11"/>
      <c r="D32" s="9" t="str">
        <f>IFERROR(__xludf.DUMMYFUNCTION("""COMPUTED_VALUE"""),"Modelado")</f>
        <v>Modelado</v>
      </c>
      <c r="E32" s="11"/>
      <c r="F32" s="9" t="str">
        <f>IFERROR(__xludf.DUMMYFUNCTION("""COMPUTED_VALUE"""),"Modelo Lógico, Fisico")</f>
        <v>Modelo Lógico, Fisico</v>
      </c>
      <c r="G32" s="10"/>
      <c r="H32" s="11"/>
    </row>
    <row r="33" ht="15.75" customHeight="1">
      <c r="A33" s="12">
        <v>6.0</v>
      </c>
      <c r="B33" s="9" t="str">
        <f>IFERROR(__xludf.DUMMYFUNCTION("""COMPUTED_VALUE"""),"Normalización, Modelado")</f>
        <v>Normalización, Modelado</v>
      </c>
      <c r="C33" s="11"/>
      <c r="D33" s="9" t="str">
        <f>IFERROR(__xludf.DUMMYFUNCTION("""COMPUTED_VALUE"""),"Modelado")</f>
        <v>Modelado</v>
      </c>
      <c r="E33" s="11"/>
      <c r="F33" s="9" t="str">
        <f>IFERROR(__xludf.DUMMYFUNCTION("""COMPUTED_VALUE"""),"Modelo Entidad Relación")</f>
        <v>Modelo Entidad Relación</v>
      </c>
      <c r="G33" s="10"/>
      <c r="H33" s="11"/>
    </row>
    <row r="34" ht="15.75" customHeight="1">
      <c r="A34" s="12">
        <v>7.0</v>
      </c>
      <c r="B34" s="9" t="str">
        <f>IFERROR(__xludf.DUMMYFUNCTION("""COMPUTED_VALUE"""),"Normalización, Modelado")</f>
        <v>Normalización, Modelado</v>
      </c>
      <c r="C34" s="11"/>
      <c r="D34" s="9" t="str">
        <f>IFERROR(__xludf.DUMMYFUNCTION("""COMPUTED_VALUE"""),"Relaciones")</f>
        <v>Relaciones</v>
      </c>
      <c r="E34" s="11"/>
      <c r="F34" s="9" t="str">
        <f>IFERROR(__xludf.DUMMYFUNCTION("""COMPUTED_VALUE"""),"Tipos de relaciones")</f>
        <v>Tipos de relaciones</v>
      </c>
      <c r="G34" s="10"/>
      <c r="H34" s="11"/>
    </row>
    <row r="35" ht="15.75" customHeight="1"/>
    <row r="36" ht="15.75" customHeight="1">
      <c r="A36" s="105" t="s">
        <v>240</v>
      </c>
    </row>
    <row r="37" ht="15.75" customHeight="1">
      <c r="A37" s="16"/>
      <c r="B37" s="16"/>
      <c r="C37" s="16"/>
      <c r="D37" s="16"/>
      <c r="E37" s="16"/>
      <c r="F37" s="16"/>
      <c r="G37" s="16"/>
      <c r="H37" s="16"/>
    </row>
    <row r="38">
      <c r="A38" s="106" t="s">
        <v>241</v>
      </c>
      <c r="B38" s="106" t="s">
        <v>80</v>
      </c>
      <c r="C38" s="108" t="s">
        <v>242</v>
      </c>
      <c r="D38" s="109" t="s">
        <v>243</v>
      </c>
      <c r="E38" s="10"/>
      <c r="F38" s="10"/>
      <c r="G38" s="10"/>
      <c r="H38" s="11"/>
      <c r="I38" s="110" t="s">
        <v>139</v>
      </c>
    </row>
    <row r="39" ht="15.75" customHeight="1">
      <c r="A39" s="12" t="s">
        <v>244</v>
      </c>
      <c r="B39" s="12" t="s">
        <v>245</v>
      </c>
      <c r="C39" s="12">
        <v>30.0</v>
      </c>
      <c r="D39" s="44">
        <v>30.0</v>
      </c>
      <c r="E39" s="10"/>
      <c r="F39" s="10"/>
      <c r="G39" s="10"/>
      <c r="H39" s="11"/>
      <c r="I39" s="12" t="str">
        <f t="shared" ref="I39:I42" si="1">IF(D39&lt;=C39,"Correcto", "Corregir")</f>
        <v>Correcto</v>
      </c>
    </row>
    <row r="40" ht="15.75" customHeight="1">
      <c r="A40" s="12" t="s">
        <v>246</v>
      </c>
      <c r="B40" s="12" t="s">
        <v>245</v>
      </c>
      <c r="C40" s="12">
        <v>6.0</v>
      </c>
      <c r="D40" s="44">
        <v>5.0</v>
      </c>
      <c r="E40" s="10"/>
      <c r="F40" s="10"/>
      <c r="G40" s="10"/>
      <c r="H40" s="11"/>
      <c r="I40" s="12" t="str">
        <f t="shared" si="1"/>
        <v>Correcto</v>
      </c>
    </row>
    <row r="41" ht="15.75" customHeight="1">
      <c r="A41" s="12" t="s">
        <v>247</v>
      </c>
      <c r="B41" s="12" t="s">
        <v>248</v>
      </c>
      <c r="C41" s="12">
        <v>10.0</v>
      </c>
      <c r="D41" s="9"/>
      <c r="E41" s="10"/>
      <c r="F41" s="10"/>
      <c r="G41" s="10"/>
      <c r="H41" s="11"/>
      <c r="I41" s="12" t="str">
        <f t="shared" si="1"/>
        <v>Correcto</v>
      </c>
    </row>
    <row r="42" ht="15.75" customHeight="1">
      <c r="A42" s="12" t="s">
        <v>249</v>
      </c>
      <c r="B42" s="12" t="s">
        <v>245</v>
      </c>
      <c r="C42" s="12">
        <v>30.0</v>
      </c>
      <c r="D42" s="44">
        <v>25.0</v>
      </c>
      <c r="E42" s="10"/>
      <c r="F42" s="10"/>
      <c r="G42" s="10"/>
      <c r="H42" s="11"/>
      <c r="I42" s="12" t="str">
        <f t="shared" si="1"/>
        <v>Correcto</v>
      </c>
    </row>
    <row r="43" ht="15.75" customHeight="1"/>
    <row r="44" ht="15.75" customHeight="1">
      <c r="A44" s="93" t="s">
        <v>250</v>
      </c>
      <c r="G44" s="58" t="s">
        <v>14</v>
      </c>
      <c r="H44" s="94">
        <f>B50</f>
        <v>35</v>
      </c>
    </row>
    <row r="45" ht="15.75" customHeight="1">
      <c r="G45" s="30" t="s">
        <v>251</v>
      </c>
    </row>
    <row r="46" ht="15.75" customHeight="1">
      <c r="A46" s="30" t="s">
        <v>252</v>
      </c>
    </row>
    <row r="47">
      <c r="A47" s="42" t="s">
        <v>253</v>
      </c>
      <c r="B47" s="44" t="s">
        <v>34</v>
      </c>
      <c r="C47" s="10"/>
      <c r="D47" s="10"/>
      <c r="E47" s="10"/>
      <c r="F47" s="10"/>
      <c r="G47" s="10"/>
      <c r="H47" s="11"/>
    </row>
    <row r="48" ht="15.75" customHeight="1">
      <c r="A48" s="42" t="s">
        <v>16</v>
      </c>
      <c r="B48" s="9" t="s">
        <v>254</v>
      </c>
      <c r="C48" s="10"/>
      <c r="D48" s="10"/>
      <c r="E48" s="10"/>
      <c r="F48" s="10"/>
      <c r="G48" s="10"/>
      <c r="H48" s="11"/>
    </row>
    <row r="49" ht="15.75" customHeight="1">
      <c r="A49" s="42" t="s">
        <v>214</v>
      </c>
      <c r="B49" s="111">
        <v>1.0</v>
      </c>
      <c r="C49" s="10"/>
      <c r="D49" s="10"/>
      <c r="E49" s="10"/>
      <c r="F49" s="10"/>
      <c r="G49" s="10"/>
      <c r="H49" s="11"/>
    </row>
    <row r="50" ht="15.75" customHeight="1">
      <c r="A50" s="42" t="s">
        <v>14</v>
      </c>
      <c r="B50" s="44">
        <v>35.0</v>
      </c>
      <c r="C50" s="10"/>
      <c r="D50" s="10"/>
      <c r="E50" s="10"/>
      <c r="F50" s="10"/>
      <c r="G50" s="10"/>
      <c r="H50" s="11"/>
    </row>
    <row r="51" ht="15.75" customHeight="1">
      <c r="A51" s="112" t="s">
        <v>255</v>
      </c>
      <c r="B51" s="16"/>
      <c r="C51" s="16"/>
      <c r="D51" s="16"/>
      <c r="E51" s="16"/>
      <c r="F51" s="16"/>
      <c r="G51" s="16"/>
      <c r="H51" s="16"/>
    </row>
    <row r="52" ht="15.75" customHeight="1">
      <c r="A52" s="96" t="s">
        <v>256</v>
      </c>
      <c r="B52" s="10"/>
      <c r="C52" s="10"/>
      <c r="D52" s="10"/>
      <c r="E52" s="10"/>
      <c r="F52" s="10"/>
      <c r="G52" s="10"/>
      <c r="H52" s="11"/>
    </row>
    <row r="53" ht="15.75" customHeight="1">
      <c r="A53" s="113" t="s">
        <v>258</v>
      </c>
      <c r="B53" s="99"/>
      <c r="C53" s="99"/>
      <c r="D53" s="99"/>
      <c r="E53" s="99"/>
      <c r="F53" s="99"/>
      <c r="G53" s="99"/>
      <c r="H53" s="100"/>
    </row>
    <row r="54" ht="15.75" customHeight="1">
      <c r="A54" s="114"/>
      <c r="H54" s="115"/>
    </row>
    <row r="55" ht="15.75" customHeight="1">
      <c r="A55" s="101"/>
      <c r="B55" s="102"/>
      <c r="C55" s="102"/>
      <c r="D55" s="102"/>
      <c r="E55" s="102"/>
      <c r="F55" s="102"/>
      <c r="G55" s="102"/>
      <c r="H55" s="104"/>
    </row>
    <row r="56" ht="15.75" customHeight="1"/>
    <row r="57" ht="15.75" customHeight="1">
      <c r="A57" s="30" t="s">
        <v>259</v>
      </c>
    </row>
    <row r="58">
      <c r="A58" s="42" t="s">
        <v>253</v>
      </c>
      <c r="B58" s="9"/>
      <c r="C58" s="10"/>
      <c r="D58" s="10"/>
      <c r="E58" s="10"/>
      <c r="F58" s="10"/>
      <c r="G58" s="10"/>
      <c r="H58" s="11"/>
    </row>
    <row r="59" ht="15.75" customHeight="1">
      <c r="A59" s="42" t="s">
        <v>16</v>
      </c>
      <c r="B59" s="9"/>
      <c r="C59" s="10"/>
      <c r="D59" s="10"/>
      <c r="E59" s="10"/>
      <c r="F59" s="10"/>
      <c r="G59" s="10"/>
      <c r="H59" s="11"/>
    </row>
    <row r="60" ht="15.75" customHeight="1">
      <c r="A60" s="42" t="s">
        <v>214</v>
      </c>
      <c r="B60" s="116"/>
      <c r="C60" s="10"/>
      <c r="D60" s="10"/>
      <c r="E60" s="10"/>
      <c r="F60" s="10"/>
      <c r="G60" s="10"/>
      <c r="H60" s="11"/>
    </row>
    <row r="61" ht="15.75" customHeight="1">
      <c r="A61" s="42" t="s">
        <v>14</v>
      </c>
      <c r="B61" s="116"/>
      <c r="C61" s="10"/>
      <c r="D61" s="10"/>
      <c r="E61" s="10"/>
      <c r="F61" s="10"/>
      <c r="G61" s="10"/>
      <c r="H61" s="11"/>
    </row>
    <row r="62" ht="15.75" customHeight="1">
      <c r="A62" s="117" t="s">
        <v>260</v>
      </c>
      <c r="B62" s="16"/>
      <c r="C62" s="16"/>
      <c r="D62" s="16"/>
      <c r="E62" s="16"/>
      <c r="F62" s="16"/>
      <c r="G62" s="16"/>
      <c r="H62" s="16"/>
    </row>
    <row r="63" ht="15.75" customHeight="1">
      <c r="A63" s="96" t="s">
        <v>256</v>
      </c>
      <c r="B63" s="10"/>
      <c r="C63" s="10"/>
      <c r="D63" s="10"/>
      <c r="E63" s="10"/>
      <c r="F63" s="10"/>
      <c r="G63" s="10"/>
      <c r="H63" s="11"/>
    </row>
    <row r="64" ht="15.75" customHeight="1">
      <c r="A64" s="118"/>
      <c r="B64" s="99"/>
      <c r="C64" s="99"/>
      <c r="D64" s="99"/>
      <c r="E64" s="99"/>
      <c r="F64" s="99"/>
      <c r="G64" s="99"/>
      <c r="H64" s="100"/>
    </row>
    <row r="65" ht="15.75" customHeight="1">
      <c r="A65" s="114"/>
      <c r="H65" s="115"/>
    </row>
    <row r="66" ht="15.75" customHeight="1">
      <c r="A66" s="101"/>
      <c r="B66" s="102"/>
      <c r="C66" s="102"/>
      <c r="D66" s="102"/>
      <c r="E66" s="102"/>
      <c r="F66" s="102"/>
      <c r="G66" s="102"/>
      <c r="H66" s="104"/>
    </row>
    <row r="67" ht="15.75" customHeight="1"/>
    <row r="68" ht="15.75" customHeight="1">
      <c r="A68" s="93" t="s">
        <v>261</v>
      </c>
      <c r="G68" s="58" t="s">
        <v>14</v>
      </c>
      <c r="H68" s="94">
        <f>B70</f>
        <v>5</v>
      </c>
    </row>
    <row r="69" ht="15.75" customHeight="1">
      <c r="G69" s="30" t="s">
        <v>262</v>
      </c>
    </row>
    <row r="70" ht="15.75" customHeight="1">
      <c r="A70" s="42" t="s">
        <v>14</v>
      </c>
      <c r="B70" s="111">
        <v>5.0</v>
      </c>
      <c r="C70" s="10"/>
      <c r="D70" s="10"/>
      <c r="E70" s="10"/>
      <c r="F70" s="10"/>
      <c r="G70" s="10"/>
      <c r="H70" s="11"/>
    </row>
    <row r="71" ht="15.75" customHeight="1">
      <c r="A71" s="109" t="s">
        <v>263</v>
      </c>
      <c r="B71" s="10"/>
      <c r="C71" s="10"/>
      <c r="D71" s="10"/>
      <c r="E71" s="10"/>
      <c r="F71" s="10"/>
      <c r="G71" s="10"/>
      <c r="H71" s="11"/>
    </row>
    <row r="72" ht="15.75" customHeight="1">
      <c r="A72" s="118"/>
      <c r="B72" s="99"/>
      <c r="C72" s="99"/>
      <c r="D72" s="99"/>
      <c r="E72" s="99"/>
      <c r="F72" s="99"/>
      <c r="G72" s="99"/>
      <c r="H72" s="100"/>
    </row>
    <row r="73" ht="15.75" customHeight="1">
      <c r="A73" s="101"/>
      <c r="B73" s="102"/>
      <c r="C73" s="102"/>
      <c r="D73" s="102"/>
      <c r="E73" s="102"/>
      <c r="F73" s="102"/>
      <c r="G73" s="102"/>
      <c r="H73" s="104"/>
    </row>
    <row r="74" ht="15.75" customHeight="1">
      <c r="A74" s="30"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 t="s">
        <v>207</v>
      </c>
    </row>
    <row r="3" ht="15.75" customHeight="1"/>
    <row r="4" ht="15.75" customHeight="1">
      <c r="B4" s="8" t="s">
        <v>2</v>
      </c>
      <c r="C4" s="90" t="str">
        <f>'Diseño'!C4</f>
        <v>774 - Sistemas de Bases de Datos 1</v>
      </c>
      <c r="D4" s="10"/>
      <c r="E4" s="10"/>
      <c r="F4" s="10"/>
      <c r="G4" s="11"/>
    </row>
    <row r="5" ht="15.75" customHeight="1">
      <c r="B5" s="12" t="s">
        <v>4</v>
      </c>
      <c r="C5" s="9">
        <v>4.0</v>
      </c>
      <c r="D5" s="10"/>
      <c r="E5" s="10"/>
      <c r="F5" s="10"/>
      <c r="G5" s="11"/>
    </row>
    <row r="6" ht="15.75" customHeight="1">
      <c r="B6" s="91" t="s">
        <v>5</v>
      </c>
      <c r="C6" s="9">
        <f>H10+H21+H44+H68</f>
        <v>110</v>
      </c>
      <c r="D6" s="10"/>
      <c r="E6" s="10"/>
      <c r="F6" s="10"/>
      <c r="G6" s="11"/>
      <c r="I6" s="16"/>
    </row>
    <row r="7" ht="15.75" customHeight="1">
      <c r="B7" s="91" t="s">
        <v>214</v>
      </c>
      <c r="C7" s="9">
        <f>B49+B60</f>
        <v>0</v>
      </c>
      <c r="D7" s="10"/>
      <c r="E7" s="10"/>
      <c r="F7" s="10"/>
      <c r="G7" s="11"/>
    </row>
    <row r="8" ht="15.75" customHeight="1">
      <c r="B8" s="91" t="s">
        <v>215</v>
      </c>
      <c r="C8" s="92" t="str">
        <f>IF(H44&lt;=0, "❌ ERROR: La Actividad 1 debe tener un tiempo mayor a 0.", IF(H21&gt;60, "❌ ERROR: El 'Área de Conocimiento' no puede exceder los 60 min.", IF((H10+H21+H44)&lt;100, "❌ ERROR: El tiempo total debe ser de al menos 100 min.", "✅ VALIDACIÓN CORRECTA")))</f>
        <v>✅ VALIDACIÓN CORRECTA</v>
      </c>
      <c r="D8" s="10"/>
      <c r="E8" s="10"/>
      <c r="F8" s="10"/>
      <c r="G8" s="11"/>
      <c r="I8" s="16"/>
      <c r="J8" s="16"/>
      <c r="K8" s="16"/>
    </row>
    <row r="9" ht="15.75" customHeight="1"/>
    <row r="10" ht="15.75" customHeight="1">
      <c r="A10" s="93" t="s">
        <v>217</v>
      </c>
      <c r="G10" s="58" t="s">
        <v>14</v>
      </c>
      <c r="H10" s="94">
        <f>B13</f>
        <v>5</v>
      </c>
    </row>
    <row r="11" ht="15.75" customHeight="1">
      <c r="G11" s="30" t="s">
        <v>219</v>
      </c>
    </row>
    <row r="12" ht="15.75" customHeight="1">
      <c r="A12" s="42" t="s">
        <v>220</v>
      </c>
      <c r="B12" s="44" t="s">
        <v>225</v>
      </c>
      <c r="C12" s="10"/>
      <c r="D12" s="10"/>
      <c r="E12" s="10"/>
      <c r="F12" s="10"/>
      <c r="G12" s="10"/>
      <c r="H12" s="11"/>
    </row>
    <row r="13" ht="15.75" customHeight="1">
      <c r="A13" s="48" t="s">
        <v>14</v>
      </c>
      <c r="B13" s="44">
        <v>5.0</v>
      </c>
      <c r="C13" s="10"/>
      <c r="D13" s="10"/>
      <c r="E13" s="10"/>
      <c r="F13" s="10"/>
      <c r="G13" s="10"/>
      <c r="H13" s="11"/>
    </row>
    <row r="14" ht="15.75" customHeight="1">
      <c r="A14" s="96" t="s">
        <v>223</v>
      </c>
      <c r="B14" s="10"/>
      <c r="C14" s="10"/>
      <c r="D14" s="10"/>
      <c r="E14" s="10"/>
      <c r="F14" s="10"/>
      <c r="G14" s="10"/>
      <c r="H14" s="11"/>
    </row>
    <row r="15" ht="15.75" customHeight="1">
      <c r="A15" s="98" t="s">
        <v>237</v>
      </c>
      <c r="B15" s="99"/>
      <c r="C15" s="99"/>
      <c r="D15" s="99"/>
      <c r="E15" s="99"/>
      <c r="F15" s="99"/>
      <c r="G15" s="99"/>
      <c r="H15" s="100"/>
    </row>
    <row r="16" ht="15.75" customHeight="1">
      <c r="A16" s="101"/>
      <c r="B16" s="102"/>
      <c r="C16" s="102"/>
      <c r="D16" s="102"/>
      <c r="E16" s="102"/>
      <c r="F16" s="102"/>
      <c r="G16" s="102"/>
      <c r="H16" s="104"/>
    </row>
    <row r="17" ht="15.75" customHeight="1">
      <c r="A17" s="96" t="s">
        <v>227</v>
      </c>
      <c r="B17" s="10"/>
      <c r="C17" s="10"/>
      <c r="D17" s="10"/>
      <c r="E17" s="10"/>
      <c r="F17" s="10"/>
      <c r="G17" s="10"/>
      <c r="H17" s="11"/>
    </row>
    <row r="18" ht="15.75" customHeight="1">
      <c r="A18" s="98" t="s">
        <v>238</v>
      </c>
      <c r="B18" s="99"/>
      <c r="C18" s="99"/>
      <c r="D18" s="99"/>
      <c r="E18" s="99"/>
      <c r="F18" s="99"/>
      <c r="G18" s="99"/>
      <c r="H18" s="100"/>
    </row>
    <row r="19" ht="15.75" customHeight="1">
      <c r="A19" s="101"/>
      <c r="B19" s="102"/>
      <c r="C19" s="102"/>
      <c r="D19" s="102"/>
      <c r="E19" s="102"/>
      <c r="F19" s="102"/>
      <c r="G19" s="102"/>
      <c r="H19" s="104"/>
    </row>
    <row r="20" ht="15.75" customHeight="1"/>
    <row r="21" ht="15.75" customHeight="1">
      <c r="A21" s="93" t="s">
        <v>230</v>
      </c>
      <c r="G21" s="58" t="s">
        <v>14</v>
      </c>
      <c r="H21" s="94">
        <f>SUM(D39:H42)</f>
        <v>60</v>
      </c>
      <c r="I21" s="16"/>
    </row>
    <row r="22" ht="15.75" customHeight="1">
      <c r="G22" s="30" t="s">
        <v>231</v>
      </c>
    </row>
    <row r="23" ht="15.75" customHeight="1">
      <c r="A23" s="42" t="s">
        <v>232</v>
      </c>
      <c r="B23" s="44" t="s">
        <v>239</v>
      </c>
      <c r="C23" s="10"/>
      <c r="D23" s="10"/>
      <c r="E23" s="10"/>
      <c r="F23" s="10"/>
      <c r="G23" s="10"/>
      <c r="H23" s="11"/>
    </row>
    <row r="24" ht="15.75" customHeight="1">
      <c r="A24" s="42" t="s">
        <v>232</v>
      </c>
      <c r="B24" s="44" t="s">
        <v>60</v>
      </c>
      <c r="C24" s="10"/>
      <c r="D24" s="10"/>
      <c r="E24" s="10"/>
      <c r="F24" s="10"/>
      <c r="G24" s="10"/>
      <c r="H24" s="11"/>
    </row>
    <row r="25" ht="15.75" customHeight="1"/>
    <row r="26" ht="15.75" customHeight="1">
      <c r="A26" s="105" t="s">
        <v>233</v>
      </c>
      <c r="B26" s="16"/>
      <c r="C26" s="16"/>
      <c r="D26" s="16"/>
    </row>
    <row r="27" ht="15.75" customHeight="1">
      <c r="A27" s="106" t="s">
        <v>21</v>
      </c>
      <c r="B27" s="107" t="s">
        <v>234</v>
      </c>
      <c r="C27" s="11"/>
      <c r="D27" s="107" t="s">
        <v>235</v>
      </c>
      <c r="E27" s="11"/>
      <c r="F27" s="107" t="s">
        <v>236</v>
      </c>
      <c r="G27" s="10"/>
      <c r="H27" s="11"/>
    </row>
    <row r="28" ht="15.75" customHeight="1">
      <c r="A28" s="12">
        <v>1.0</v>
      </c>
      <c r="B28" s="9" t="str">
        <f>IFERROR(__xludf.DUMMYFUNCTION("FILTER('Diseño'!D:D,'Diseño'!H:H=$C$5)"),"Programación en Oracle SQL")</f>
        <v>Programación en Oracle SQL</v>
      </c>
      <c r="C28" s="11"/>
      <c r="D28" s="9" t="str">
        <f>IFERROR(__xludf.DUMMYFUNCTION("FILTER('Diseño'!E:E,'Diseño'!H:H=$C$5)"),"Tablas")</f>
        <v>Tablas</v>
      </c>
      <c r="E28" s="11"/>
      <c r="F28" s="9" t="str">
        <f>IFERROR(__xludf.DUMMYFUNCTION("FILTER('Diseño'!F:F,'Diseño'!H:H=$C$5)"),"Creación")</f>
        <v>Creación</v>
      </c>
      <c r="G28" s="10"/>
      <c r="H28" s="11"/>
    </row>
    <row r="29" ht="15.75" customHeight="1">
      <c r="A29" s="12">
        <v>2.0</v>
      </c>
      <c r="B29" s="9" t="str">
        <f>IFERROR(__xludf.DUMMYFUNCTION("""COMPUTED_VALUE"""),"Programación en Oracle SQL")</f>
        <v>Programación en Oracle SQL</v>
      </c>
      <c r="C29" s="11"/>
      <c r="D29" s="9" t="str">
        <f>IFERROR(__xludf.DUMMYFUNCTION("""COMPUTED_VALUE"""),"Tablas")</f>
        <v>Tablas</v>
      </c>
      <c r="E29" s="11"/>
      <c r="F29" s="9" t="str">
        <f>IFERROR(__xludf.DUMMYFUNCTION("""COMPUTED_VALUE"""),"Modificación")</f>
        <v>Modificación</v>
      </c>
      <c r="G29" s="10"/>
      <c r="H29" s="11"/>
    </row>
    <row r="30" ht="15.75" customHeight="1">
      <c r="A30" s="12">
        <v>3.0</v>
      </c>
      <c r="B30" s="9" t="str">
        <f>IFERROR(__xludf.DUMMYFUNCTION("""COMPUTED_VALUE"""),"Programación en Oracle SQL")</f>
        <v>Programación en Oracle SQL</v>
      </c>
      <c r="C30" s="11"/>
      <c r="D30" s="9" t="str">
        <f>IFERROR(__xludf.DUMMYFUNCTION("""COMPUTED_VALUE"""),"Instrucciones")</f>
        <v>Instrucciones</v>
      </c>
      <c r="E30" s="11"/>
      <c r="F30" s="9" t="str">
        <f>IFERROR(__xludf.DUMMYFUNCTION("""COMPUTED_VALUE"""),"Insert")</f>
        <v>Insert</v>
      </c>
      <c r="G30" s="10"/>
      <c r="H30" s="11"/>
    </row>
    <row r="31" ht="15.75" customHeight="1">
      <c r="A31" s="12">
        <v>4.0</v>
      </c>
      <c r="B31" s="9" t="str">
        <f>IFERROR(__xludf.DUMMYFUNCTION("""COMPUTED_VALUE"""),"Programación en Oracle SQL")</f>
        <v>Programación en Oracle SQL</v>
      </c>
      <c r="C31" s="11"/>
      <c r="D31" s="9" t="str">
        <f>IFERROR(__xludf.DUMMYFUNCTION("""COMPUTED_VALUE"""),"Instrucciones")</f>
        <v>Instrucciones</v>
      </c>
      <c r="E31" s="11"/>
      <c r="F31" s="9" t="str">
        <f>IFERROR(__xludf.DUMMYFUNCTION("""COMPUTED_VALUE"""),"Update")</f>
        <v>Update</v>
      </c>
      <c r="G31" s="10"/>
      <c r="H31" s="11"/>
    </row>
    <row r="32" ht="15.75" customHeight="1">
      <c r="A32" s="12">
        <v>5.0</v>
      </c>
      <c r="B32" s="9" t="str">
        <f>IFERROR(__xludf.DUMMYFUNCTION("""COMPUTED_VALUE"""),"Programación en Oracle SQL")</f>
        <v>Programación en Oracle SQL</v>
      </c>
      <c r="C32" s="11"/>
      <c r="D32" s="9" t="str">
        <f>IFERROR(__xludf.DUMMYFUNCTION("""COMPUTED_VALUE"""),"instrucciones")</f>
        <v>instrucciones</v>
      </c>
      <c r="E32" s="11"/>
      <c r="F32" s="9" t="str">
        <f>IFERROR(__xludf.DUMMYFUNCTION("""COMPUTED_VALUE"""),"Delete")</f>
        <v>Delete</v>
      </c>
      <c r="G32" s="10"/>
      <c r="H32" s="11"/>
    </row>
    <row r="33" ht="15.75" customHeight="1">
      <c r="A33" s="12">
        <v>6.0</v>
      </c>
      <c r="B33" s="9"/>
      <c r="C33" s="11"/>
      <c r="D33" s="9"/>
      <c r="E33" s="11"/>
      <c r="F33" s="9"/>
      <c r="G33" s="10"/>
      <c r="H33" s="11"/>
    </row>
    <row r="34" ht="15.75" customHeight="1">
      <c r="A34" s="12">
        <v>7.0</v>
      </c>
      <c r="B34" s="9"/>
      <c r="C34" s="11"/>
      <c r="D34" s="9"/>
      <c r="E34" s="11"/>
      <c r="F34" s="9"/>
      <c r="G34" s="10"/>
      <c r="H34" s="11"/>
    </row>
    <row r="35" ht="15.75" customHeight="1"/>
    <row r="36" ht="15.75" customHeight="1">
      <c r="A36" s="105" t="s">
        <v>240</v>
      </c>
    </row>
    <row r="37" ht="15.75" customHeight="1">
      <c r="A37" s="16"/>
      <c r="B37" s="16"/>
      <c r="C37" s="16"/>
      <c r="D37" s="16"/>
      <c r="E37" s="16"/>
      <c r="F37" s="16"/>
      <c r="G37" s="16"/>
      <c r="H37" s="16"/>
    </row>
    <row r="38">
      <c r="A38" s="106" t="s">
        <v>241</v>
      </c>
      <c r="B38" s="106" t="s">
        <v>80</v>
      </c>
      <c r="C38" s="108" t="s">
        <v>242</v>
      </c>
      <c r="D38" s="109" t="s">
        <v>243</v>
      </c>
      <c r="E38" s="10"/>
      <c r="F38" s="10"/>
      <c r="G38" s="10"/>
      <c r="H38" s="11"/>
      <c r="I38" s="110" t="s">
        <v>139</v>
      </c>
    </row>
    <row r="39" ht="15.75" customHeight="1">
      <c r="A39" s="12" t="s">
        <v>244</v>
      </c>
      <c r="B39" s="12" t="s">
        <v>245</v>
      </c>
      <c r="C39" s="12">
        <v>30.0</v>
      </c>
      <c r="D39" s="44">
        <v>25.0</v>
      </c>
      <c r="E39" s="10"/>
      <c r="F39" s="10"/>
      <c r="G39" s="10"/>
      <c r="H39" s="11"/>
      <c r="I39" s="12" t="str">
        <f t="shared" ref="I39:I42" si="1">IF(D39&lt;=C39,"Correcto", "Corregir")</f>
        <v>Correcto</v>
      </c>
    </row>
    <row r="40" ht="15.75" customHeight="1">
      <c r="A40" s="12" t="s">
        <v>246</v>
      </c>
      <c r="B40" s="12" t="s">
        <v>245</v>
      </c>
      <c r="C40" s="12">
        <v>6.0</v>
      </c>
      <c r="D40" s="44">
        <v>5.0</v>
      </c>
      <c r="E40" s="10"/>
      <c r="F40" s="10"/>
      <c r="G40" s="10"/>
      <c r="H40" s="11"/>
      <c r="I40" s="12" t="str">
        <f t="shared" si="1"/>
        <v>Correcto</v>
      </c>
    </row>
    <row r="41" ht="15.75" customHeight="1">
      <c r="A41" s="12" t="s">
        <v>247</v>
      </c>
      <c r="B41" s="12" t="s">
        <v>248</v>
      </c>
      <c r="C41" s="12">
        <v>10.0</v>
      </c>
      <c r="D41" s="44"/>
      <c r="E41" s="10"/>
      <c r="F41" s="10"/>
      <c r="G41" s="10"/>
      <c r="H41" s="11"/>
      <c r="I41" s="12" t="str">
        <f t="shared" si="1"/>
        <v>Correcto</v>
      </c>
    </row>
    <row r="42" ht="15.75" customHeight="1">
      <c r="A42" s="12" t="s">
        <v>249</v>
      </c>
      <c r="B42" s="12" t="s">
        <v>245</v>
      </c>
      <c r="C42" s="12">
        <v>30.0</v>
      </c>
      <c r="D42" s="44">
        <v>30.0</v>
      </c>
      <c r="E42" s="10"/>
      <c r="F42" s="10"/>
      <c r="G42" s="10"/>
      <c r="H42" s="11"/>
      <c r="I42" s="12" t="str">
        <f t="shared" si="1"/>
        <v>Correcto</v>
      </c>
    </row>
    <row r="43" ht="15.75" customHeight="1"/>
    <row r="44" ht="15.75" customHeight="1">
      <c r="A44" s="93" t="s">
        <v>250</v>
      </c>
      <c r="G44" s="58" t="s">
        <v>14</v>
      </c>
      <c r="H44" s="94">
        <f>B50</f>
        <v>35</v>
      </c>
    </row>
    <row r="45" ht="15.75" customHeight="1">
      <c r="G45" s="30" t="s">
        <v>251</v>
      </c>
    </row>
    <row r="46" ht="15.75" customHeight="1">
      <c r="A46" s="30" t="s">
        <v>252</v>
      </c>
    </row>
    <row r="47">
      <c r="A47" s="42" t="s">
        <v>253</v>
      </c>
      <c r="B47" s="44" t="s">
        <v>239</v>
      </c>
      <c r="C47" s="10"/>
      <c r="D47" s="10"/>
      <c r="E47" s="10"/>
      <c r="F47" s="10"/>
      <c r="G47" s="10"/>
      <c r="H47" s="11"/>
    </row>
    <row r="48" ht="15.75" customHeight="1">
      <c r="A48" s="42" t="s">
        <v>16</v>
      </c>
      <c r="B48" s="9" t="s">
        <v>254</v>
      </c>
      <c r="C48" s="10"/>
      <c r="D48" s="10"/>
      <c r="E48" s="10"/>
      <c r="F48" s="10"/>
      <c r="G48" s="10"/>
      <c r="H48" s="11"/>
    </row>
    <row r="49" ht="15.75" customHeight="1">
      <c r="A49" s="42" t="s">
        <v>214</v>
      </c>
      <c r="B49" s="116">
        <v>0.0</v>
      </c>
      <c r="C49" s="10"/>
      <c r="D49" s="10"/>
      <c r="E49" s="10"/>
      <c r="F49" s="10"/>
      <c r="G49" s="10"/>
      <c r="H49" s="11"/>
    </row>
    <row r="50" ht="15.75" customHeight="1">
      <c r="A50" s="42" t="s">
        <v>14</v>
      </c>
      <c r="B50" s="44">
        <v>35.0</v>
      </c>
      <c r="C50" s="10"/>
      <c r="D50" s="10"/>
      <c r="E50" s="10"/>
      <c r="F50" s="10"/>
      <c r="G50" s="10"/>
      <c r="H50" s="11"/>
    </row>
    <row r="51" ht="15.75" customHeight="1">
      <c r="A51" s="112" t="s">
        <v>255</v>
      </c>
      <c r="B51" s="16"/>
      <c r="C51" s="16"/>
      <c r="D51" s="16"/>
      <c r="E51" s="16"/>
      <c r="F51" s="16"/>
      <c r="G51" s="16"/>
      <c r="H51" s="16"/>
    </row>
    <row r="52" ht="15.75" customHeight="1">
      <c r="A52" s="96" t="s">
        <v>256</v>
      </c>
      <c r="B52" s="10"/>
      <c r="C52" s="10"/>
      <c r="D52" s="10"/>
      <c r="E52" s="10"/>
      <c r="F52" s="10"/>
      <c r="G52" s="10"/>
      <c r="H52" s="11"/>
    </row>
    <row r="53" ht="15.75" customHeight="1">
      <c r="A53" s="113" t="s">
        <v>266</v>
      </c>
      <c r="B53" s="99"/>
      <c r="C53" s="99"/>
      <c r="D53" s="99"/>
      <c r="E53" s="99"/>
      <c r="F53" s="99"/>
      <c r="G53" s="99"/>
      <c r="H53" s="100"/>
    </row>
    <row r="54" ht="15.75" customHeight="1">
      <c r="A54" s="114"/>
      <c r="H54" s="115"/>
    </row>
    <row r="55" ht="15.75" customHeight="1">
      <c r="A55" s="101"/>
      <c r="B55" s="102"/>
      <c r="C55" s="102"/>
      <c r="D55" s="102"/>
      <c r="E55" s="102"/>
      <c r="F55" s="102"/>
      <c r="G55" s="102"/>
      <c r="H55" s="104"/>
    </row>
    <row r="56" ht="15.75" customHeight="1"/>
    <row r="57" ht="15.75" customHeight="1">
      <c r="A57" s="30" t="s">
        <v>259</v>
      </c>
    </row>
    <row r="58">
      <c r="A58" s="42" t="s">
        <v>253</v>
      </c>
      <c r="B58" s="9"/>
      <c r="C58" s="10"/>
      <c r="D58" s="10"/>
      <c r="E58" s="10"/>
      <c r="F58" s="10"/>
      <c r="G58" s="10"/>
      <c r="H58" s="11"/>
    </row>
    <row r="59" ht="15.75" customHeight="1">
      <c r="A59" s="42" t="s">
        <v>16</v>
      </c>
      <c r="B59" s="9"/>
      <c r="C59" s="10"/>
      <c r="D59" s="10"/>
      <c r="E59" s="10"/>
      <c r="F59" s="10"/>
      <c r="G59" s="10"/>
      <c r="H59" s="11"/>
    </row>
    <row r="60" ht="15.75" customHeight="1">
      <c r="A60" s="42" t="s">
        <v>214</v>
      </c>
      <c r="B60" s="116"/>
      <c r="C60" s="10"/>
      <c r="D60" s="10"/>
      <c r="E60" s="10"/>
      <c r="F60" s="10"/>
      <c r="G60" s="10"/>
      <c r="H60" s="11"/>
    </row>
    <row r="61" ht="15.75" customHeight="1">
      <c r="A61" s="42" t="s">
        <v>14</v>
      </c>
      <c r="B61" s="116"/>
      <c r="C61" s="10"/>
      <c r="D61" s="10"/>
      <c r="E61" s="10"/>
      <c r="F61" s="10"/>
      <c r="G61" s="10"/>
      <c r="H61" s="11"/>
    </row>
    <row r="62" ht="15.75" customHeight="1">
      <c r="A62" s="117" t="s">
        <v>260</v>
      </c>
      <c r="B62" s="16"/>
      <c r="C62" s="16"/>
      <c r="D62" s="16"/>
      <c r="E62" s="16"/>
      <c r="F62" s="16"/>
      <c r="G62" s="16"/>
      <c r="H62" s="16"/>
    </row>
    <row r="63" ht="15.75" customHeight="1">
      <c r="A63" s="96" t="s">
        <v>256</v>
      </c>
      <c r="B63" s="10"/>
      <c r="C63" s="10"/>
      <c r="D63" s="10"/>
      <c r="E63" s="10"/>
      <c r="F63" s="10"/>
      <c r="G63" s="10"/>
      <c r="H63" s="11"/>
    </row>
    <row r="64" ht="15.75" customHeight="1">
      <c r="A64" s="118"/>
      <c r="B64" s="99"/>
      <c r="C64" s="99"/>
      <c r="D64" s="99"/>
      <c r="E64" s="99"/>
      <c r="F64" s="99"/>
      <c r="G64" s="99"/>
      <c r="H64" s="100"/>
    </row>
    <row r="65" ht="15.75" customHeight="1">
      <c r="A65" s="114"/>
      <c r="H65" s="115"/>
    </row>
    <row r="66" ht="15.75" customHeight="1">
      <c r="A66" s="101"/>
      <c r="B66" s="102"/>
      <c r="C66" s="102"/>
      <c r="D66" s="102"/>
      <c r="E66" s="102"/>
      <c r="F66" s="102"/>
      <c r="G66" s="102"/>
      <c r="H66" s="104"/>
    </row>
    <row r="67" ht="15.75" customHeight="1"/>
    <row r="68" ht="15.75" customHeight="1">
      <c r="A68" s="93" t="s">
        <v>261</v>
      </c>
      <c r="G68" s="58" t="s">
        <v>14</v>
      </c>
      <c r="H68" s="94">
        <f>B70</f>
        <v>10</v>
      </c>
    </row>
    <row r="69" ht="15.75" customHeight="1">
      <c r="G69" s="30" t="s">
        <v>262</v>
      </c>
    </row>
    <row r="70" ht="15.75" customHeight="1">
      <c r="A70" s="42" t="s">
        <v>14</v>
      </c>
      <c r="B70" s="111">
        <v>10.0</v>
      </c>
      <c r="C70" s="10"/>
      <c r="D70" s="10"/>
      <c r="E70" s="10"/>
      <c r="F70" s="10"/>
      <c r="G70" s="10"/>
      <c r="H70" s="11"/>
    </row>
    <row r="71" ht="15.75" customHeight="1">
      <c r="A71" s="109" t="s">
        <v>263</v>
      </c>
      <c r="B71" s="10"/>
      <c r="C71" s="10"/>
      <c r="D71" s="10"/>
      <c r="E71" s="10"/>
      <c r="F71" s="10"/>
      <c r="G71" s="10"/>
      <c r="H71" s="11"/>
    </row>
    <row r="72" ht="15.75" customHeight="1">
      <c r="A72" s="98" t="s">
        <v>267</v>
      </c>
      <c r="B72" s="99"/>
      <c r="C72" s="99"/>
      <c r="D72" s="99"/>
      <c r="E72" s="99"/>
      <c r="F72" s="99"/>
      <c r="G72" s="99"/>
      <c r="H72" s="100"/>
    </row>
    <row r="73" ht="15.75" customHeight="1">
      <c r="A73" s="101"/>
      <c r="B73" s="102"/>
      <c r="C73" s="102"/>
      <c r="D73" s="102"/>
      <c r="E73" s="102"/>
      <c r="F73" s="102"/>
      <c r="G73" s="102"/>
      <c r="H73" s="104"/>
    </row>
    <row r="74" ht="15.75" customHeight="1">
      <c r="A74" s="30"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2" max="2" width="10.5"/>
    <col customWidth="1" min="3" max="3" width="16.25"/>
  </cols>
  <sheetData>
    <row r="1" ht="15.75" customHeight="1"/>
    <row r="2" ht="15.75" customHeight="1">
      <c r="B2" s="3" t="s">
        <v>207</v>
      </c>
    </row>
    <row r="3" ht="15.75" customHeight="1"/>
    <row r="4" ht="15.75" customHeight="1">
      <c r="B4" s="8" t="s">
        <v>2</v>
      </c>
      <c r="C4" s="90" t="str">
        <f>'Diseño'!C4</f>
        <v>774 - Sistemas de Bases de Datos 1</v>
      </c>
      <c r="D4" s="10"/>
      <c r="E4" s="10"/>
      <c r="F4" s="10"/>
      <c r="G4" s="11"/>
    </row>
    <row r="5" ht="15.75" customHeight="1">
      <c r="B5" s="12" t="s">
        <v>4</v>
      </c>
      <c r="C5" s="9">
        <v>5.0</v>
      </c>
      <c r="D5" s="10"/>
      <c r="E5" s="10"/>
      <c r="F5" s="10"/>
      <c r="G5" s="11"/>
    </row>
    <row r="6" ht="15.75" customHeight="1">
      <c r="B6" s="91" t="s">
        <v>5</v>
      </c>
      <c r="C6" s="9">
        <f>H10+H21+H44+H68</f>
        <v>110</v>
      </c>
      <c r="D6" s="10"/>
      <c r="E6" s="10"/>
      <c r="F6" s="10"/>
      <c r="G6" s="11"/>
      <c r="I6" s="16"/>
    </row>
    <row r="7" ht="15.75" customHeight="1">
      <c r="B7" s="91" t="s">
        <v>214</v>
      </c>
      <c r="C7" s="9">
        <f>B49+B60</f>
        <v>0</v>
      </c>
      <c r="D7" s="10"/>
      <c r="E7" s="10"/>
      <c r="F7" s="10"/>
      <c r="G7" s="11"/>
    </row>
    <row r="8" ht="15.75" customHeight="1">
      <c r="B8" s="91" t="s">
        <v>215</v>
      </c>
      <c r="C8" s="92" t="str">
        <f>IF(H44&lt;=0, "❌ ERROR: La Actividad 1 debe tener un tiempo mayor a 0.", IF(H21&gt;60, "❌ ERROR: El 'Área de Conocimiento' no puede exceder los 60 min.", IF((H10+H21+H44)&lt;100, "❌ ERROR: El tiempo total debe ser de al menos 100 min.", "✅ VALIDACIÓN CORRECTA")))</f>
        <v>✅ VALIDACIÓN CORRECTA</v>
      </c>
      <c r="D8" s="10"/>
      <c r="E8" s="10"/>
      <c r="F8" s="10"/>
      <c r="G8" s="11"/>
      <c r="I8" s="16"/>
      <c r="J8" s="16"/>
      <c r="K8" s="16"/>
    </row>
    <row r="9" ht="15.75" customHeight="1"/>
    <row r="10" ht="15.75" customHeight="1">
      <c r="A10" s="93" t="s">
        <v>217</v>
      </c>
      <c r="G10" s="58" t="s">
        <v>14</v>
      </c>
      <c r="H10" s="94">
        <f>B13</f>
        <v>5</v>
      </c>
    </row>
    <row r="11" ht="15.75" customHeight="1">
      <c r="G11" s="30" t="s">
        <v>219</v>
      </c>
    </row>
    <row r="12" ht="15.75" customHeight="1">
      <c r="A12" s="42" t="s">
        <v>220</v>
      </c>
      <c r="B12" s="44" t="s">
        <v>268</v>
      </c>
      <c r="C12" s="10"/>
      <c r="D12" s="10"/>
      <c r="E12" s="10"/>
      <c r="F12" s="10"/>
      <c r="G12" s="10"/>
      <c r="H12" s="11"/>
    </row>
    <row r="13" ht="15.75" customHeight="1">
      <c r="A13" s="48" t="s">
        <v>14</v>
      </c>
      <c r="B13" s="44">
        <v>5.0</v>
      </c>
      <c r="C13" s="10"/>
      <c r="D13" s="10"/>
      <c r="E13" s="10"/>
      <c r="F13" s="10"/>
      <c r="G13" s="10"/>
      <c r="H13" s="11"/>
    </row>
    <row r="14" ht="15.75" customHeight="1">
      <c r="A14" s="96" t="s">
        <v>223</v>
      </c>
      <c r="B14" s="10"/>
      <c r="C14" s="10"/>
      <c r="D14" s="10"/>
      <c r="E14" s="10"/>
      <c r="F14" s="10"/>
      <c r="G14" s="10"/>
      <c r="H14" s="11"/>
    </row>
    <row r="15" ht="15.75" customHeight="1">
      <c r="A15" s="98" t="s">
        <v>270</v>
      </c>
      <c r="B15" s="99"/>
      <c r="C15" s="99"/>
      <c r="D15" s="99"/>
      <c r="E15" s="99"/>
      <c r="F15" s="99"/>
      <c r="G15" s="99"/>
      <c r="H15" s="100"/>
    </row>
    <row r="16" ht="15.75" customHeight="1">
      <c r="A16" s="101"/>
      <c r="B16" s="102"/>
      <c r="C16" s="102"/>
      <c r="D16" s="102"/>
      <c r="E16" s="102"/>
      <c r="F16" s="102"/>
      <c r="G16" s="102"/>
      <c r="H16" s="104"/>
    </row>
    <row r="17" ht="15.75" customHeight="1">
      <c r="A17" s="96" t="s">
        <v>227</v>
      </c>
      <c r="B17" s="10"/>
      <c r="C17" s="10"/>
      <c r="D17" s="10"/>
      <c r="E17" s="10"/>
      <c r="F17" s="10"/>
      <c r="G17" s="10"/>
      <c r="H17" s="11"/>
    </row>
    <row r="18" ht="15.75" customHeight="1">
      <c r="A18" s="98" t="s">
        <v>272</v>
      </c>
      <c r="B18" s="99"/>
      <c r="C18" s="99"/>
      <c r="D18" s="99"/>
      <c r="E18" s="99"/>
      <c r="F18" s="99"/>
      <c r="G18" s="99"/>
      <c r="H18" s="100"/>
    </row>
    <row r="19" ht="15.75" customHeight="1">
      <c r="A19" s="101"/>
      <c r="B19" s="102"/>
      <c r="C19" s="102"/>
      <c r="D19" s="102"/>
      <c r="E19" s="102"/>
      <c r="F19" s="102"/>
      <c r="G19" s="102"/>
      <c r="H19" s="104"/>
    </row>
    <row r="20" ht="15.75" customHeight="1"/>
    <row r="21" ht="15.75" customHeight="1">
      <c r="A21" s="93" t="s">
        <v>230</v>
      </c>
      <c r="G21" s="58" t="s">
        <v>14</v>
      </c>
      <c r="H21" s="94">
        <f>SUM(D39:H42)</f>
        <v>60</v>
      </c>
      <c r="I21" s="16"/>
    </row>
    <row r="22" ht="15.75" customHeight="1">
      <c r="G22" s="30" t="s">
        <v>231</v>
      </c>
    </row>
    <row r="23" ht="15.75" customHeight="1">
      <c r="A23" s="42" t="s">
        <v>232</v>
      </c>
      <c r="B23" s="44" t="s">
        <v>95</v>
      </c>
      <c r="C23" s="10"/>
      <c r="D23" s="10"/>
      <c r="E23" s="10"/>
      <c r="F23" s="10"/>
      <c r="G23" s="10"/>
      <c r="H23" s="11"/>
    </row>
    <row r="24" ht="15.75" customHeight="1">
      <c r="A24" s="42" t="s">
        <v>232</v>
      </c>
      <c r="B24" s="44" t="s">
        <v>76</v>
      </c>
      <c r="C24" s="10"/>
      <c r="D24" s="10"/>
      <c r="E24" s="10"/>
      <c r="F24" s="10"/>
      <c r="G24" s="10"/>
      <c r="H24" s="11"/>
    </row>
    <row r="25" ht="15.75" customHeight="1"/>
    <row r="26" ht="15.75" customHeight="1">
      <c r="A26" s="105" t="s">
        <v>233</v>
      </c>
      <c r="B26" s="16"/>
      <c r="C26" s="16"/>
      <c r="D26" s="16"/>
    </row>
    <row r="27" ht="15.75" customHeight="1">
      <c r="A27" s="106" t="s">
        <v>21</v>
      </c>
      <c r="B27" s="107" t="s">
        <v>234</v>
      </c>
      <c r="C27" s="11"/>
      <c r="D27" s="107" t="s">
        <v>235</v>
      </c>
      <c r="E27" s="11"/>
      <c r="F27" s="107" t="s">
        <v>236</v>
      </c>
      <c r="G27" s="10"/>
      <c r="H27" s="11"/>
    </row>
    <row r="28" ht="15.75" customHeight="1">
      <c r="A28" s="12">
        <v>1.0</v>
      </c>
      <c r="B28" s="9" t="str">
        <f>IFERROR(__xludf.DUMMYFUNCTION("FILTER('Diseño'!D:D,'Diseño'!H:H=$C$5)"),"Programación en Oracle SQL")</f>
        <v>Programación en Oracle SQL</v>
      </c>
      <c r="C28" s="11"/>
      <c r="D28" s="9" t="str">
        <f>IFERROR(__xludf.DUMMYFUNCTION("FILTER('Diseño'!E:E,'Diseño'!H:H=$C$5)"),"Consultas")</f>
        <v>Consultas</v>
      </c>
      <c r="E28" s="11"/>
      <c r="F28" s="9" t="str">
        <f>IFERROR(__xludf.DUMMYFUNCTION("FILTER('Diseño'!F:F,'Diseño'!H:H=$C$5)"),"Concatenación")</f>
        <v>Concatenación</v>
      </c>
      <c r="G28" s="10"/>
      <c r="H28" s="11"/>
    </row>
    <row r="29" ht="15.75" customHeight="1">
      <c r="A29" s="12">
        <v>2.0</v>
      </c>
      <c r="B29" s="9" t="str">
        <f>IFERROR(__xludf.DUMMYFUNCTION("""COMPUTED_VALUE"""),"Programación en Oracle SQL")</f>
        <v>Programación en Oracle SQL</v>
      </c>
      <c r="C29" s="11"/>
      <c r="D29" s="9" t="str">
        <f>IFERROR(__xludf.DUMMYFUNCTION("""COMPUTED_VALUE"""),"Consultas")</f>
        <v>Consultas</v>
      </c>
      <c r="E29" s="11"/>
      <c r="F29" s="9" t="str">
        <f>IFERROR(__xludf.DUMMYFUNCTION("""COMPUTED_VALUE"""),"Clausula Where")</f>
        <v>Clausula Where</v>
      </c>
      <c r="G29" s="10"/>
      <c r="H29" s="11"/>
    </row>
    <row r="30" ht="15.75" customHeight="1">
      <c r="A30" s="12">
        <v>3.0</v>
      </c>
      <c r="B30" s="9" t="str">
        <f>IFERROR(__xludf.DUMMYFUNCTION("""COMPUTED_VALUE"""),"Programación en Oracle SQL")</f>
        <v>Programación en Oracle SQL</v>
      </c>
      <c r="C30" s="11"/>
      <c r="D30" s="9" t="str">
        <f>IFERROR(__xludf.DUMMYFUNCTION("""COMPUTED_VALUE"""),"Restricciones")</f>
        <v>Restricciones</v>
      </c>
      <c r="E30" s="11"/>
      <c r="F30" s="9" t="str">
        <f>IFERROR(__xludf.DUMMYFUNCTION("""COMPUTED_VALUE"""),"Not Null,  UNIQUE")</f>
        <v>Not Null,  UNIQUE</v>
      </c>
      <c r="G30" s="10"/>
      <c r="H30" s="11"/>
    </row>
    <row r="31" ht="15.75" customHeight="1">
      <c r="A31" s="12">
        <v>4.0</v>
      </c>
      <c r="B31" s="9" t="str">
        <f>IFERROR(__xludf.DUMMYFUNCTION("""COMPUTED_VALUE"""),"Programación en Oracle SQL")</f>
        <v>Programación en Oracle SQL</v>
      </c>
      <c r="C31" s="11"/>
      <c r="D31" s="9" t="str">
        <f>IFERROR(__xludf.DUMMYFUNCTION("""COMPUTED_VALUE"""),"Llaves")</f>
        <v>Llaves</v>
      </c>
      <c r="E31" s="11"/>
      <c r="F31" s="9" t="str">
        <f>IFERROR(__xludf.DUMMYFUNCTION("""COMPUTED_VALUE"""),"Primary KEY, Foreing Key, Check")</f>
        <v>Primary KEY, Foreing Key, Check</v>
      </c>
      <c r="G31" s="10"/>
      <c r="H31" s="11"/>
    </row>
    <row r="32" ht="15.75" customHeight="1">
      <c r="A32" s="12">
        <v>5.0</v>
      </c>
      <c r="B32" s="9"/>
      <c r="C32" s="11"/>
      <c r="D32" s="9"/>
      <c r="E32" s="11"/>
      <c r="F32" s="9"/>
      <c r="G32" s="10"/>
      <c r="H32" s="11"/>
    </row>
    <row r="33" ht="15.75" customHeight="1">
      <c r="A33" s="12">
        <v>6.0</v>
      </c>
      <c r="B33" s="9"/>
      <c r="C33" s="11"/>
      <c r="D33" s="9"/>
      <c r="E33" s="11"/>
      <c r="F33" s="9"/>
      <c r="G33" s="10"/>
      <c r="H33" s="11"/>
    </row>
    <row r="34" ht="15.75" customHeight="1">
      <c r="A34" s="12">
        <v>7.0</v>
      </c>
      <c r="B34" s="9"/>
      <c r="C34" s="11"/>
      <c r="D34" s="9"/>
      <c r="E34" s="11"/>
      <c r="F34" s="9"/>
      <c r="G34" s="10"/>
      <c r="H34" s="11"/>
    </row>
    <row r="35" ht="15.75" customHeight="1"/>
    <row r="36" ht="15.75" customHeight="1">
      <c r="A36" s="105" t="s">
        <v>240</v>
      </c>
    </row>
    <row r="37" ht="15.75" customHeight="1">
      <c r="A37" s="16"/>
      <c r="B37" s="16"/>
      <c r="C37" s="16"/>
      <c r="D37" s="16"/>
      <c r="E37" s="16"/>
      <c r="F37" s="16"/>
      <c r="G37" s="16"/>
      <c r="H37" s="16"/>
    </row>
    <row r="38">
      <c r="A38" s="106" t="s">
        <v>241</v>
      </c>
      <c r="B38" s="106" t="s">
        <v>80</v>
      </c>
      <c r="C38" s="108" t="s">
        <v>242</v>
      </c>
      <c r="D38" s="109" t="s">
        <v>243</v>
      </c>
      <c r="E38" s="10"/>
      <c r="F38" s="10"/>
      <c r="G38" s="10"/>
      <c r="H38" s="11"/>
      <c r="I38" s="110" t="s">
        <v>139</v>
      </c>
    </row>
    <row r="39" ht="15.75" customHeight="1">
      <c r="A39" s="12" t="s">
        <v>244</v>
      </c>
      <c r="B39" s="12" t="s">
        <v>245</v>
      </c>
      <c r="C39" s="12">
        <v>30.0</v>
      </c>
      <c r="D39" s="44">
        <v>30.0</v>
      </c>
      <c r="E39" s="10"/>
      <c r="F39" s="10"/>
      <c r="G39" s="10"/>
      <c r="H39" s="11"/>
      <c r="I39" s="12" t="str">
        <f t="shared" ref="I39:I42" si="1">IF(D39&lt;=C39,"Correcto", "Corregir")</f>
        <v>Correcto</v>
      </c>
    </row>
    <row r="40" ht="15.75" customHeight="1">
      <c r="A40" s="12" t="s">
        <v>246</v>
      </c>
      <c r="B40" s="12" t="s">
        <v>245</v>
      </c>
      <c r="C40" s="12">
        <v>6.0</v>
      </c>
      <c r="D40" s="44">
        <v>5.0</v>
      </c>
      <c r="E40" s="10"/>
      <c r="F40" s="10"/>
      <c r="G40" s="10"/>
      <c r="H40" s="11"/>
      <c r="I40" s="12" t="str">
        <f t="shared" si="1"/>
        <v>Correcto</v>
      </c>
    </row>
    <row r="41" ht="15.75" customHeight="1">
      <c r="A41" s="12" t="s">
        <v>247</v>
      </c>
      <c r="B41" s="12" t="s">
        <v>248</v>
      </c>
      <c r="C41" s="12">
        <v>10.0</v>
      </c>
      <c r="D41" s="9"/>
      <c r="E41" s="10"/>
      <c r="F41" s="10"/>
      <c r="G41" s="10"/>
      <c r="H41" s="11"/>
      <c r="I41" s="12" t="str">
        <f t="shared" si="1"/>
        <v>Correcto</v>
      </c>
    </row>
    <row r="42" ht="15.75" customHeight="1">
      <c r="A42" s="12" t="s">
        <v>249</v>
      </c>
      <c r="B42" s="12" t="s">
        <v>245</v>
      </c>
      <c r="C42" s="12">
        <v>30.0</v>
      </c>
      <c r="D42" s="44">
        <v>25.0</v>
      </c>
      <c r="E42" s="10"/>
      <c r="F42" s="10"/>
      <c r="G42" s="10"/>
      <c r="H42" s="11"/>
      <c r="I42" s="12" t="str">
        <f t="shared" si="1"/>
        <v>Correcto</v>
      </c>
    </row>
    <row r="43" ht="15.75" customHeight="1"/>
    <row r="44" ht="15.75" customHeight="1">
      <c r="A44" s="93" t="s">
        <v>250</v>
      </c>
      <c r="G44" s="58" t="s">
        <v>14</v>
      </c>
      <c r="H44" s="94">
        <f>B50</f>
        <v>35</v>
      </c>
    </row>
    <row r="45" ht="15.75" customHeight="1">
      <c r="G45" s="30" t="s">
        <v>251</v>
      </c>
    </row>
    <row r="46" ht="15.75" customHeight="1">
      <c r="A46" s="30" t="s">
        <v>252</v>
      </c>
    </row>
    <row r="47">
      <c r="A47" s="42" t="s">
        <v>253</v>
      </c>
      <c r="B47" s="44" t="s">
        <v>95</v>
      </c>
      <c r="C47" s="10"/>
      <c r="D47" s="10"/>
      <c r="E47" s="10"/>
      <c r="F47" s="10"/>
      <c r="G47" s="10"/>
      <c r="H47" s="11"/>
    </row>
    <row r="48" ht="15.75" customHeight="1">
      <c r="A48" s="42" t="s">
        <v>16</v>
      </c>
      <c r="B48" s="44" t="s">
        <v>254</v>
      </c>
      <c r="C48" s="10"/>
      <c r="D48" s="10"/>
      <c r="E48" s="10"/>
      <c r="F48" s="10"/>
      <c r="G48" s="10"/>
      <c r="H48" s="11"/>
    </row>
    <row r="49" ht="15.75" customHeight="1">
      <c r="A49" s="42" t="s">
        <v>214</v>
      </c>
      <c r="B49" s="116">
        <v>0.0</v>
      </c>
      <c r="C49" s="10"/>
      <c r="D49" s="10"/>
      <c r="E49" s="10"/>
      <c r="F49" s="10"/>
      <c r="G49" s="10"/>
      <c r="H49" s="11"/>
    </row>
    <row r="50" ht="15.75" customHeight="1">
      <c r="A50" s="42" t="s">
        <v>14</v>
      </c>
      <c r="B50" s="44">
        <v>35.0</v>
      </c>
      <c r="C50" s="10"/>
      <c r="D50" s="10"/>
      <c r="E50" s="10"/>
      <c r="F50" s="10"/>
      <c r="G50" s="10"/>
      <c r="H50" s="11"/>
    </row>
    <row r="51" ht="15.75" customHeight="1">
      <c r="A51" s="112" t="s">
        <v>255</v>
      </c>
      <c r="B51" s="16"/>
      <c r="C51" s="16"/>
      <c r="D51" s="16"/>
      <c r="E51" s="16"/>
      <c r="F51" s="16"/>
      <c r="G51" s="16"/>
      <c r="H51" s="16"/>
    </row>
    <row r="52" ht="15.75" customHeight="1">
      <c r="A52" s="96" t="s">
        <v>256</v>
      </c>
      <c r="B52" s="10"/>
      <c r="C52" s="10"/>
      <c r="D52" s="10"/>
      <c r="E52" s="10"/>
      <c r="F52" s="10"/>
      <c r="G52" s="10"/>
      <c r="H52" s="11"/>
    </row>
    <row r="53" ht="15.75" customHeight="1">
      <c r="A53" s="113" t="s">
        <v>278</v>
      </c>
      <c r="B53" s="99"/>
      <c r="C53" s="99"/>
      <c r="D53" s="99"/>
      <c r="E53" s="99"/>
      <c r="F53" s="99"/>
      <c r="G53" s="99"/>
      <c r="H53" s="100"/>
    </row>
    <row r="54" ht="15.75" customHeight="1">
      <c r="A54" s="114"/>
      <c r="H54" s="115"/>
    </row>
    <row r="55" ht="15.75" customHeight="1">
      <c r="A55" s="101"/>
      <c r="B55" s="102"/>
      <c r="C55" s="102"/>
      <c r="D55" s="102"/>
      <c r="E55" s="102"/>
      <c r="F55" s="102"/>
      <c r="G55" s="102"/>
      <c r="H55" s="104"/>
    </row>
    <row r="56" ht="15.75" customHeight="1"/>
    <row r="57" ht="15.75" customHeight="1">
      <c r="A57" s="30" t="s">
        <v>259</v>
      </c>
    </row>
    <row r="58">
      <c r="A58" s="42" t="s">
        <v>253</v>
      </c>
      <c r="B58" s="9"/>
      <c r="C58" s="10"/>
      <c r="D58" s="10"/>
      <c r="E58" s="10"/>
      <c r="F58" s="10"/>
      <c r="G58" s="10"/>
      <c r="H58" s="11"/>
    </row>
    <row r="59" ht="15.75" customHeight="1">
      <c r="A59" s="42" t="s">
        <v>16</v>
      </c>
      <c r="B59" s="9"/>
      <c r="C59" s="10"/>
      <c r="D59" s="10"/>
      <c r="E59" s="10"/>
      <c r="F59" s="10"/>
      <c r="G59" s="10"/>
      <c r="H59" s="11"/>
    </row>
    <row r="60" ht="15.75" customHeight="1">
      <c r="A60" s="42" t="s">
        <v>214</v>
      </c>
      <c r="B60" s="116"/>
      <c r="C60" s="10"/>
      <c r="D60" s="10"/>
      <c r="E60" s="10"/>
      <c r="F60" s="10"/>
      <c r="G60" s="10"/>
      <c r="H60" s="11"/>
    </row>
    <row r="61" ht="15.75" customHeight="1">
      <c r="A61" s="42" t="s">
        <v>14</v>
      </c>
      <c r="B61" s="116"/>
      <c r="C61" s="10"/>
      <c r="D61" s="10"/>
      <c r="E61" s="10"/>
      <c r="F61" s="10"/>
      <c r="G61" s="10"/>
      <c r="H61" s="11"/>
    </row>
    <row r="62" ht="15.75" customHeight="1">
      <c r="A62" s="117" t="s">
        <v>260</v>
      </c>
      <c r="B62" s="16"/>
      <c r="C62" s="16"/>
      <c r="D62" s="16"/>
      <c r="E62" s="16"/>
      <c r="F62" s="16"/>
      <c r="G62" s="16"/>
      <c r="H62" s="16"/>
    </row>
    <row r="63" ht="15.75" customHeight="1">
      <c r="A63" s="96" t="s">
        <v>256</v>
      </c>
      <c r="B63" s="10"/>
      <c r="C63" s="10"/>
      <c r="D63" s="10"/>
      <c r="E63" s="10"/>
      <c r="F63" s="10"/>
      <c r="G63" s="10"/>
      <c r="H63" s="11"/>
    </row>
    <row r="64" ht="15.75" customHeight="1">
      <c r="A64" s="118"/>
      <c r="B64" s="99"/>
      <c r="C64" s="99"/>
      <c r="D64" s="99"/>
      <c r="E64" s="99"/>
      <c r="F64" s="99"/>
      <c r="G64" s="99"/>
      <c r="H64" s="100"/>
    </row>
    <row r="65" ht="15.75" customHeight="1">
      <c r="A65" s="114"/>
      <c r="H65" s="115"/>
    </row>
    <row r="66" ht="15.75" customHeight="1">
      <c r="A66" s="101"/>
      <c r="B66" s="102"/>
      <c r="C66" s="102"/>
      <c r="D66" s="102"/>
      <c r="E66" s="102"/>
      <c r="F66" s="102"/>
      <c r="G66" s="102"/>
      <c r="H66" s="104"/>
    </row>
    <row r="67" ht="15.75" customHeight="1"/>
    <row r="68" ht="15.75" customHeight="1">
      <c r="A68" s="93" t="s">
        <v>261</v>
      </c>
      <c r="G68" s="58" t="s">
        <v>14</v>
      </c>
      <c r="H68" s="94">
        <f>B70</f>
        <v>10</v>
      </c>
    </row>
    <row r="69" ht="15.75" customHeight="1">
      <c r="G69" s="30" t="s">
        <v>262</v>
      </c>
    </row>
    <row r="70" ht="15.75" customHeight="1">
      <c r="A70" s="42" t="s">
        <v>14</v>
      </c>
      <c r="B70" s="111">
        <v>10.0</v>
      </c>
      <c r="C70" s="10"/>
      <c r="D70" s="10"/>
      <c r="E70" s="10"/>
      <c r="F70" s="10"/>
      <c r="G70" s="10"/>
      <c r="H70" s="11"/>
    </row>
    <row r="71" ht="15.75" customHeight="1">
      <c r="A71" s="109" t="s">
        <v>263</v>
      </c>
      <c r="B71" s="10"/>
      <c r="C71" s="10"/>
      <c r="D71" s="10"/>
      <c r="E71" s="10"/>
      <c r="F71" s="10"/>
      <c r="G71" s="10"/>
      <c r="H71" s="11"/>
    </row>
    <row r="72" ht="15.75" customHeight="1">
      <c r="A72" s="98" t="s">
        <v>280</v>
      </c>
      <c r="B72" s="99"/>
      <c r="C72" s="99"/>
      <c r="D72" s="99"/>
      <c r="E72" s="99"/>
      <c r="F72" s="99"/>
      <c r="G72" s="99"/>
      <c r="H72" s="100"/>
    </row>
    <row r="73" ht="15.75" customHeight="1">
      <c r="A73" s="101"/>
      <c r="B73" s="102"/>
      <c r="C73" s="102"/>
      <c r="D73" s="102"/>
      <c r="E73" s="102"/>
      <c r="F73" s="102"/>
      <c r="G73" s="102"/>
      <c r="H73" s="104"/>
    </row>
    <row r="74" ht="15.75" customHeight="1">
      <c r="A74" s="30"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 t="s">
        <v>207</v>
      </c>
    </row>
    <row r="3" ht="15.75" customHeight="1"/>
    <row r="4" ht="15.75" customHeight="1">
      <c r="B4" s="8" t="s">
        <v>2</v>
      </c>
      <c r="C4" s="90" t="str">
        <f>'Diseño'!C4</f>
        <v>774 - Sistemas de Bases de Datos 1</v>
      </c>
      <c r="D4" s="10"/>
      <c r="E4" s="10"/>
      <c r="F4" s="10"/>
      <c r="G4" s="11"/>
    </row>
    <row r="5" ht="15.75" customHeight="1">
      <c r="B5" s="12" t="s">
        <v>4</v>
      </c>
      <c r="C5" s="9">
        <v>6.0</v>
      </c>
      <c r="D5" s="10"/>
      <c r="E5" s="10"/>
      <c r="F5" s="10"/>
      <c r="G5" s="11"/>
    </row>
    <row r="6" ht="15.75" customHeight="1">
      <c r="B6" s="91" t="s">
        <v>5</v>
      </c>
      <c r="C6" s="9">
        <f>H10+H21+H44+H68</f>
        <v>105</v>
      </c>
      <c r="D6" s="10"/>
      <c r="E6" s="10"/>
      <c r="F6" s="10"/>
      <c r="G6" s="11"/>
      <c r="I6" s="16"/>
    </row>
    <row r="7" ht="15.75" customHeight="1">
      <c r="B7" s="91" t="s">
        <v>214</v>
      </c>
      <c r="C7" s="9">
        <f>B49+B60</f>
        <v>1</v>
      </c>
      <c r="D7" s="10"/>
      <c r="E7" s="10"/>
      <c r="F7" s="10"/>
      <c r="G7" s="11"/>
    </row>
    <row r="8" ht="15.75" customHeight="1">
      <c r="B8" s="91" t="s">
        <v>215</v>
      </c>
      <c r="C8" s="92" t="str">
        <f>IF(H44&lt;=0, "❌ ERROR: La Actividad 1 debe tener un tiempo mayor a 0.", IF(H21&gt;60, "❌ ERROR: El 'Área de Conocimiento' no puede exceder los 60 min.", IF((H10+H21+H44)&lt;100, "❌ ERROR: El tiempo total debe ser de al menos 100 min.", "✅ VALIDACIÓN CORRECTA")))</f>
        <v>✅ VALIDACIÓN CORRECTA</v>
      </c>
      <c r="D8" s="10"/>
      <c r="E8" s="10"/>
      <c r="F8" s="10"/>
      <c r="G8" s="11"/>
      <c r="I8" s="16"/>
      <c r="J8" s="16"/>
      <c r="K8" s="16"/>
    </row>
    <row r="9" ht="15.75" customHeight="1"/>
    <row r="10" ht="15.75" customHeight="1">
      <c r="A10" s="93" t="s">
        <v>217</v>
      </c>
      <c r="G10" s="58" t="s">
        <v>14</v>
      </c>
      <c r="H10" s="94">
        <f>B13</f>
        <v>5</v>
      </c>
    </row>
    <row r="11" ht="15.75" customHeight="1">
      <c r="G11" s="30" t="s">
        <v>219</v>
      </c>
    </row>
    <row r="12" ht="15.75" customHeight="1">
      <c r="A12" s="42" t="s">
        <v>220</v>
      </c>
      <c r="B12" s="44" t="s">
        <v>269</v>
      </c>
      <c r="C12" s="10"/>
      <c r="D12" s="10"/>
      <c r="E12" s="10"/>
      <c r="F12" s="10"/>
      <c r="G12" s="10"/>
      <c r="H12" s="11"/>
    </row>
    <row r="13" ht="15.75" customHeight="1">
      <c r="A13" s="48" t="s">
        <v>14</v>
      </c>
      <c r="B13" s="44">
        <v>5.0</v>
      </c>
      <c r="C13" s="10"/>
      <c r="D13" s="10"/>
      <c r="E13" s="10"/>
      <c r="F13" s="10"/>
      <c r="G13" s="10"/>
      <c r="H13" s="11"/>
    </row>
    <row r="14" ht="15.75" customHeight="1">
      <c r="A14" s="96" t="s">
        <v>223</v>
      </c>
      <c r="B14" s="10"/>
      <c r="C14" s="10"/>
      <c r="D14" s="10"/>
      <c r="E14" s="10"/>
      <c r="F14" s="10"/>
      <c r="G14" s="10"/>
      <c r="H14" s="11"/>
    </row>
    <row r="15" ht="15.75" customHeight="1">
      <c r="A15" s="103" t="s">
        <v>271</v>
      </c>
      <c r="B15" s="99"/>
      <c r="C15" s="99"/>
      <c r="D15" s="99"/>
      <c r="E15" s="99"/>
      <c r="F15" s="99"/>
      <c r="G15" s="99"/>
      <c r="H15" s="100"/>
    </row>
    <row r="16" ht="15.75" customHeight="1">
      <c r="A16" s="101"/>
      <c r="B16" s="102"/>
      <c r="C16" s="102"/>
      <c r="D16" s="102"/>
      <c r="E16" s="102"/>
      <c r="F16" s="102"/>
      <c r="G16" s="102"/>
      <c r="H16" s="104"/>
    </row>
    <row r="17" ht="15.75" customHeight="1">
      <c r="A17" s="96" t="s">
        <v>227</v>
      </c>
      <c r="B17" s="10"/>
      <c r="C17" s="10"/>
      <c r="D17" s="10"/>
      <c r="E17" s="10"/>
      <c r="F17" s="10"/>
      <c r="G17" s="10"/>
      <c r="H17" s="11"/>
    </row>
    <row r="18" ht="15.75" customHeight="1">
      <c r="A18" s="103" t="s">
        <v>273</v>
      </c>
      <c r="B18" s="99"/>
      <c r="C18" s="99"/>
      <c r="D18" s="99"/>
      <c r="E18" s="99"/>
      <c r="F18" s="99"/>
      <c r="G18" s="99"/>
      <c r="H18" s="100"/>
    </row>
    <row r="19" ht="15.75" customHeight="1">
      <c r="A19" s="101"/>
      <c r="B19" s="102"/>
      <c r="C19" s="102"/>
      <c r="D19" s="102"/>
      <c r="E19" s="102"/>
      <c r="F19" s="102"/>
      <c r="G19" s="102"/>
      <c r="H19" s="104"/>
    </row>
    <row r="20" ht="15.75" customHeight="1"/>
    <row r="21" ht="15.75" customHeight="1">
      <c r="A21" s="93" t="s">
        <v>230</v>
      </c>
      <c r="G21" s="58" t="s">
        <v>14</v>
      </c>
      <c r="H21" s="94">
        <f>SUM(D39:H42)</f>
        <v>60</v>
      </c>
      <c r="I21" s="16"/>
    </row>
    <row r="22" ht="15.75" customHeight="1">
      <c r="G22" s="30" t="s">
        <v>231</v>
      </c>
    </row>
    <row r="23" ht="15.75" customHeight="1">
      <c r="A23" s="42" t="s">
        <v>232</v>
      </c>
      <c r="B23" s="44" t="s">
        <v>95</v>
      </c>
      <c r="C23" s="10"/>
      <c r="D23" s="10"/>
      <c r="E23" s="10"/>
      <c r="F23" s="10"/>
      <c r="G23" s="10"/>
      <c r="H23" s="11"/>
    </row>
    <row r="24" ht="15.75" customHeight="1">
      <c r="A24" s="42" t="s">
        <v>232</v>
      </c>
      <c r="B24" s="44" t="s">
        <v>129</v>
      </c>
      <c r="C24" s="10"/>
      <c r="D24" s="10"/>
      <c r="E24" s="10"/>
      <c r="F24" s="10"/>
      <c r="G24" s="10"/>
      <c r="H24" s="11"/>
    </row>
    <row r="25" ht="15.75" customHeight="1"/>
    <row r="26" ht="15.75" customHeight="1">
      <c r="A26" s="105" t="s">
        <v>233</v>
      </c>
      <c r="B26" s="16"/>
      <c r="C26" s="16"/>
      <c r="D26" s="16"/>
    </row>
    <row r="27" ht="15.75" customHeight="1">
      <c r="A27" s="106" t="s">
        <v>21</v>
      </c>
      <c r="B27" s="107" t="s">
        <v>234</v>
      </c>
      <c r="C27" s="11"/>
      <c r="D27" s="107" t="s">
        <v>235</v>
      </c>
      <c r="E27" s="11"/>
      <c r="F27" s="107" t="s">
        <v>236</v>
      </c>
      <c r="G27" s="10"/>
      <c r="H27" s="11"/>
    </row>
    <row r="28" ht="15.75" customHeight="1">
      <c r="A28" s="12">
        <v>1.0</v>
      </c>
      <c r="B28" s="9" t="str">
        <f>IFERROR(__xludf.DUMMYFUNCTION("FILTER('Diseño'!D:D,'Diseño'!H:H=$C$5)"),"Programación en Oracle SQL")</f>
        <v>Programación en Oracle SQL</v>
      </c>
      <c r="C28" s="11"/>
      <c r="D28" s="9" t="str">
        <f>IFERROR(__xludf.DUMMYFUNCTION("FILTER('Diseño'!E:E,'Diseño'!H:H=$C$5)"),"Operadores")</f>
        <v>Operadores</v>
      </c>
      <c r="E28" s="11"/>
      <c r="F28" s="9" t="str">
        <f>IFERROR(__xludf.DUMMYFUNCTION("FILTER('Diseño'!F:F,'Diseño'!H:H=$C$5)"),"de Comparación")</f>
        <v>de Comparación</v>
      </c>
      <c r="G28" s="10"/>
      <c r="H28" s="11"/>
    </row>
    <row r="29" ht="15.75" customHeight="1">
      <c r="A29" s="12">
        <v>2.0</v>
      </c>
      <c r="B29" s="9" t="str">
        <f>IFERROR(__xludf.DUMMYFUNCTION("""COMPUTED_VALUE"""),"Programación en Oracle SQL")</f>
        <v>Programación en Oracle SQL</v>
      </c>
      <c r="C29" s="11"/>
      <c r="D29" s="9" t="str">
        <f>IFERROR(__xludf.DUMMYFUNCTION("""COMPUTED_VALUE"""),"Operadores")</f>
        <v>Operadores</v>
      </c>
      <c r="E29" s="11"/>
      <c r="F29" s="9" t="str">
        <f>IFERROR(__xludf.DUMMYFUNCTION("""COMPUTED_VALUE"""),"Lógicos")</f>
        <v>Lógicos</v>
      </c>
      <c r="G29" s="10"/>
      <c r="H29" s="11"/>
    </row>
    <row r="30" ht="15.75" customHeight="1">
      <c r="A30" s="12">
        <v>3.0</v>
      </c>
      <c r="B30" s="9" t="str">
        <f>IFERROR(__xludf.DUMMYFUNCTION("""COMPUTED_VALUE"""),"Programación en Oracle SQL")</f>
        <v>Programación en Oracle SQL</v>
      </c>
      <c r="C30" s="11"/>
      <c r="D30" s="9" t="str">
        <f>IFERROR(__xludf.DUMMYFUNCTION("""COMPUTED_VALUE"""),"Ordenamiento")</f>
        <v>Ordenamiento</v>
      </c>
      <c r="E30" s="11"/>
      <c r="F30" s="9" t="str">
        <f>IFERROR(__xludf.DUMMYFUNCTION("""COMPUTED_VALUE"""),"Order By")</f>
        <v>Order By</v>
      </c>
      <c r="G30" s="10"/>
      <c r="H30" s="11"/>
    </row>
    <row r="31" ht="15.75" customHeight="1">
      <c r="A31" s="12">
        <v>4.0</v>
      </c>
      <c r="B31" s="9" t="str">
        <f>IFERROR(__xludf.DUMMYFUNCTION("""COMPUTED_VALUE"""),"Programación en Oracle SQL")</f>
        <v>Programación en Oracle SQL</v>
      </c>
      <c r="C31" s="11"/>
      <c r="D31" s="9" t="str">
        <f>IFERROR(__xludf.DUMMYFUNCTION("""COMPUTED_VALUE"""),"Manipulación")</f>
        <v>Manipulación</v>
      </c>
      <c r="E31" s="11"/>
      <c r="F31" s="9" t="str">
        <f>IFERROR(__xludf.DUMMYFUNCTION("""COMPUTED_VALUE"""),"Caracteres, Mayúsculas, Minúsculas")</f>
        <v>Caracteres, Mayúsculas, Minúsculas</v>
      </c>
      <c r="G31" s="10"/>
      <c r="H31" s="11"/>
    </row>
    <row r="32" ht="15.75" customHeight="1">
      <c r="A32" s="12">
        <v>5.0</v>
      </c>
      <c r="B32" s="9" t="str">
        <f>IFERROR(__xludf.DUMMYFUNCTION("""COMPUTED_VALUE"""),"Programación en Oracle SQL")</f>
        <v>Programación en Oracle SQL</v>
      </c>
      <c r="C32" s="11"/>
      <c r="D32" s="9" t="str">
        <f>IFERROR(__xludf.DUMMYFUNCTION("""COMPUTED_VALUE"""),"Funciones")</f>
        <v>Funciones</v>
      </c>
      <c r="E32" s="11"/>
      <c r="F32" s="9" t="str">
        <f>IFERROR(__xludf.DUMMYFUNCTION("""COMPUTED_VALUE"""),"Numéricas")</f>
        <v>Numéricas</v>
      </c>
      <c r="G32" s="10"/>
      <c r="H32" s="11"/>
    </row>
    <row r="33" ht="15.75" customHeight="1">
      <c r="A33" s="12">
        <v>6.0</v>
      </c>
      <c r="B33" s="9" t="str">
        <f>IFERROR(__xludf.DUMMYFUNCTION("""COMPUTED_VALUE"""),"Programación en Oracle SQL")</f>
        <v>Programación en Oracle SQL</v>
      </c>
      <c r="C33" s="11"/>
      <c r="D33" s="9" t="str">
        <f>IFERROR(__xludf.DUMMYFUNCTION("""COMPUTED_VALUE"""),"Funciones")</f>
        <v>Funciones</v>
      </c>
      <c r="E33" s="11"/>
      <c r="F33" s="9" t="str">
        <f>IFERROR(__xludf.DUMMYFUNCTION("""COMPUTED_VALUE"""),"Fechas")</f>
        <v>Fechas</v>
      </c>
      <c r="G33" s="10"/>
      <c r="H33" s="11"/>
    </row>
    <row r="34" ht="15.75" customHeight="1">
      <c r="A34" s="12">
        <v>7.0</v>
      </c>
      <c r="B34" s="9"/>
      <c r="C34" s="11"/>
      <c r="D34" s="9"/>
      <c r="E34" s="11"/>
      <c r="F34" s="9"/>
      <c r="G34" s="10"/>
      <c r="H34" s="11"/>
    </row>
    <row r="35" ht="15.75" customHeight="1"/>
    <row r="36" ht="15.75" customHeight="1">
      <c r="A36" s="105" t="s">
        <v>240</v>
      </c>
    </row>
    <row r="37" ht="15.75" customHeight="1">
      <c r="A37" s="16"/>
      <c r="B37" s="16"/>
      <c r="C37" s="16"/>
      <c r="D37" s="16"/>
      <c r="E37" s="16"/>
      <c r="F37" s="16"/>
      <c r="G37" s="16"/>
      <c r="H37" s="16"/>
    </row>
    <row r="38">
      <c r="A38" s="106" t="s">
        <v>241</v>
      </c>
      <c r="B38" s="106" t="s">
        <v>80</v>
      </c>
      <c r="C38" s="108" t="s">
        <v>242</v>
      </c>
      <c r="D38" s="109" t="s">
        <v>243</v>
      </c>
      <c r="E38" s="10"/>
      <c r="F38" s="10"/>
      <c r="G38" s="10"/>
      <c r="H38" s="11"/>
      <c r="I38" s="110" t="s">
        <v>139</v>
      </c>
    </row>
    <row r="39" ht="15.75" customHeight="1">
      <c r="A39" s="12" t="s">
        <v>244</v>
      </c>
      <c r="B39" s="12" t="s">
        <v>245</v>
      </c>
      <c r="C39" s="12">
        <v>30.0</v>
      </c>
      <c r="D39" s="44">
        <v>30.0</v>
      </c>
      <c r="E39" s="10"/>
      <c r="F39" s="10"/>
      <c r="G39" s="10"/>
      <c r="H39" s="11"/>
      <c r="I39" s="12" t="str">
        <f t="shared" ref="I39:I42" si="1">IF(D39&lt;=C39,"Correcto", "Corregir")</f>
        <v>Correcto</v>
      </c>
    </row>
    <row r="40" ht="15.75" customHeight="1">
      <c r="A40" s="12" t="s">
        <v>246</v>
      </c>
      <c r="B40" s="12" t="s">
        <v>245</v>
      </c>
      <c r="C40" s="12">
        <v>6.0</v>
      </c>
      <c r="D40" s="44">
        <v>5.0</v>
      </c>
      <c r="E40" s="10"/>
      <c r="F40" s="10"/>
      <c r="G40" s="10"/>
      <c r="H40" s="11"/>
      <c r="I40" s="12" t="str">
        <f t="shared" si="1"/>
        <v>Correcto</v>
      </c>
    </row>
    <row r="41" ht="15.75" customHeight="1">
      <c r="A41" s="12" t="s">
        <v>247</v>
      </c>
      <c r="B41" s="12" t="s">
        <v>248</v>
      </c>
      <c r="C41" s="12">
        <v>10.0</v>
      </c>
      <c r="D41" s="9"/>
      <c r="E41" s="10"/>
      <c r="F41" s="10"/>
      <c r="G41" s="10"/>
      <c r="H41" s="11"/>
      <c r="I41" s="12" t="str">
        <f t="shared" si="1"/>
        <v>Correcto</v>
      </c>
    </row>
    <row r="42" ht="15.75" customHeight="1">
      <c r="A42" s="12" t="s">
        <v>249</v>
      </c>
      <c r="B42" s="12" t="s">
        <v>245</v>
      </c>
      <c r="C42" s="12">
        <v>30.0</v>
      </c>
      <c r="D42" s="44">
        <v>25.0</v>
      </c>
      <c r="E42" s="10"/>
      <c r="F42" s="10"/>
      <c r="G42" s="10"/>
      <c r="H42" s="11"/>
      <c r="I42" s="12" t="str">
        <f t="shared" si="1"/>
        <v>Correcto</v>
      </c>
    </row>
    <row r="43" ht="15.75" customHeight="1"/>
    <row r="44" ht="15.75" customHeight="1">
      <c r="A44" s="93" t="s">
        <v>250</v>
      </c>
      <c r="G44" s="58" t="s">
        <v>14</v>
      </c>
      <c r="H44" s="94">
        <f>B50</f>
        <v>35</v>
      </c>
    </row>
    <row r="45" ht="15.75" customHeight="1">
      <c r="G45" s="30" t="s">
        <v>251</v>
      </c>
    </row>
    <row r="46" ht="15.75" customHeight="1">
      <c r="A46" s="30" t="s">
        <v>252</v>
      </c>
    </row>
    <row r="47">
      <c r="A47" s="42" t="s">
        <v>253</v>
      </c>
      <c r="B47" s="44" t="s">
        <v>129</v>
      </c>
      <c r="C47" s="10"/>
      <c r="D47" s="10"/>
      <c r="E47" s="10"/>
      <c r="F47" s="10"/>
      <c r="G47" s="10"/>
      <c r="H47" s="11"/>
    </row>
    <row r="48" ht="15.75" customHeight="1">
      <c r="A48" s="42" t="s">
        <v>16</v>
      </c>
      <c r="B48" s="9" t="s">
        <v>254</v>
      </c>
      <c r="C48" s="10"/>
      <c r="D48" s="10"/>
      <c r="E48" s="10"/>
      <c r="F48" s="10"/>
      <c r="G48" s="10"/>
      <c r="H48" s="11"/>
    </row>
    <row r="49" ht="15.75" customHeight="1">
      <c r="A49" s="42" t="s">
        <v>214</v>
      </c>
      <c r="B49" s="111">
        <v>1.0</v>
      </c>
      <c r="C49" s="10"/>
      <c r="D49" s="10"/>
      <c r="E49" s="10"/>
      <c r="F49" s="10"/>
      <c r="G49" s="10"/>
      <c r="H49" s="11"/>
    </row>
    <row r="50" ht="15.75" customHeight="1">
      <c r="A50" s="42" t="s">
        <v>14</v>
      </c>
      <c r="B50" s="44">
        <v>35.0</v>
      </c>
      <c r="C50" s="10"/>
      <c r="D50" s="10"/>
      <c r="E50" s="10"/>
      <c r="F50" s="10"/>
      <c r="G50" s="10"/>
      <c r="H50" s="11"/>
    </row>
    <row r="51" ht="15.75" customHeight="1">
      <c r="A51" s="112" t="s">
        <v>255</v>
      </c>
      <c r="B51" s="16"/>
      <c r="C51" s="16"/>
      <c r="D51" s="16"/>
      <c r="E51" s="16"/>
      <c r="F51" s="16"/>
      <c r="G51" s="16"/>
      <c r="H51" s="16"/>
    </row>
    <row r="52" ht="15.75" customHeight="1">
      <c r="A52" s="96" t="s">
        <v>256</v>
      </c>
      <c r="B52" s="10"/>
      <c r="C52" s="10"/>
      <c r="D52" s="10"/>
      <c r="E52" s="10"/>
      <c r="F52" s="10"/>
      <c r="G52" s="10"/>
      <c r="H52" s="11"/>
    </row>
    <row r="53" ht="15.75" customHeight="1">
      <c r="A53" s="113" t="s">
        <v>279</v>
      </c>
      <c r="B53" s="99"/>
      <c r="C53" s="99"/>
      <c r="D53" s="99"/>
      <c r="E53" s="99"/>
      <c r="F53" s="99"/>
      <c r="G53" s="99"/>
      <c r="H53" s="100"/>
    </row>
    <row r="54" ht="15.75" customHeight="1">
      <c r="A54" s="114"/>
      <c r="H54" s="115"/>
    </row>
    <row r="55" ht="15.75" customHeight="1">
      <c r="A55" s="101"/>
      <c r="B55" s="102"/>
      <c r="C55" s="102"/>
      <c r="D55" s="102"/>
      <c r="E55" s="102"/>
      <c r="F55" s="102"/>
      <c r="G55" s="102"/>
      <c r="H55" s="104"/>
    </row>
    <row r="56" ht="15.75" customHeight="1"/>
    <row r="57" ht="15.75" customHeight="1">
      <c r="A57" s="30" t="s">
        <v>259</v>
      </c>
    </row>
    <row r="58">
      <c r="A58" s="42" t="s">
        <v>253</v>
      </c>
      <c r="B58" s="9"/>
      <c r="C58" s="10"/>
      <c r="D58" s="10"/>
      <c r="E58" s="10"/>
      <c r="F58" s="10"/>
      <c r="G58" s="10"/>
      <c r="H58" s="11"/>
    </row>
    <row r="59" ht="15.75" customHeight="1">
      <c r="A59" s="42" t="s">
        <v>16</v>
      </c>
      <c r="B59" s="9"/>
      <c r="C59" s="10"/>
      <c r="D59" s="10"/>
      <c r="E59" s="10"/>
      <c r="F59" s="10"/>
      <c r="G59" s="10"/>
      <c r="H59" s="11"/>
    </row>
    <row r="60" ht="15.75" customHeight="1">
      <c r="A60" s="42" t="s">
        <v>214</v>
      </c>
      <c r="B60" s="116"/>
      <c r="C60" s="10"/>
      <c r="D60" s="10"/>
      <c r="E60" s="10"/>
      <c r="F60" s="10"/>
      <c r="G60" s="10"/>
      <c r="H60" s="11"/>
    </row>
    <row r="61" ht="15.75" customHeight="1">
      <c r="A61" s="42" t="s">
        <v>14</v>
      </c>
      <c r="B61" s="116"/>
      <c r="C61" s="10"/>
      <c r="D61" s="10"/>
      <c r="E61" s="10"/>
      <c r="F61" s="10"/>
      <c r="G61" s="10"/>
      <c r="H61" s="11"/>
    </row>
    <row r="62" ht="15.75" customHeight="1">
      <c r="A62" s="117" t="s">
        <v>260</v>
      </c>
      <c r="B62" s="16"/>
      <c r="C62" s="16"/>
      <c r="D62" s="16"/>
      <c r="E62" s="16"/>
      <c r="F62" s="16"/>
      <c r="G62" s="16"/>
      <c r="H62" s="16"/>
    </row>
    <row r="63" ht="15.75" customHeight="1">
      <c r="A63" s="96" t="s">
        <v>256</v>
      </c>
      <c r="B63" s="10"/>
      <c r="C63" s="10"/>
      <c r="D63" s="10"/>
      <c r="E63" s="10"/>
      <c r="F63" s="10"/>
      <c r="G63" s="10"/>
      <c r="H63" s="11"/>
    </row>
    <row r="64" ht="15.75" customHeight="1">
      <c r="A64" s="118"/>
      <c r="B64" s="99"/>
      <c r="C64" s="99"/>
      <c r="D64" s="99"/>
      <c r="E64" s="99"/>
      <c r="F64" s="99"/>
      <c r="G64" s="99"/>
      <c r="H64" s="100"/>
    </row>
    <row r="65" ht="15.75" customHeight="1">
      <c r="A65" s="114"/>
      <c r="H65" s="115"/>
    </row>
    <row r="66" ht="15.75" customHeight="1">
      <c r="A66" s="101"/>
      <c r="B66" s="102"/>
      <c r="C66" s="102"/>
      <c r="D66" s="102"/>
      <c r="E66" s="102"/>
      <c r="F66" s="102"/>
      <c r="G66" s="102"/>
      <c r="H66" s="104"/>
    </row>
    <row r="67" ht="15.75" customHeight="1"/>
    <row r="68" ht="15.75" customHeight="1">
      <c r="A68" s="93" t="s">
        <v>261</v>
      </c>
      <c r="G68" s="58" t="s">
        <v>14</v>
      </c>
      <c r="H68" s="94">
        <f>B70</f>
        <v>5</v>
      </c>
    </row>
    <row r="69" ht="15.75" customHeight="1">
      <c r="G69" s="30" t="s">
        <v>262</v>
      </c>
    </row>
    <row r="70" ht="15.75" customHeight="1">
      <c r="A70" s="42" t="s">
        <v>14</v>
      </c>
      <c r="B70" s="111">
        <v>5.0</v>
      </c>
      <c r="C70" s="10"/>
      <c r="D70" s="10"/>
      <c r="E70" s="10"/>
      <c r="F70" s="10"/>
      <c r="G70" s="10"/>
      <c r="H70" s="11"/>
    </row>
    <row r="71" ht="15.75" customHeight="1">
      <c r="A71" s="109" t="s">
        <v>263</v>
      </c>
      <c r="B71" s="10"/>
      <c r="C71" s="10"/>
      <c r="D71" s="10"/>
      <c r="E71" s="10"/>
      <c r="F71" s="10"/>
      <c r="G71" s="10"/>
      <c r="H71" s="11"/>
    </row>
    <row r="72" ht="15.75" customHeight="1">
      <c r="A72" s="118"/>
      <c r="B72" s="99"/>
      <c r="C72" s="99"/>
      <c r="D72" s="99"/>
      <c r="E72" s="99"/>
      <c r="F72" s="99"/>
      <c r="G72" s="99"/>
      <c r="H72" s="100"/>
    </row>
    <row r="73" ht="15.75" customHeight="1">
      <c r="A73" s="101"/>
      <c r="B73" s="102"/>
      <c r="C73" s="102"/>
      <c r="D73" s="102"/>
      <c r="E73" s="102"/>
      <c r="F73" s="102"/>
      <c r="G73" s="102"/>
      <c r="H73" s="104"/>
    </row>
    <row r="74" ht="15.75" customHeight="1">
      <c r="A74" s="30"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 t="s">
        <v>207</v>
      </c>
    </row>
    <row r="3" ht="15.75" customHeight="1"/>
    <row r="4" ht="15.75" customHeight="1">
      <c r="B4" s="8" t="s">
        <v>2</v>
      </c>
      <c r="C4" s="90" t="str">
        <f>'Diseño'!C4</f>
        <v>774 - Sistemas de Bases de Datos 1</v>
      </c>
      <c r="D4" s="10"/>
      <c r="E4" s="10"/>
      <c r="F4" s="10"/>
      <c r="G4" s="11"/>
    </row>
    <row r="5" ht="15.75" customHeight="1">
      <c r="B5" s="12" t="s">
        <v>4</v>
      </c>
      <c r="C5" s="9">
        <v>7.0</v>
      </c>
      <c r="D5" s="10"/>
      <c r="E5" s="10"/>
      <c r="F5" s="10"/>
      <c r="G5" s="11"/>
    </row>
    <row r="6" ht="15.75" customHeight="1">
      <c r="B6" s="91" t="s">
        <v>5</v>
      </c>
      <c r="C6" s="9">
        <f>H10+H21+H44+H68</f>
        <v>120</v>
      </c>
      <c r="D6" s="10"/>
      <c r="E6" s="10"/>
      <c r="F6" s="10"/>
      <c r="G6" s="11"/>
      <c r="I6" s="16"/>
    </row>
    <row r="7" ht="15.75" customHeight="1">
      <c r="B7" s="91" t="s">
        <v>214</v>
      </c>
      <c r="C7" s="9">
        <f>B49+B60</f>
        <v>0</v>
      </c>
      <c r="D7" s="10"/>
      <c r="E7" s="10"/>
      <c r="F7" s="10"/>
      <c r="G7" s="11"/>
    </row>
    <row r="8" ht="15.75" customHeight="1">
      <c r="B8" s="91" t="s">
        <v>215</v>
      </c>
      <c r="C8" s="92" t="str">
        <f>IF(H44&lt;=0, "❌ ERROR: La Actividad 1 debe tener un tiempo mayor a 0.", IF(H21&gt;60, "❌ ERROR: El 'Área de Conocimiento' no puede exceder los 60 min.", IF((H10+H21+H44)&lt;100, "❌ ERROR: El tiempo total debe ser de al menos 100 min.", "✅ VALIDACIÓN CORRECTA")))</f>
        <v>❌ ERROR: El 'Área de Conocimiento' no puede exceder los 60 min.</v>
      </c>
      <c r="D8" s="10"/>
      <c r="E8" s="10"/>
      <c r="F8" s="10"/>
      <c r="G8" s="11"/>
      <c r="I8" s="16"/>
      <c r="J8" s="16"/>
      <c r="K8" s="16"/>
    </row>
    <row r="9" ht="15.75" customHeight="1"/>
    <row r="10" ht="15.75" customHeight="1">
      <c r="A10" s="93" t="s">
        <v>217</v>
      </c>
      <c r="G10" s="58" t="s">
        <v>14</v>
      </c>
      <c r="H10" s="94">
        <f>B13</f>
        <v>5</v>
      </c>
    </row>
    <row r="11" ht="15.75" customHeight="1">
      <c r="G11" s="30" t="s">
        <v>219</v>
      </c>
    </row>
    <row r="12" ht="15.75" customHeight="1">
      <c r="A12" s="42" t="s">
        <v>220</v>
      </c>
      <c r="B12" s="44" t="s">
        <v>274</v>
      </c>
      <c r="C12" s="10"/>
      <c r="D12" s="10"/>
      <c r="E12" s="10"/>
      <c r="F12" s="10"/>
      <c r="G12" s="10"/>
      <c r="H12" s="11"/>
    </row>
    <row r="13" ht="15.75" customHeight="1">
      <c r="A13" s="48" t="s">
        <v>14</v>
      </c>
      <c r="B13" s="44">
        <v>5.0</v>
      </c>
      <c r="C13" s="10"/>
      <c r="D13" s="10"/>
      <c r="E13" s="10"/>
      <c r="F13" s="10"/>
      <c r="G13" s="10"/>
      <c r="H13" s="11"/>
    </row>
    <row r="14" ht="15.75" customHeight="1">
      <c r="A14" s="96" t="s">
        <v>223</v>
      </c>
      <c r="B14" s="10"/>
      <c r="C14" s="10"/>
      <c r="D14" s="10"/>
      <c r="E14" s="10"/>
      <c r="F14" s="10"/>
      <c r="G14" s="10"/>
      <c r="H14" s="11"/>
    </row>
    <row r="15" ht="15.75" customHeight="1">
      <c r="A15" s="98" t="s">
        <v>275</v>
      </c>
      <c r="B15" s="99"/>
      <c r="C15" s="99"/>
      <c r="D15" s="99"/>
      <c r="E15" s="99"/>
      <c r="F15" s="99"/>
      <c r="G15" s="99"/>
      <c r="H15" s="100"/>
    </row>
    <row r="16" ht="15.75" customHeight="1">
      <c r="A16" s="101"/>
      <c r="B16" s="102"/>
      <c r="C16" s="102"/>
      <c r="D16" s="102"/>
      <c r="E16" s="102"/>
      <c r="F16" s="102"/>
      <c r="G16" s="102"/>
      <c r="H16" s="104"/>
    </row>
    <row r="17" ht="15.75" customHeight="1">
      <c r="A17" s="96" t="s">
        <v>227</v>
      </c>
      <c r="B17" s="10"/>
      <c r="C17" s="10"/>
      <c r="D17" s="10"/>
      <c r="E17" s="10"/>
      <c r="F17" s="10"/>
      <c r="G17" s="10"/>
      <c r="H17" s="11"/>
    </row>
    <row r="18" ht="15.75" customHeight="1">
      <c r="A18" s="98" t="s">
        <v>276</v>
      </c>
      <c r="B18" s="99"/>
      <c r="C18" s="99"/>
      <c r="D18" s="99"/>
      <c r="E18" s="99"/>
      <c r="F18" s="99"/>
      <c r="G18" s="99"/>
      <c r="H18" s="100"/>
    </row>
    <row r="19" ht="15.75" customHeight="1">
      <c r="A19" s="101"/>
      <c r="B19" s="102"/>
      <c r="C19" s="102"/>
      <c r="D19" s="102"/>
      <c r="E19" s="102"/>
      <c r="F19" s="102"/>
      <c r="G19" s="102"/>
      <c r="H19" s="104"/>
    </row>
    <row r="20" ht="15.75" customHeight="1"/>
    <row r="21" ht="15.75" customHeight="1">
      <c r="A21" s="93" t="s">
        <v>230</v>
      </c>
      <c r="G21" s="58" t="s">
        <v>14</v>
      </c>
      <c r="H21" s="94">
        <f>SUM(D39:H42)</f>
        <v>70</v>
      </c>
      <c r="I21" s="16"/>
    </row>
    <row r="22" ht="15.75" customHeight="1">
      <c r="G22" s="30" t="s">
        <v>231</v>
      </c>
    </row>
    <row r="23" ht="15.75" customHeight="1">
      <c r="A23" s="42" t="s">
        <v>232</v>
      </c>
      <c r="B23" s="44" t="s">
        <v>277</v>
      </c>
      <c r="C23" s="10"/>
      <c r="D23" s="10"/>
      <c r="E23" s="10"/>
      <c r="F23" s="10"/>
      <c r="G23" s="10"/>
      <c r="H23" s="11"/>
    </row>
    <row r="24" ht="15.75" customHeight="1">
      <c r="A24" s="42" t="s">
        <v>232</v>
      </c>
      <c r="B24" s="44" t="s">
        <v>95</v>
      </c>
      <c r="C24" s="10"/>
      <c r="D24" s="10"/>
      <c r="E24" s="10"/>
      <c r="F24" s="10"/>
      <c r="G24" s="10"/>
      <c r="H24" s="11"/>
    </row>
    <row r="25" ht="15.75" customHeight="1"/>
    <row r="26" ht="15.75" customHeight="1">
      <c r="A26" s="105" t="s">
        <v>233</v>
      </c>
      <c r="B26" s="16"/>
      <c r="C26" s="16"/>
      <c r="D26" s="16"/>
    </row>
    <row r="27" ht="15.75" customHeight="1">
      <c r="A27" s="106" t="s">
        <v>21</v>
      </c>
      <c r="B27" s="107" t="s">
        <v>234</v>
      </c>
      <c r="C27" s="11"/>
      <c r="D27" s="107" t="s">
        <v>235</v>
      </c>
      <c r="E27" s="11"/>
      <c r="F27" s="107" t="s">
        <v>236</v>
      </c>
      <c r="G27" s="10"/>
      <c r="H27" s="11"/>
    </row>
    <row r="28" ht="15.75" customHeight="1">
      <c r="A28" s="12">
        <v>1.0</v>
      </c>
      <c r="B28" s="9" t="str">
        <f>IFERROR(__xludf.DUMMYFUNCTION("FILTER('Diseño'!D:D,'Diseño'!H:H=$C$5)"),"Programación en Oracle SQL")</f>
        <v>Programación en Oracle SQL</v>
      </c>
      <c r="C28" s="11"/>
      <c r="D28" s="9" t="str">
        <f>IFERROR(__xludf.DUMMYFUNCTION("FILTER('Diseño'!E:E,'Diseño'!H:H=$C$5)"),"Funciones")</f>
        <v>Funciones</v>
      </c>
      <c r="E28" s="11"/>
      <c r="F28" s="9" t="str">
        <f>IFERROR(__xludf.DUMMYFUNCTION("FILTER('Diseño'!F:F,'Diseño'!H:H=$C$5)"),"NULL")</f>
        <v>NULL</v>
      </c>
      <c r="G28" s="10"/>
      <c r="H28" s="11"/>
    </row>
    <row r="29" ht="15.75" customHeight="1">
      <c r="A29" s="12">
        <v>2.0</v>
      </c>
      <c r="B29" s="9" t="str">
        <f>IFERROR(__xludf.DUMMYFUNCTION("""COMPUTED_VALUE"""),"Programación en Oracle SQL")</f>
        <v>Programación en Oracle SQL</v>
      </c>
      <c r="C29" s="11"/>
      <c r="D29" s="9" t="str">
        <f>IFERROR(__xludf.DUMMYFUNCTION("""COMPUTED_VALUE"""),"Funciones")</f>
        <v>Funciones</v>
      </c>
      <c r="E29" s="11"/>
      <c r="F29" s="9" t="str">
        <f>IFERROR(__xludf.DUMMYFUNCTION("""COMPUTED_VALUE"""),"Condicionales Case y Decode")</f>
        <v>Condicionales Case y Decode</v>
      </c>
      <c r="G29" s="10"/>
      <c r="H29" s="11"/>
    </row>
    <row r="30" ht="15.75" customHeight="1">
      <c r="A30" s="12">
        <v>3.0</v>
      </c>
      <c r="B30" s="9" t="str">
        <f>IFERROR(__xludf.DUMMYFUNCTION("""COMPUTED_VALUE"""),"Programación en Oracle SQL")</f>
        <v>Programación en Oracle SQL</v>
      </c>
      <c r="C30" s="11"/>
      <c r="D30" s="9" t="str">
        <f>IFERROR(__xludf.DUMMYFUNCTION("""COMPUTED_VALUE"""),"Uniones")</f>
        <v>Uniones</v>
      </c>
      <c r="E30" s="11"/>
      <c r="F30" s="9" t="str">
        <f>IFERROR(__xludf.DUMMYFUNCTION("""COMPUTED_VALUE"""),"Cruzadas y Naturales")</f>
        <v>Cruzadas y Naturales</v>
      </c>
      <c r="G30" s="10"/>
      <c r="H30" s="11"/>
    </row>
    <row r="31" ht="15.75" customHeight="1">
      <c r="A31" s="12">
        <v>4.0</v>
      </c>
      <c r="B31" s="9" t="str">
        <f>IFERROR(__xludf.DUMMYFUNCTION("""COMPUTED_VALUE"""),"Programación en Oracle SQL")</f>
        <v>Programación en Oracle SQL</v>
      </c>
      <c r="C31" s="11"/>
      <c r="D31" s="9" t="str">
        <f>IFERROR(__xludf.DUMMYFUNCTION("""COMPUTED_VALUE"""),"Uniones")</f>
        <v>Uniones</v>
      </c>
      <c r="E31" s="11"/>
      <c r="F31" s="9" t="str">
        <f>IFERROR(__xludf.DUMMYFUNCTION("""COMPUTED_VALUE"""),"Join, USING")</f>
        <v>Join, USING</v>
      </c>
      <c r="G31" s="10"/>
      <c r="H31" s="11"/>
    </row>
    <row r="32" ht="15.75" customHeight="1">
      <c r="A32" s="12">
        <v>5.0</v>
      </c>
      <c r="B32" s="9" t="str">
        <f>IFERROR(__xludf.DUMMYFUNCTION("""COMPUTED_VALUE"""),"Programación en Oracle SQL")</f>
        <v>Programación en Oracle SQL</v>
      </c>
      <c r="C32" s="11"/>
      <c r="D32" s="9" t="str">
        <f>IFERROR(__xludf.DUMMYFUNCTION("""COMPUTED_VALUE"""),"Uniones")</f>
        <v>Uniones</v>
      </c>
      <c r="E32" s="11"/>
      <c r="F32" s="9" t="str">
        <f>IFERROR(__xludf.DUMMYFUNCTION("""COMPUTED_VALUE"""),"Internas, Externas")</f>
        <v>Internas, Externas</v>
      </c>
      <c r="G32" s="10"/>
      <c r="H32" s="11"/>
    </row>
    <row r="33" ht="15.75" customHeight="1">
      <c r="A33" s="12">
        <v>6.0</v>
      </c>
      <c r="B33" s="9"/>
      <c r="C33" s="11"/>
      <c r="D33" s="9"/>
      <c r="E33" s="11"/>
      <c r="F33" s="9"/>
      <c r="G33" s="10"/>
      <c r="H33" s="11"/>
    </row>
    <row r="34" ht="15.75" customHeight="1">
      <c r="A34" s="12">
        <v>7.0</v>
      </c>
      <c r="B34" s="9"/>
      <c r="C34" s="11"/>
      <c r="D34" s="9"/>
      <c r="E34" s="11"/>
      <c r="F34" s="9"/>
      <c r="G34" s="10"/>
      <c r="H34" s="11"/>
    </row>
    <row r="35" ht="15.75" customHeight="1"/>
    <row r="36" ht="15.75" customHeight="1">
      <c r="A36" s="105" t="s">
        <v>240</v>
      </c>
    </row>
    <row r="37" ht="15.75" customHeight="1">
      <c r="A37" s="16"/>
      <c r="B37" s="16"/>
      <c r="C37" s="16"/>
      <c r="D37" s="16"/>
      <c r="E37" s="16"/>
      <c r="F37" s="16"/>
      <c r="G37" s="16"/>
      <c r="H37" s="16"/>
    </row>
    <row r="38">
      <c r="A38" s="106" t="s">
        <v>241</v>
      </c>
      <c r="B38" s="106" t="s">
        <v>80</v>
      </c>
      <c r="C38" s="108" t="s">
        <v>242</v>
      </c>
      <c r="D38" s="109" t="s">
        <v>243</v>
      </c>
      <c r="E38" s="10"/>
      <c r="F38" s="10"/>
      <c r="G38" s="10"/>
      <c r="H38" s="11"/>
      <c r="I38" s="110" t="s">
        <v>139</v>
      </c>
    </row>
    <row r="39" ht="15.75" customHeight="1">
      <c r="A39" s="12" t="s">
        <v>244</v>
      </c>
      <c r="B39" s="12" t="s">
        <v>245</v>
      </c>
      <c r="C39" s="12">
        <v>30.0</v>
      </c>
      <c r="D39" s="44">
        <v>25.0</v>
      </c>
      <c r="E39" s="10"/>
      <c r="F39" s="10"/>
      <c r="G39" s="10"/>
      <c r="H39" s="11"/>
      <c r="I39" s="12" t="str">
        <f t="shared" ref="I39:I42" si="1">IF(D39&lt;=C39,"Correcto", "Corregir")</f>
        <v>Correcto</v>
      </c>
    </row>
    <row r="40" ht="15.75" customHeight="1">
      <c r="A40" s="12" t="s">
        <v>246</v>
      </c>
      <c r="B40" s="12" t="s">
        <v>245</v>
      </c>
      <c r="C40" s="12">
        <v>6.0</v>
      </c>
      <c r="D40" s="44">
        <v>5.0</v>
      </c>
      <c r="E40" s="10"/>
      <c r="F40" s="10"/>
      <c r="G40" s="10"/>
      <c r="H40" s="11"/>
      <c r="I40" s="12" t="str">
        <f t="shared" si="1"/>
        <v>Correcto</v>
      </c>
    </row>
    <row r="41" ht="15.75" customHeight="1">
      <c r="A41" s="12" t="s">
        <v>247</v>
      </c>
      <c r="B41" s="12" t="s">
        <v>248</v>
      </c>
      <c r="C41" s="12">
        <v>10.0</v>
      </c>
      <c r="D41" s="44">
        <v>10.0</v>
      </c>
      <c r="E41" s="10"/>
      <c r="F41" s="10"/>
      <c r="G41" s="10"/>
      <c r="H41" s="11"/>
      <c r="I41" s="12" t="str">
        <f t="shared" si="1"/>
        <v>Correcto</v>
      </c>
    </row>
    <row r="42" ht="15.75" customHeight="1">
      <c r="A42" s="12" t="s">
        <v>249</v>
      </c>
      <c r="B42" s="12" t="s">
        <v>245</v>
      </c>
      <c r="C42" s="12">
        <v>30.0</v>
      </c>
      <c r="D42" s="44">
        <v>30.0</v>
      </c>
      <c r="E42" s="10"/>
      <c r="F42" s="10"/>
      <c r="G42" s="10"/>
      <c r="H42" s="11"/>
      <c r="I42" s="12" t="str">
        <f t="shared" si="1"/>
        <v>Correcto</v>
      </c>
    </row>
    <row r="43" ht="15.75" customHeight="1"/>
    <row r="44" ht="15.75" customHeight="1">
      <c r="A44" s="93" t="s">
        <v>250</v>
      </c>
      <c r="G44" s="58" t="s">
        <v>14</v>
      </c>
      <c r="H44" s="94">
        <f>B50</f>
        <v>35</v>
      </c>
    </row>
    <row r="45" ht="15.75" customHeight="1">
      <c r="G45" s="30" t="s">
        <v>251</v>
      </c>
    </row>
    <row r="46" ht="15.75" customHeight="1">
      <c r="A46" s="30" t="s">
        <v>252</v>
      </c>
    </row>
    <row r="47">
      <c r="A47" s="42" t="s">
        <v>253</v>
      </c>
      <c r="B47" s="44" t="s">
        <v>277</v>
      </c>
      <c r="C47" s="10"/>
      <c r="D47" s="10"/>
      <c r="E47" s="10"/>
      <c r="F47" s="10"/>
      <c r="G47" s="10"/>
      <c r="H47" s="11"/>
    </row>
    <row r="48" ht="15.75" customHeight="1">
      <c r="A48" s="42" t="s">
        <v>16</v>
      </c>
      <c r="B48" s="9" t="s">
        <v>254</v>
      </c>
      <c r="C48" s="10"/>
      <c r="D48" s="10"/>
      <c r="E48" s="10"/>
      <c r="F48" s="10"/>
      <c r="G48" s="10"/>
      <c r="H48" s="11"/>
    </row>
    <row r="49" ht="15.75" customHeight="1">
      <c r="A49" s="42" t="s">
        <v>214</v>
      </c>
      <c r="B49" s="116">
        <v>0.0</v>
      </c>
      <c r="C49" s="10"/>
      <c r="D49" s="10"/>
      <c r="E49" s="10"/>
      <c r="F49" s="10"/>
      <c r="G49" s="10"/>
      <c r="H49" s="11"/>
    </row>
    <row r="50" ht="15.75" customHeight="1">
      <c r="A50" s="42" t="s">
        <v>14</v>
      </c>
      <c r="B50" s="44">
        <v>35.0</v>
      </c>
      <c r="C50" s="10"/>
      <c r="D50" s="10"/>
      <c r="E50" s="10"/>
      <c r="F50" s="10"/>
      <c r="G50" s="10"/>
      <c r="H50" s="11"/>
    </row>
    <row r="51" ht="15.75" customHeight="1">
      <c r="A51" s="112" t="s">
        <v>255</v>
      </c>
      <c r="B51" s="16"/>
      <c r="C51" s="16"/>
      <c r="D51" s="16"/>
      <c r="E51" s="16"/>
      <c r="F51" s="16"/>
      <c r="G51" s="16"/>
      <c r="H51" s="16"/>
    </row>
    <row r="52" ht="15.75" customHeight="1">
      <c r="A52" s="96" t="s">
        <v>256</v>
      </c>
      <c r="B52" s="10"/>
      <c r="C52" s="10"/>
      <c r="D52" s="10"/>
      <c r="E52" s="10"/>
      <c r="F52" s="10"/>
      <c r="G52" s="10"/>
      <c r="H52" s="11"/>
    </row>
    <row r="53" ht="15.75" customHeight="1">
      <c r="A53" s="113" t="s">
        <v>281</v>
      </c>
      <c r="B53" s="99"/>
      <c r="C53" s="99"/>
      <c r="D53" s="99"/>
      <c r="E53" s="99"/>
      <c r="F53" s="99"/>
      <c r="G53" s="99"/>
      <c r="H53" s="100"/>
    </row>
    <row r="54" ht="15.75" customHeight="1">
      <c r="A54" s="114"/>
      <c r="H54" s="115"/>
    </row>
    <row r="55" ht="15.75" customHeight="1">
      <c r="A55" s="101"/>
      <c r="B55" s="102"/>
      <c r="C55" s="102"/>
      <c r="D55" s="102"/>
      <c r="E55" s="102"/>
      <c r="F55" s="102"/>
      <c r="G55" s="102"/>
      <c r="H55" s="104"/>
    </row>
    <row r="56" ht="15.75" customHeight="1"/>
    <row r="57" ht="15.75" customHeight="1">
      <c r="A57" s="30" t="s">
        <v>259</v>
      </c>
    </row>
    <row r="58">
      <c r="A58" s="42" t="s">
        <v>253</v>
      </c>
      <c r="B58" s="9"/>
      <c r="C58" s="10"/>
      <c r="D58" s="10"/>
      <c r="E58" s="10"/>
      <c r="F58" s="10"/>
      <c r="G58" s="10"/>
      <c r="H58" s="11"/>
    </row>
    <row r="59" ht="15.75" customHeight="1">
      <c r="A59" s="42" t="s">
        <v>16</v>
      </c>
      <c r="B59" s="9"/>
      <c r="C59" s="10"/>
      <c r="D59" s="10"/>
      <c r="E59" s="10"/>
      <c r="F59" s="10"/>
      <c r="G59" s="10"/>
      <c r="H59" s="11"/>
    </row>
    <row r="60" ht="15.75" customHeight="1">
      <c r="A60" s="42" t="s">
        <v>214</v>
      </c>
      <c r="B60" s="116"/>
      <c r="C60" s="10"/>
      <c r="D60" s="10"/>
      <c r="E60" s="10"/>
      <c r="F60" s="10"/>
      <c r="G60" s="10"/>
      <c r="H60" s="11"/>
    </row>
    <row r="61" ht="15.75" customHeight="1">
      <c r="A61" s="42" t="s">
        <v>14</v>
      </c>
      <c r="B61" s="116"/>
      <c r="C61" s="10"/>
      <c r="D61" s="10"/>
      <c r="E61" s="10"/>
      <c r="F61" s="10"/>
      <c r="G61" s="10"/>
      <c r="H61" s="11"/>
    </row>
    <row r="62" ht="15.75" customHeight="1">
      <c r="A62" s="117" t="s">
        <v>260</v>
      </c>
      <c r="B62" s="16"/>
      <c r="C62" s="16"/>
      <c r="D62" s="16"/>
      <c r="E62" s="16"/>
      <c r="F62" s="16"/>
      <c r="G62" s="16"/>
      <c r="H62" s="16"/>
    </row>
    <row r="63" ht="15.75" customHeight="1">
      <c r="A63" s="96" t="s">
        <v>256</v>
      </c>
      <c r="B63" s="10"/>
      <c r="C63" s="10"/>
      <c r="D63" s="10"/>
      <c r="E63" s="10"/>
      <c r="F63" s="10"/>
      <c r="G63" s="10"/>
      <c r="H63" s="11"/>
    </row>
    <row r="64" ht="15.75" customHeight="1">
      <c r="A64" s="118"/>
      <c r="B64" s="99"/>
      <c r="C64" s="99"/>
      <c r="D64" s="99"/>
      <c r="E64" s="99"/>
      <c r="F64" s="99"/>
      <c r="G64" s="99"/>
      <c r="H64" s="100"/>
    </row>
    <row r="65" ht="15.75" customHeight="1">
      <c r="A65" s="114"/>
      <c r="H65" s="115"/>
    </row>
    <row r="66" ht="15.75" customHeight="1">
      <c r="A66" s="101"/>
      <c r="B66" s="102"/>
      <c r="C66" s="102"/>
      <c r="D66" s="102"/>
      <c r="E66" s="102"/>
      <c r="F66" s="102"/>
      <c r="G66" s="102"/>
      <c r="H66" s="104"/>
    </row>
    <row r="67" ht="15.75" customHeight="1"/>
    <row r="68" ht="15.75" customHeight="1">
      <c r="A68" s="93" t="s">
        <v>261</v>
      </c>
      <c r="G68" s="58" t="s">
        <v>14</v>
      </c>
      <c r="H68" s="94">
        <f>B70</f>
        <v>10</v>
      </c>
    </row>
    <row r="69" ht="15.75" customHeight="1">
      <c r="G69" s="30" t="s">
        <v>262</v>
      </c>
    </row>
    <row r="70" ht="15.75" customHeight="1">
      <c r="A70" s="42" t="s">
        <v>14</v>
      </c>
      <c r="B70" s="111">
        <v>10.0</v>
      </c>
      <c r="C70" s="10"/>
      <c r="D70" s="10"/>
      <c r="E70" s="10"/>
      <c r="F70" s="10"/>
      <c r="G70" s="10"/>
      <c r="H70" s="11"/>
    </row>
    <row r="71" ht="15.75" customHeight="1">
      <c r="A71" s="109" t="s">
        <v>263</v>
      </c>
      <c r="B71" s="10"/>
      <c r="C71" s="10"/>
      <c r="D71" s="10"/>
      <c r="E71" s="10"/>
      <c r="F71" s="10"/>
      <c r="G71" s="10"/>
      <c r="H71" s="11"/>
    </row>
    <row r="72" ht="15.75" customHeight="1">
      <c r="A72" s="98" t="s">
        <v>267</v>
      </c>
      <c r="B72" s="99"/>
      <c r="C72" s="99"/>
      <c r="D72" s="99"/>
      <c r="E72" s="99"/>
      <c r="F72" s="99"/>
      <c r="G72" s="99"/>
      <c r="H72" s="100"/>
    </row>
    <row r="73" ht="15.75" customHeight="1">
      <c r="A73" s="101"/>
      <c r="B73" s="102"/>
      <c r="C73" s="102"/>
      <c r="D73" s="102"/>
      <c r="E73" s="102"/>
      <c r="F73" s="102"/>
      <c r="G73" s="102"/>
      <c r="H73" s="104"/>
    </row>
    <row r="74" ht="15.75" customHeight="1">
      <c r="A74" s="30"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 t="s">
        <v>207</v>
      </c>
    </row>
    <row r="3" ht="15.75" customHeight="1"/>
    <row r="4" ht="15.75" customHeight="1">
      <c r="B4" s="8" t="s">
        <v>2</v>
      </c>
      <c r="C4" s="90" t="str">
        <f>'Diseño'!C4</f>
        <v>774 - Sistemas de Bases de Datos 1</v>
      </c>
      <c r="D4" s="10"/>
      <c r="E4" s="10"/>
      <c r="F4" s="10"/>
      <c r="G4" s="11"/>
    </row>
    <row r="5" ht="15.75" customHeight="1">
      <c r="B5" s="12" t="s">
        <v>4</v>
      </c>
      <c r="C5" s="9">
        <v>8.0</v>
      </c>
      <c r="D5" s="10"/>
      <c r="E5" s="10"/>
      <c r="F5" s="10"/>
      <c r="G5" s="11"/>
    </row>
    <row r="6" ht="15.75" customHeight="1">
      <c r="B6" s="91" t="s">
        <v>5</v>
      </c>
      <c r="C6" s="9">
        <f>H10+H21+H44+H68</f>
        <v>110</v>
      </c>
      <c r="D6" s="10"/>
      <c r="E6" s="10"/>
      <c r="F6" s="10"/>
      <c r="G6" s="11"/>
      <c r="I6" s="16"/>
    </row>
    <row r="7" ht="15.75" customHeight="1">
      <c r="B7" s="91" t="s">
        <v>214</v>
      </c>
      <c r="C7" s="9">
        <f>B49+B60</f>
        <v>0</v>
      </c>
      <c r="D7" s="10"/>
      <c r="E7" s="10"/>
      <c r="F7" s="10"/>
      <c r="G7" s="11"/>
    </row>
    <row r="8" ht="15.75" customHeight="1">
      <c r="B8" s="91" t="s">
        <v>215</v>
      </c>
      <c r="C8" s="92" t="str">
        <f>IF(H44&lt;=0, "❌ ERROR: La Actividad 1 debe tener un tiempo mayor a 0.", IF(H21&gt;60, "❌ ERROR: El 'Área de Conocimiento' no puede exceder los 60 min.", IF((H10+H21+H44)&lt;100, "❌ ERROR: El tiempo total debe ser de al menos 100 min.", "✅ VALIDACIÓN CORRECTA")))</f>
        <v>✅ VALIDACIÓN CORRECTA</v>
      </c>
      <c r="D8" s="10"/>
      <c r="E8" s="10"/>
      <c r="F8" s="10"/>
      <c r="G8" s="11"/>
      <c r="I8" s="16"/>
      <c r="J8" s="16"/>
      <c r="K8" s="16"/>
    </row>
    <row r="9" ht="15.75" customHeight="1"/>
    <row r="10" ht="15.75" customHeight="1">
      <c r="A10" s="93" t="s">
        <v>217</v>
      </c>
      <c r="G10" s="58" t="s">
        <v>14</v>
      </c>
      <c r="H10" s="94">
        <f>B13</f>
        <v>5</v>
      </c>
    </row>
    <row r="11" ht="15.75" customHeight="1">
      <c r="G11" s="30" t="s">
        <v>219</v>
      </c>
    </row>
    <row r="12" ht="15.75" customHeight="1">
      <c r="A12" s="42" t="s">
        <v>220</v>
      </c>
      <c r="B12" s="44" t="s">
        <v>282</v>
      </c>
      <c r="C12" s="10"/>
      <c r="D12" s="10"/>
      <c r="E12" s="10"/>
      <c r="F12" s="10"/>
      <c r="G12" s="10"/>
      <c r="H12" s="11"/>
    </row>
    <row r="13" ht="15.75" customHeight="1">
      <c r="A13" s="48" t="s">
        <v>14</v>
      </c>
      <c r="B13" s="44">
        <v>5.0</v>
      </c>
      <c r="C13" s="10"/>
      <c r="D13" s="10"/>
      <c r="E13" s="10"/>
      <c r="F13" s="10"/>
      <c r="G13" s="10"/>
      <c r="H13" s="11"/>
    </row>
    <row r="14" ht="15.75" customHeight="1">
      <c r="A14" s="96" t="s">
        <v>223</v>
      </c>
      <c r="B14" s="10"/>
      <c r="C14" s="10"/>
      <c r="D14" s="10"/>
      <c r="E14" s="10"/>
      <c r="F14" s="10"/>
      <c r="G14" s="10"/>
      <c r="H14" s="11"/>
    </row>
    <row r="15" ht="15.75" customHeight="1">
      <c r="A15" s="98" t="s">
        <v>283</v>
      </c>
      <c r="B15" s="99"/>
      <c r="C15" s="99"/>
      <c r="D15" s="99"/>
      <c r="E15" s="99"/>
      <c r="F15" s="99"/>
      <c r="G15" s="99"/>
      <c r="H15" s="100"/>
    </row>
    <row r="16" ht="15.75" customHeight="1">
      <c r="A16" s="101"/>
      <c r="B16" s="102"/>
      <c r="C16" s="102"/>
      <c r="D16" s="102"/>
      <c r="E16" s="102"/>
      <c r="F16" s="102"/>
      <c r="G16" s="102"/>
      <c r="H16" s="104"/>
    </row>
    <row r="17" ht="15.75" customHeight="1">
      <c r="A17" s="96" t="s">
        <v>227</v>
      </c>
      <c r="B17" s="10"/>
      <c r="C17" s="10"/>
      <c r="D17" s="10"/>
      <c r="E17" s="10"/>
      <c r="F17" s="10"/>
      <c r="G17" s="10"/>
      <c r="H17" s="11"/>
    </row>
    <row r="18" ht="15.75" customHeight="1">
      <c r="A18" s="98" t="s">
        <v>284</v>
      </c>
      <c r="B18" s="99"/>
      <c r="C18" s="99"/>
      <c r="D18" s="99"/>
      <c r="E18" s="99"/>
      <c r="F18" s="99"/>
      <c r="G18" s="99"/>
      <c r="H18" s="100"/>
    </row>
    <row r="19" ht="15.75" customHeight="1">
      <c r="A19" s="101"/>
      <c r="B19" s="102"/>
      <c r="C19" s="102"/>
      <c r="D19" s="102"/>
      <c r="E19" s="102"/>
      <c r="F19" s="102"/>
      <c r="G19" s="102"/>
      <c r="H19" s="104"/>
    </row>
    <row r="20" ht="15.75" customHeight="1"/>
    <row r="21" ht="15.75" customHeight="1">
      <c r="A21" s="93" t="s">
        <v>230</v>
      </c>
      <c r="G21" s="58" t="s">
        <v>14</v>
      </c>
      <c r="H21" s="94">
        <f>SUM(D39:H42)</f>
        <v>60</v>
      </c>
      <c r="I21" s="16"/>
    </row>
    <row r="22" ht="15.75" customHeight="1">
      <c r="G22" s="30" t="s">
        <v>231</v>
      </c>
    </row>
    <row r="23" ht="15.75" customHeight="1">
      <c r="A23" s="42" t="s">
        <v>232</v>
      </c>
      <c r="B23" s="44" t="s">
        <v>86</v>
      </c>
      <c r="C23" s="10"/>
      <c r="D23" s="10"/>
      <c r="E23" s="10"/>
      <c r="F23" s="10"/>
      <c r="G23" s="10"/>
      <c r="H23" s="11"/>
    </row>
    <row r="24" ht="15.75" customHeight="1">
      <c r="A24" s="42" t="s">
        <v>232</v>
      </c>
      <c r="B24" s="44" t="s">
        <v>76</v>
      </c>
      <c r="C24" s="10"/>
      <c r="D24" s="10"/>
      <c r="E24" s="10"/>
      <c r="F24" s="10"/>
      <c r="G24" s="10"/>
      <c r="H24" s="11"/>
    </row>
    <row r="25" ht="15.75" customHeight="1"/>
    <row r="26" ht="15.75" customHeight="1">
      <c r="A26" s="105" t="s">
        <v>233</v>
      </c>
      <c r="B26" s="16"/>
      <c r="C26" s="16"/>
      <c r="D26" s="16"/>
    </row>
    <row r="27" ht="15.75" customHeight="1">
      <c r="A27" s="106" t="s">
        <v>21</v>
      </c>
      <c r="B27" s="107" t="s">
        <v>234</v>
      </c>
      <c r="C27" s="11"/>
      <c r="D27" s="107" t="s">
        <v>235</v>
      </c>
      <c r="E27" s="11"/>
      <c r="F27" s="107" t="s">
        <v>236</v>
      </c>
      <c r="G27" s="10"/>
      <c r="H27" s="11"/>
    </row>
    <row r="28" ht="15.75" customHeight="1">
      <c r="A28" s="12">
        <v>1.0</v>
      </c>
      <c r="B28" s="9" t="str">
        <f>IFERROR(__xludf.DUMMYFUNCTION("FILTER('Diseño'!D:D,'Diseño'!H:H=$C$5)"),"Programación en Oracle SQL")</f>
        <v>Programación en Oracle SQL</v>
      </c>
      <c r="C28" s="11"/>
      <c r="D28" s="9" t="str">
        <f>IFERROR(__xludf.DUMMYFUNCTION("FILTER('Diseño'!E:E,'Diseño'!H:H=$C$5)"),"Uniones")</f>
        <v>Uniones</v>
      </c>
      <c r="E28" s="11"/>
      <c r="F28" s="9" t="str">
        <f>IFERROR(__xludf.DUMMYFUNCTION("FILTER('Diseño'!F:F,'Diseño'!H:H=$C$5)"),"Union Igualitaria")</f>
        <v>Union Igualitaria</v>
      </c>
      <c r="G28" s="10"/>
      <c r="H28" s="11"/>
    </row>
    <row r="29" ht="15.75" customHeight="1">
      <c r="A29" s="12">
        <v>2.0</v>
      </c>
      <c r="B29" s="9" t="str">
        <f>IFERROR(__xludf.DUMMYFUNCTION("""COMPUTED_VALUE"""),"Programación en Oracle SQL")</f>
        <v>Programación en Oracle SQL</v>
      </c>
      <c r="C29" s="11"/>
      <c r="D29" s="9" t="str">
        <f>IFERROR(__xludf.DUMMYFUNCTION("""COMPUTED_VALUE"""),"Uniones")</f>
        <v>Uniones</v>
      </c>
      <c r="E29" s="11"/>
      <c r="F29" s="9" t="str">
        <f>IFERROR(__xludf.DUMMYFUNCTION("""COMPUTED_VALUE"""),"Producto Cartesiano")</f>
        <v>Producto Cartesiano</v>
      </c>
      <c r="G29" s="10"/>
      <c r="H29" s="11"/>
    </row>
    <row r="30" ht="15.75" customHeight="1">
      <c r="A30" s="12">
        <v>3.0</v>
      </c>
      <c r="B30" s="9" t="str">
        <f>IFERROR(__xludf.DUMMYFUNCTION("""COMPUTED_VALUE"""),"Programación en Oracle SQL")</f>
        <v>Programación en Oracle SQL</v>
      </c>
      <c r="C30" s="11"/>
      <c r="D30" s="9" t="str">
        <f>IFERROR(__xludf.DUMMYFUNCTION("""COMPUTED_VALUE"""),"Uniones")</f>
        <v>Uniones</v>
      </c>
      <c r="E30" s="11"/>
      <c r="F30" s="9" t="str">
        <f>IFERROR(__xludf.DUMMYFUNCTION("""COMPUTED_VALUE"""),"Union No igualitaria")</f>
        <v>Union No igualitaria</v>
      </c>
      <c r="G30" s="10"/>
      <c r="H30" s="11"/>
    </row>
    <row r="31" ht="15.75" customHeight="1">
      <c r="A31" s="12">
        <v>4.0</v>
      </c>
      <c r="B31" s="9" t="str">
        <f>IFERROR(__xludf.DUMMYFUNCTION("""COMPUTED_VALUE"""),"Programación en Oracle SQL")</f>
        <v>Programación en Oracle SQL</v>
      </c>
      <c r="C31" s="11"/>
      <c r="D31" s="9" t="str">
        <f>IFERROR(__xludf.DUMMYFUNCTION("""COMPUTED_VALUE"""),"Uniones")</f>
        <v>Uniones</v>
      </c>
      <c r="E31" s="11"/>
      <c r="F31" s="9" t="str">
        <f>IFERROR(__xludf.DUMMYFUNCTION("""COMPUTED_VALUE"""),"Uniones Externas")</f>
        <v>Uniones Externas</v>
      </c>
      <c r="G31" s="10"/>
      <c r="H31" s="11"/>
    </row>
    <row r="32" ht="15.75" customHeight="1">
      <c r="A32" s="12">
        <v>5.0</v>
      </c>
      <c r="B32" s="9" t="str">
        <f>IFERROR(__xludf.DUMMYFUNCTION("""COMPUTED_VALUE"""),"Programación en Oracle SQL")</f>
        <v>Programación en Oracle SQL</v>
      </c>
      <c r="C32" s="11"/>
      <c r="D32" s="9" t="str">
        <f>IFERROR(__xludf.DUMMYFUNCTION("""COMPUTED_VALUE"""),"Funciones")</f>
        <v>Funciones</v>
      </c>
      <c r="E32" s="11"/>
      <c r="F32" s="9" t="str">
        <f>IFERROR(__xludf.DUMMYFUNCTION("""COMPUTED_VALUE"""),"De Grupo (AVG, COUNT, MIN, MAX) etc")</f>
        <v>De Grupo (AVG, COUNT, MIN, MAX) etc</v>
      </c>
      <c r="G32" s="10"/>
      <c r="H32" s="11"/>
    </row>
    <row r="33" ht="15.75" customHeight="1">
      <c r="A33" s="12">
        <v>6.0</v>
      </c>
      <c r="B33" s="9" t="str">
        <f>IFERROR(__xludf.DUMMYFUNCTION("""COMPUTED_VALUE"""),"Programación en Oracle SQL")</f>
        <v>Programación en Oracle SQL</v>
      </c>
      <c r="C33" s="11"/>
      <c r="D33" s="9" t="str">
        <f>IFERROR(__xludf.DUMMYFUNCTION("""COMPUTED_VALUE"""),"Funciones")</f>
        <v>Funciones</v>
      </c>
      <c r="E33" s="11"/>
      <c r="F33" s="9" t="str">
        <f>IFERROR(__xludf.DUMMYFUNCTION("""COMPUTED_VALUE"""),"Count, Distinct, NVL")</f>
        <v>Count, Distinct, NVL</v>
      </c>
      <c r="G33" s="10"/>
      <c r="H33" s="11"/>
    </row>
    <row r="34" ht="15.75" customHeight="1">
      <c r="A34" s="12">
        <v>7.0</v>
      </c>
      <c r="B34" s="9"/>
      <c r="C34" s="11"/>
      <c r="D34" s="9"/>
      <c r="E34" s="11"/>
      <c r="F34" s="9"/>
      <c r="G34" s="10"/>
      <c r="H34" s="11"/>
    </row>
    <row r="35" ht="15.75" customHeight="1"/>
    <row r="36" ht="15.75" customHeight="1">
      <c r="A36" s="105" t="s">
        <v>240</v>
      </c>
    </row>
    <row r="37" ht="15.75" customHeight="1">
      <c r="A37" s="16"/>
      <c r="B37" s="16"/>
      <c r="C37" s="16"/>
      <c r="D37" s="16"/>
      <c r="E37" s="16"/>
      <c r="F37" s="16"/>
      <c r="G37" s="16"/>
      <c r="H37" s="16"/>
    </row>
    <row r="38">
      <c r="A38" s="106" t="s">
        <v>241</v>
      </c>
      <c r="B38" s="106" t="s">
        <v>80</v>
      </c>
      <c r="C38" s="108" t="s">
        <v>242</v>
      </c>
      <c r="D38" s="109" t="s">
        <v>243</v>
      </c>
      <c r="E38" s="10"/>
      <c r="F38" s="10"/>
      <c r="G38" s="10"/>
      <c r="H38" s="11"/>
      <c r="I38" s="110" t="s">
        <v>139</v>
      </c>
    </row>
    <row r="39" ht="15.75" customHeight="1">
      <c r="A39" s="12" t="s">
        <v>244</v>
      </c>
      <c r="B39" s="12" t="s">
        <v>245</v>
      </c>
      <c r="C39" s="12">
        <v>30.0</v>
      </c>
      <c r="D39" s="44">
        <v>30.0</v>
      </c>
      <c r="E39" s="10"/>
      <c r="F39" s="10"/>
      <c r="G39" s="10"/>
      <c r="H39" s="11"/>
      <c r="I39" s="12" t="str">
        <f t="shared" ref="I39:I42" si="1">IF(D39&lt;=C39,"Correcto", "Corregir")</f>
        <v>Correcto</v>
      </c>
    </row>
    <row r="40" ht="15.75" customHeight="1">
      <c r="A40" s="12" t="s">
        <v>246</v>
      </c>
      <c r="B40" s="12" t="s">
        <v>245</v>
      </c>
      <c r="C40" s="12">
        <v>6.0</v>
      </c>
      <c r="D40" s="44">
        <v>5.0</v>
      </c>
      <c r="E40" s="10"/>
      <c r="F40" s="10"/>
      <c r="G40" s="10"/>
      <c r="H40" s="11"/>
      <c r="I40" s="12" t="str">
        <f t="shared" si="1"/>
        <v>Correcto</v>
      </c>
    </row>
    <row r="41" ht="15.75" customHeight="1">
      <c r="A41" s="12" t="s">
        <v>247</v>
      </c>
      <c r="B41" s="12" t="s">
        <v>248</v>
      </c>
      <c r="C41" s="12">
        <v>10.0</v>
      </c>
      <c r="D41" s="9"/>
      <c r="E41" s="10"/>
      <c r="F41" s="10"/>
      <c r="G41" s="10"/>
      <c r="H41" s="11"/>
      <c r="I41" s="12" t="str">
        <f t="shared" si="1"/>
        <v>Correcto</v>
      </c>
    </row>
    <row r="42" ht="15.75" customHeight="1">
      <c r="A42" s="12" t="s">
        <v>249</v>
      </c>
      <c r="B42" s="12" t="s">
        <v>245</v>
      </c>
      <c r="C42" s="12">
        <v>30.0</v>
      </c>
      <c r="D42" s="44">
        <v>25.0</v>
      </c>
      <c r="E42" s="10"/>
      <c r="F42" s="10"/>
      <c r="G42" s="10"/>
      <c r="H42" s="11"/>
      <c r="I42" s="12" t="str">
        <f t="shared" si="1"/>
        <v>Correcto</v>
      </c>
    </row>
    <row r="43" ht="15.75" customHeight="1"/>
    <row r="44" ht="15.75" customHeight="1">
      <c r="A44" s="93" t="s">
        <v>250</v>
      </c>
      <c r="G44" s="58" t="s">
        <v>14</v>
      </c>
      <c r="H44" s="94">
        <f>B50</f>
        <v>35</v>
      </c>
    </row>
    <row r="45" ht="15.75" customHeight="1">
      <c r="G45" s="30" t="s">
        <v>251</v>
      </c>
    </row>
    <row r="46" ht="15.75" customHeight="1">
      <c r="A46" s="30" t="s">
        <v>252</v>
      </c>
    </row>
    <row r="47">
      <c r="A47" s="42" t="s">
        <v>253</v>
      </c>
      <c r="B47" s="44" t="s">
        <v>86</v>
      </c>
      <c r="C47" s="10"/>
      <c r="D47" s="10"/>
      <c r="E47" s="10"/>
      <c r="F47" s="10"/>
      <c r="G47" s="10"/>
      <c r="H47" s="11"/>
    </row>
    <row r="48" ht="15.75" customHeight="1">
      <c r="A48" s="42" t="s">
        <v>16</v>
      </c>
      <c r="B48" s="9" t="s">
        <v>254</v>
      </c>
      <c r="C48" s="10"/>
      <c r="D48" s="10"/>
      <c r="E48" s="10"/>
      <c r="F48" s="10"/>
      <c r="G48" s="10"/>
      <c r="H48" s="11"/>
    </row>
    <row r="49" ht="15.75" customHeight="1">
      <c r="A49" s="42" t="s">
        <v>214</v>
      </c>
      <c r="B49" s="116">
        <v>0.0</v>
      </c>
      <c r="C49" s="10"/>
      <c r="D49" s="10"/>
      <c r="E49" s="10"/>
      <c r="F49" s="10"/>
      <c r="G49" s="10"/>
      <c r="H49" s="11"/>
    </row>
    <row r="50" ht="15.75" customHeight="1">
      <c r="A50" s="42" t="s">
        <v>14</v>
      </c>
      <c r="B50" s="44">
        <v>35.0</v>
      </c>
      <c r="C50" s="10"/>
      <c r="D50" s="10"/>
      <c r="E50" s="10"/>
      <c r="F50" s="10"/>
      <c r="G50" s="10"/>
      <c r="H50" s="11"/>
    </row>
    <row r="51" ht="15.75" customHeight="1">
      <c r="A51" s="112" t="s">
        <v>255</v>
      </c>
      <c r="B51" s="16"/>
      <c r="C51" s="16"/>
      <c r="D51" s="16"/>
      <c r="E51" s="16"/>
      <c r="F51" s="16"/>
      <c r="G51" s="16"/>
      <c r="H51" s="16"/>
    </row>
    <row r="52" ht="15.75" customHeight="1">
      <c r="A52" s="96" t="s">
        <v>256</v>
      </c>
      <c r="B52" s="10"/>
      <c r="C52" s="10"/>
      <c r="D52" s="10"/>
      <c r="E52" s="10"/>
      <c r="F52" s="10"/>
      <c r="G52" s="10"/>
      <c r="H52" s="11"/>
    </row>
    <row r="53" ht="15.75" customHeight="1">
      <c r="A53" s="113" t="s">
        <v>291</v>
      </c>
      <c r="B53" s="99"/>
      <c r="C53" s="99"/>
      <c r="D53" s="99"/>
      <c r="E53" s="99"/>
      <c r="F53" s="99"/>
      <c r="G53" s="99"/>
      <c r="H53" s="100"/>
    </row>
    <row r="54" ht="15.75" customHeight="1">
      <c r="A54" s="114"/>
      <c r="H54" s="115"/>
    </row>
    <row r="55" ht="15.75" customHeight="1">
      <c r="A55" s="101"/>
      <c r="B55" s="102"/>
      <c r="C55" s="102"/>
      <c r="D55" s="102"/>
      <c r="E55" s="102"/>
      <c r="F55" s="102"/>
      <c r="G55" s="102"/>
      <c r="H55" s="104"/>
    </row>
    <row r="56" ht="15.75" customHeight="1"/>
    <row r="57" ht="15.75" customHeight="1">
      <c r="A57" s="30" t="s">
        <v>259</v>
      </c>
    </row>
    <row r="58">
      <c r="A58" s="42" t="s">
        <v>253</v>
      </c>
      <c r="B58" s="9"/>
      <c r="C58" s="10"/>
      <c r="D58" s="10"/>
      <c r="E58" s="10"/>
      <c r="F58" s="10"/>
      <c r="G58" s="10"/>
      <c r="H58" s="11"/>
    </row>
    <row r="59" ht="15.75" customHeight="1">
      <c r="A59" s="42" t="s">
        <v>16</v>
      </c>
      <c r="B59" s="9"/>
      <c r="C59" s="10"/>
      <c r="D59" s="10"/>
      <c r="E59" s="10"/>
      <c r="F59" s="10"/>
      <c r="G59" s="10"/>
      <c r="H59" s="11"/>
    </row>
    <row r="60" ht="15.75" customHeight="1">
      <c r="A60" s="42" t="s">
        <v>214</v>
      </c>
      <c r="B60" s="116"/>
      <c r="C60" s="10"/>
      <c r="D60" s="10"/>
      <c r="E60" s="10"/>
      <c r="F60" s="10"/>
      <c r="G60" s="10"/>
      <c r="H60" s="11"/>
    </row>
    <row r="61" ht="15.75" customHeight="1">
      <c r="A61" s="42" t="s">
        <v>14</v>
      </c>
      <c r="B61" s="116"/>
      <c r="C61" s="10"/>
      <c r="D61" s="10"/>
      <c r="E61" s="10"/>
      <c r="F61" s="10"/>
      <c r="G61" s="10"/>
      <c r="H61" s="11"/>
    </row>
    <row r="62" ht="15.75" customHeight="1">
      <c r="A62" s="117" t="s">
        <v>260</v>
      </c>
      <c r="B62" s="16"/>
      <c r="C62" s="16"/>
      <c r="D62" s="16"/>
      <c r="E62" s="16"/>
      <c r="F62" s="16"/>
      <c r="G62" s="16"/>
      <c r="H62" s="16"/>
    </row>
    <row r="63" ht="15.75" customHeight="1">
      <c r="A63" s="96" t="s">
        <v>256</v>
      </c>
      <c r="B63" s="10"/>
      <c r="C63" s="10"/>
      <c r="D63" s="10"/>
      <c r="E63" s="10"/>
      <c r="F63" s="10"/>
      <c r="G63" s="10"/>
      <c r="H63" s="11"/>
    </row>
    <row r="64" ht="15.75" customHeight="1">
      <c r="A64" s="118"/>
      <c r="B64" s="99"/>
      <c r="C64" s="99"/>
      <c r="D64" s="99"/>
      <c r="E64" s="99"/>
      <c r="F64" s="99"/>
      <c r="G64" s="99"/>
      <c r="H64" s="100"/>
    </row>
    <row r="65" ht="15.75" customHeight="1">
      <c r="A65" s="114"/>
      <c r="H65" s="115"/>
    </row>
    <row r="66" ht="15.75" customHeight="1">
      <c r="A66" s="101"/>
      <c r="B66" s="102"/>
      <c r="C66" s="102"/>
      <c r="D66" s="102"/>
      <c r="E66" s="102"/>
      <c r="F66" s="102"/>
      <c r="G66" s="102"/>
      <c r="H66" s="104"/>
    </row>
    <row r="67" ht="15.75" customHeight="1"/>
    <row r="68" ht="15.75" customHeight="1">
      <c r="A68" s="93" t="s">
        <v>261</v>
      </c>
      <c r="G68" s="58" t="s">
        <v>14</v>
      </c>
      <c r="H68" s="94">
        <f>B70</f>
        <v>10</v>
      </c>
    </row>
    <row r="69" ht="15.75" customHeight="1">
      <c r="G69" s="30" t="s">
        <v>262</v>
      </c>
    </row>
    <row r="70" ht="15.75" customHeight="1">
      <c r="A70" s="42" t="s">
        <v>14</v>
      </c>
      <c r="B70" s="111">
        <v>10.0</v>
      </c>
      <c r="C70" s="10"/>
      <c r="D70" s="10"/>
      <c r="E70" s="10"/>
      <c r="F70" s="10"/>
      <c r="G70" s="10"/>
      <c r="H70" s="11"/>
    </row>
    <row r="71" ht="15.75" customHeight="1">
      <c r="A71" s="109" t="s">
        <v>263</v>
      </c>
      <c r="B71" s="10"/>
      <c r="C71" s="10"/>
      <c r="D71" s="10"/>
      <c r="E71" s="10"/>
      <c r="F71" s="10"/>
      <c r="G71" s="10"/>
      <c r="H71" s="11"/>
    </row>
    <row r="72" ht="15.75" customHeight="1">
      <c r="A72" s="98" t="s">
        <v>293</v>
      </c>
      <c r="B72" s="99"/>
      <c r="C72" s="99"/>
      <c r="D72" s="99"/>
      <c r="E72" s="99"/>
      <c r="F72" s="99"/>
      <c r="G72" s="99"/>
      <c r="H72" s="100"/>
    </row>
    <row r="73" ht="15.75" customHeight="1">
      <c r="A73" s="101"/>
      <c r="B73" s="102"/>
      <c r="C73" s="102"/>
      <c r="D73" s="102"/>
      <c r="E73" s="102"/>
      <c r="F73" s="102"/>
      <c r="G73" s="102"/>
      <c r="H73" s="104"/>
    </row>
    <row r="74" ht="15.75" customHeight="1">
      <c r="A74" s="30"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 t="s">
        <v>207</v>
      </c>
    </row>
    <row r="3" ht="15.75" customHeight="1"/>
    <row r="4" ht="15.75" customHeight="1">
      <c r="B4" s="8" t="s">
        <v>2</v>
      </c>
      <c r="C4" s="90" t="str">
        <f>'Diseño'!C4</f>
        <v>774 - Sistemas de Bases de Datos 1</v>
      </c>
      <c r="D4" s="10"/>
      <c r="E4" s="10"/>
      <c r="F4" s="10"/>
      <c r="G4" s="11"/>
    </row>
    <row r="5" ht="15.75" customHeight="1">
      <c r="B5" s="12" t="s">
        <v>4</v>
      </c>
      <c r="C5" s="9">
        <v>9.0</v>
      </c>
      <c r="D5" s="10"/>
      <c r="E5" s="10"/>
      <c r="F5" s="10"/>
      <c r="G5" s="11"/>
    </row>
    <row r="6" ht="15.75" customHeight="1">
      <c r="B6" s="91" t="s">
        <v>5</v>
      </c>
      <c r="C6" s="9">
        <f>H10+H21+H44+H68</f>
        <v>105</v>
      </c>
      <c r="D6" s="10"/>
      <c r="E6" s="10"/>
      <c r="F6" s="10"/>
      <c r="G6" s="11"/>
      <c r="I6" s="16"/>
    </row>
    <row r="7" ht="15.75" customHeight="1">
      <c r="B7" s="91" t="s">
        <v>214</v>
      </c>
      <c r="C7" s="9">
        <f>B49+B60</f>
        <v>1</v>
      </c>
      <c r="D7" s="10"/>
      <c r="E7" s="10"/>
      <c r="F7" s="10"/>
      <c r="G7" s="11"/>
    </row>
    <row r="8" ht="15.75" customHeight="1">
      <c r="B8" s="91" t="s">
        <v>215</v>
      </c>
      <c r="C8" s="92" t="str">
        <f>IF(H44&lt;=0, "❌ ERROR: La Actividad 1 debe tener un tiempo mayor a 0.", IF(H21&gt;60, "❌ ERROR: El 'Área de Conocimiento' no puede exceder los 60 min.", IF((H10+H21+H44)&lt;100, "❌ ERROR: El tiempo total debe ser de al menos 100 min.", "✅ VALIDACIÓN CORRECTA")))</f>
        <v>✅ VALIDACIÓN CORRECTA</v>
      </c>
      <c r="D8" s="10"/>
      <c r="E8" s="10"/>
      <c r="F8" s="10"/>
      <c r="G8" s="11"/>
      <c r="I8" s="16"/>
      <c r="J8" s="16"/>
      <c r="K8" s="16"/>
    </row>
    <row r="9" ht="15.75" customHeight="1"/>
    <row r="10" ht="15.75" customHeight="1">
      <c r="A10" s="93" t="s">
        <v>217</v>
      </c>
      <c r="G10" s="58" t="s">
        <v>14</v>
      </c>
      <c r="H10" s="94">
        <f>B13</f>
        <v>5</v>
      </c>
    </row>
    <row r="11" ht="15.75" customHeight="1">
      <c r="G11" s="30" t="s">
        <v>219</v>
      </c>
    </row>
    <row r="12" ht="15.75" customHeight="1">
      <c r="A12" s="42" t="s">
        <v>220</v>
      </c>
      <c r="B12" s="44" t="s">
        <v>285</v>
      </c>
      <c r="C12" s="10"/>
      <c r="D12" s="10"/>
      <c r="E12" s="10"/>
      <c r="F12" s="10"/>
      <c r="G12" s="10"/>
      <c r="H12" s="11"/>
    </row>
    <row r="13" ht="15.75" customHeight="1">
      <c r="A13" s="48" t="s">
        <v>14</v>
      </c>
      <c r="B13" s="44">
        <v>5.0</v>
      </c>
      <c r="C13" s="10"/>
      <c r="D13" s="10"/>
      <c r="E13" s="10"/>
      <c r="F13" s="10"/>
      <c r="G13" s="10"/>
      <c r="H13" s="11"/>
    </row>
    <row r="14" ht="15.75" customHeight="1">
      <c r="A14" s="96" t="s">
        <v>223</v>
      </c>
      <c r="B14" s="10"/>
      <c r="C14" s="10"/>
      <c r="D14" s="10"/>
      <c r="E14" s="10"/>
      <c r="F14" s="10"/>
      <c r="G14" s="10"/>
      <c r="H14" s="11"/>
    </row>
    <row r="15" ht="15.75" customHeight="1">
      <c r="A15" s="98" t="s">
        <v>286</v>
      </c>
      <c r="B15" s="99"/>
      <c r="C15" s="99"/>
      <c r="D15" s="99"/>
      <c r="E15" s="99"/>
      <c r="F15" s="99"/>
      <c r="G15" s="99"/>
      <c r="H15" s="100"/>
    </row>
    <row r="16" ht="15.75" customHeight="1">
      <c r="A16" s="101"/>
      <c r="B16" s="102"/>
      <c r="C16" s="102"/>
      <c r="D16" s="102"/>
      <c r="E16" s="102"/>
      <c r="F16" s="102"/>
      <c r="G16" s="102"/>
      <c r="H16" s="104"/>
    </row>
    <row r="17" ht="15.75" customHeight="1">
      <c r="A17" s="96" t="s">
        <v>227</v>
      </c>
      <c r="B17" s="10"/>
      <c r="C17" s="10"/>
      <c r="D17" s="10"/>
      <c r="E17" s="10"/>
      <c r="F17" s="10"/>
      <c r="G17" s="10"/>
      <c r="H17" s="11"/>
    </row>
    <row r="18" ht="15.75" customHeight="1">
      <c r="A18" s="103" t="s">
        <v>287</v>
      </c>
      <c r="B18" s="99"/>
      <c r="C18" s="99"/>
      <c r="D18" s="99"/>
      <c r="E18" s="99"/>
      <c r="F18" s="99"/>
      <c r="G18" s="99"/>
      <c r="H18" s="100"/>
    </row>
    <row r="19" ht="15.75" customHeight="1">
      <c r="A19" s="101"/>
      <c r="B19" s="102"/>
      <c r="C19" s="102"/>
      <c r="D19" s="102"/>
      <c r="E19" s="102"/>
      <c r="F19" s="102"/>
      <c r="G19" s="102"/>
      <c r="H19" s="104"/>
    </row>
    <row r="20" ht="15.75" customHeight="1"/>
    <row r="21" ht="15.75" customHeight="1">
      <c r="A21" s="93" t="s">
        <v>230</v>
      </c>
      <c r="G21" s="58" t="s">
        <v>14</v>
      </c>
      <c r="H21" s="94">
        <f>SUM(D39:H42)</f>
        <v>60</v>
      </c>
      <c r="I21" s="16"/>
    </row>
    <row r="22" ht="15.75" customHeight="1">
      <c r="G22" s="30" t="s">
        <v>231</v>
      </c>
    </row>
    <row r="23" ht="15.75" customHeight="1">
      <c r="A23" s="42" t="s">
        <v>232</v>
      </c>
      <c r="B23" s="44" t="s">
        <v>86</v>
      </c>
      <c r="C23" s="10"/>
      <c r="D23" s="10"/>
      <c r="E23" s="10"/>
      <c r="F23" s="10"/>
      <c r="G23" s="10"/>
      <c r="H23" s="11"/>
    </row>
    <row r="24" ht="15.75" customHeight="1">
      <c r="A24" s="42" t="s">
        <v>232</v>
      </c>
      <c r="B24" s="44" t="s">
        <v>95</v>
      </c>
      <c r="C24" s="10"/>
      <c r="D24" s="10"/>
      <c r="E24" s="10"/>
      <c r="F24" s="10"/>
      <c r="G24" s="10"/>
      <c r="H24" s="11"/>
    </row>
    <row r="25" ht="15.75" customHeight="1"/>
    <row r="26" ht="15.75" customHeight="1">
      <c r="A26" s="105" t="s">
        <v>233</v>
      </c>
      <c r="B26" s="16"/>
      <c r="C26" s="16"/>
      <c r="D26" s="16"/>
    </row>
    <row r="27" ht="15.75" customHeight="1">
      <c r="A27" s="106" t="s">
        <v>21</v>
      </c>
      <c r="B27" s="107" t="s">
        <v>234</v>
      </c>
      <c r="C27" s="11"/>
      <c r="D27" s="107" t="s">
        <v>235</v>
      </c>
      <c r="E27" s="11"/>
      <c r="F27" s="107" t="s">
        <v>236</v>
      </c>
      <c r="G27" s="10"/>
      <c r="H27" s="11"/>
    </row>
    <row r="28" ht="15.75" customHeight="1">
      <c r="A28" s="12">
        <v>1.0</v>
      </c>
      <c r="B28" s="9" t="str">
        <f>IFERROR(__xludf.DUMMYFUNCTION("FILTER('Diseño'!D:D,'Diseño'!H:H=$C$5)"),"Programación en Oracle SQL")</f>
        <v>Programación en Oracle SQL</v>
      </c>
      <c r="C28" s="11"/>
      <c r="D28" s="9" t="str">
        <f>IFERROR(__xludf.DUMMYFUNCTION("FILTER('Diseño'!E:E,'Diseño'!H:H=$C$5)"),"Funciones")</f>
        <v>Funciones</v>
      </c>
      <c r="E28" s="11"/>
      <c r="F28" s="9" t="str">
        <f>IFERROR(__xludf.DUMMYFUNCTION("FILTER('Diseño'!F:F,'Diseño'!H:H=$C$5)"),"Group By")</f>
        <v>Group By</v>
      </c>
      <c r="G28" s="10"/>
      <c r="H28" s="11"/>
    </row>
    <row r="29" ht="15.75" customHeight="1">
      <c r="A29" s="12">
        <v>2.0</v>
      </c>
      <c r="B29" s="9" t="str">
        <f>IFERROR(__xludf.DUMMYFUNCTION("""COMPUTED_VALUE"""),"Programación en Oracle SQL")</f>
        <v>Programación en Oracle SQL</v>
      </c>
      <c r="C29" s="11"/>
      <c r="D29" s="9" t="str">
        <f>IFERROR(__xludf.DUMMYFUNCTION("""COMPUTED_VALUE"""),"Funciones")</f>
        <v>Funciones</v>
      </c>
      <c r="E29" s="11"/>
      <c r="F29" s="9" t="str">
        <f>IFERROR(__xludf.DUMMYFUNCTION("""COMPUTED_VALUE"""),"Having")</f>
        <v>Having</v>
      </c>
      <c r="G29" s="10"/>
      <c r="H29" s="11"/>
    </row>
    <row r="30" ht="15.75" customHeight="1">
      <c r="A30" s="12">
        <v>3.0</v>
      </c>
      <c r="B30" s="9" t="str">
        <f>IFERROR(__xludf.DUMMYFUNCTION("""COMPUTED_VALUE"""),"Programación en Oracle SQL")</f>
        <v>Programación en Oracle SQL</v>
      </c>
      <c r="C30" s="11"/>
      <c r="D30" s="9" t="str">
        <f>IFERROR(__xludf.DUMMYFUNCTION("""COMPUTED_VALUE"""),"Gestion de resctriciones")</f>
        <v>Gestion de resctriciones</v>
      </c>
      <c r="E30" s="11"/>
      <c r="F30" s="9" t="str">
        <f>IFERROR(__xludf.DUMMYFUNCTION("""COMPUTED_VALUE"""),"Sentencia Alter")</f>
        <v>Sentencia Alter</v>
      </c>
      <c r="G30" s="10"/>
      <c r="H30" s="11"/>
    </row>
    <row r="31" ht="15.75" customHeight="1">
      <c r="A31" s="12">
        <v>4.0</v>
      </c>
      <c r="B31" s="9" t="str">
        <f>IFERROR(__xludf.DUMMYFUNCTION("""COMPUTED_VALUE"""),"Programación en Oracle SQL")</f>
        <v>Programación en Oracle SQL</v>
      </c>
      <c r="C31" s="11"/>
      <c r="D31" s="9" t="str">
        <f>IFERROR(__xludf.DUMMYFUNCTION("""COMPUTED_VALUE"""),"Vistas")</f>
        <v>Vistas</v>
      </c>
      <c r="E31" s="11"/>
      <c r="F31" s="9" t="str">
        <f>IFERROR(__xludf.DUMMYFUNCTION("""COMPUTED_VALUE"""),"Creación de vistas")</f>
        <v>Creación de vistas</v>
      </c>
      <c r="G31" s="10"/>
      <c r="H31" s="11"/>
    </row>
    <row r="32" ht="15.75" customHeight="1">
      <c r="A32" s="12">
        <v>5.0</v>
      </c>
      <c r="B32" s="9"/>
      <c r="C32" s="11"/>
      <c r="D32" s="9"/>
      <c r="E32" s="11"/>
      <c r="F32" s="9"/>
      <c r="G32" s="10"/>
      <c r="H32" s="11"/>
    </row>
    <row r="33" ht="15.75" customHeight="1">
      <c r="A33" s="12">
        <v>6.0</v>
      </c>
      <c r="B33" s="9"/>
      <c r="C33" s="11"/>
      <c r="D33" s="9"/>
      <c r="E33" s="11"/>
      <c r="F33" s="9"/>
      <c r="G33" s="10"/>
      <c r="H33" s="11"/>
    </row>
    <row r="34" ht="15.75" customHeight="1">
      <c r="A34" s="12">
        <v>7.0</v>
      </c>
      <c r="B34" s="9"/>
      <c r="C34" s="11"/>
      <c r="D34" s="9"/>
      <c r="E34" s="11"/>
      <c r="F34" s="9"/>
      <c r="G34" s="10"/>
      <c r="H34" s="11"/>
    </row>
    <row r="35" ht="15.75" customHeight="1"/>
    <row r="36" ht="15.75" customHeight="1">
      <c r="A36" s="105" t="s">
        <v>240</v>
      </c>
    </row>
    <row r="37" ht="15.75" customHeight="1">
      <c r="A37" s="16"/>
      <c r="B37" s="16"/>
      <c r="C37" s="16"/>
      <c r="D37" s="16"/>
      <c r="E37" s="16"/>
      <c r="F37" s="16"/>
      <c r="G37" s="16"/>
      <c r="H37" s="16"/>
    </row>
    <row r="38">
      <c r="A38" s="106" t="s">
        <v>241</v>
      </c>
      <c r="B38" s="106" t="s">
        <v>80</v>
      </c>
      <c r="C38" s="108" t="s">
        <v>242</v>
      </c>
      <c r="D38" s="109" t="s">
        <v>243</v>
      </c>
      <c r="E38" s="10"/>
      <c r="F38" s="10"/>
      <c r="G38" s="10"/>
      <c r="H38" s="11"/>
      <c r="I38" s="110" t="s">
        <v>139</v>
      </c>
    </row>
    <row r="39" ht="15.75" customHeight="1">
      <c r="A39" s="12" t="s">
        <v>244</v>
      </c>
      <c r="B39" s="12" t="s">
        <v>245</v>
      </c>
      <c r="C39" s="12">
        <v>30.0</v>
      </c>
      <c r="D39" s="44">
        <v>30.0</v>
      </c>
      <c r="E39" s="10"/>
      <c r="F39" s="10"/>
      <c r="G39" s="10"/>
      <c r="H39" s="11"/>
      <c r="I39" s="12" t="str">
        <f t="shared" ref="I39:I42" si="1">IF(D39&lt;=C39,"Correcto", "Corregir")</f>
        <v>Correcto</v>
      </c>
    </row>
    <row r="40" ht="15.75" customHeight="1">
      <c r="A40" s="12" t="s">
        <v>246</v>
      </c>
      <c r="B40" s="12" t="s">
        <v>245</v>
      </c>
      <c r="C40" s="12">
        <v>6.0</v>
      </c>
      <c r="D40" s="44">
        <v>5.0</v>
      </c>
      <c r="E40" s="10"/>
      <c r="F40" s="10"/>
      <c r="G40" s="10"/>
      <c r="H40" s="11"/>
      <c r="I40" s="12" t="str">
        <f t="shared" si="1"/>
        <v>Correcto</v>
      </c>
    </row>
    <row r="41" ht="15.75" customHeight="1">
      <c r="A41" s="12" t="s">
        <v>247</v>
      </c>
      <c r="B41" s="12" t="s">
        <v>248</v>
      </c>
      <c r="C41" s="12">
        <v>10.0</v>
      </c>
      <c r="D41" s="9"/>
      <c r="E41" s="10"/>
      <c r="F41" s="10"/>
      <c r="G41" s="10"/>
      <c r="H41" s="11"/>
      <c r="I41" s="12" t="str">
        <f t="shared" si="1"/>
        <v>Correcto</v>
      </c>
    </row>
    <row r="42" ht="15.75" customHeight="1">
      <c r="A42" s="12" t="s">
        <v>249</v>
      </c>
      <c r="B42" s="12" t="s">
        <v>245</v>
      </c>
      <c r="C42" s="12">
        <v>30.0</v>
      </c>
      <c r="D42" s="44">
        <v>25.0</v>
      </c>
      <c r="E42" s="10"/>
      <c r="F42" s="10"/>
      <c r="G42" s="10"/>
      <c r="H42" s="11"/>
      <c r="I42" s="12" t="str">
        <f t="shared" si="1"/>
        <v>Correcto</v>
      </c>
    </row>
    <row r="43" ht="15.75" customHeight="1"/>
    <row r="44" ht="15.75" customHeight="1">
      <c r="A44" s="93" t="s">
        <v>250</v>
      </c>
      <c r="G44" s="58" t="s">
        <v>14</v>
      </c>
      <c r="H44" s="94">
        <f>B50</f>
        <v>35</v>
      </c>
    </row>
    <row r="45" ht="15.75" customHeight="1">
      <c r="G45" s="30" t="s">
        <v>251</v>
      </c>
    </row>
    <row r="46" ht="15.75" customHeight="1">
      <c r="A46" s="30" t="s">
        <v>252</v>
      </c>
    </row>
    <row r="47">
      <c r="A47" s="42" t="s">
        <v>253</v>
      </c>
      <c r="B47" s="44" t="s">
        <v>86</v>
      </c>
      <c r="C47" s="10"/>
      <c r="D47" s="10"/>
      <c r="E47" s="10"/>
      <c r="F47" s="10"/>
      <c r="G47" s="10"/>
      <c r="H47" s="11"/>
    </row>
    <row r="48" ht="15.75" customHeight="1">
      <c r="A48" s="42" t="s">
        <v>16</v>
      </c>
      <c r="B48" s="9" t="s">
        <v>254</v>
      </c>
      <c r="C48" s="10"/>
      <c r="D48" s="10"/>
      <c r="E48" s="10"/>
      <c r="F48" s="10"/>
      <c r="G48" s="10"/>
      <c r="H48" s="11"/>
    </row>
    <row r="49" ht="15.75" customHeight="1">
      <c r="A49" s="42" t="s">
        <v>214</v>
      </c>
      <c r="B49" s="111">
        <v>1.0</v>
      </c>
      <c r="C49" s="10"/>
      <c r="D49" s="10"/>
      <c r="E49" s="10"/>
      <c r="F49" s="10"/>
      <c r="G49" s="10"/>
      <c r="H49" s="11"/>
    </row>
    <row r="50" ht="15.75" customHeight="1">
      <c r="A50" s="42" t="s">
        <v>14</v>
      </c>
      <c r="B50" s="44">
        <v>35.0</v>
      </c>
      <c r="C50" s="10"/>
      <c r="D50" s="10"/>
      <c r="E50" s="10"/>
      <c r="F50" s="10"/>
      <c r="G50" s="10"/>
      <c r="H50" s="11"/>
    </row>
    <row r="51" ht="15.75" customHeight="1">
      <c r="A51" s="112" t="s">
        <v>255</v>
      </c>
      <c r="B51" s="16"/>
      <c r="C51" s="16"/>
      <c r="D51" s="16"/>
      <c r="E51" s="16"/>
      <c r="F51" s="16"/>
      <c r="G51" s="16"/>
      <c r="H51" s="16"/>
    </row>
    <row r="52" ht="15.75" customHeight="1">
      <c r="A52" s="96" t="s">
        <v>256</v>
      </c>
      <c r="B52" s="10"/>
      <c r="C52" s="10"/>
      <c r="D52" s="10"/>
      <c r="E52" s="10"/>
      <c r="F52" s="10"/>
      <c r="G52" s="10"/>
      <c r="H52" s="11"/>
    </row>
    <row r="53" ht="15.75" customHeight="1">
      <c r="A53" s="113" t="s">
        <v>292</v>
      </c>
      <c r="B53" s="99"/>
      <c r="C53" s="99"/>
      <c r="D53" s="99"/>
      <c r="E53" s="99"/>
      <c r="F53" s="99"/>
      <c r="G53" s="99"/>
      <c r="H53" s="100"/>
    </row>
    <row r="54" ht="15.75" customHeight="1">
      <c r="A54" s="114"/>
      <c r="H54" s="115"/>
    </row>
    <row r="55" ht="15.75" customHeight="1">
      <c r="A55" s="101"/>
      <c r="B55" s="102"/>
      <c r="C55" s="102"/>
      <c r="D55" s="102"/>
      <c r="E55" s="102"/>
      <c r="F55" s="102"/>
      <c r="G55" s="102"/>
      <c r="H55" s="104"/>
    </row>
    <row r="56" ht="15.75" customHeight="1"/>
    <row r="57" ht="15.75" customHeight="1">
      <c r="A57" s="30" t="s">
        <v>259</v>
      </c>
    </row>
    <row r="58">
      <c r="A58" s="42" t="s">
        <v>253</v>
      </c>
      <c r="B58" s="9"/>
      <c r="C58" s="10"/>
      <c r="D58" s="10"/>
      <c r="E58" s="10"/>
      <c r="F58" s="10"/>
      <c r="G58" s="10"/>
      <c r="H58" s="11"/>
    </row>
    <row r="59" ht="15.75" customHeight="1">
      <c r="A59" s="42" t="s">
        <v>16</v>
      </c>
      <c r="B59" s="9"/>
      <c r="C59" s="10"/>
      <c r="D59" s="10"/>
      <c r="E59" s="10"/>
      <c r="F59" s="10"/>
      <c r="G59" s="10"/>
      <c r="H59" s="11"/>
    </row>
    <row r="60" ht="15.75" customHeight="1">
      <c r="A60" s="42" t="s">
        <v>214</v>
      </c>
      <c r="B60" s="116"/>
      <c r="C60" s="10"/>
      <c r="D60" s="10"/>
      <c r="E60" s="10"/>
      <c r="F60" s="10"/>
      <c r="G60" s="10"/>
      <c r="H60" s="11"/>
    </row>
    <row r="61" ht="15.75" customHeight="1">
      <c r="A61" s="42" t="s">
        <v>14</v>
      </c>
      <c r="B61" s="116"/>
      <c r="C61" s="10"/>
      <c r="D61" s="10"/>
      <c r="E61" s="10"/>
      <c r="F61" s="10"/>
      <c r="G61" s="10"/>
      <c r="H61" s="11"/>
    </row>
    <row r="62" ht="15.75" customHeight="1">
      <c r="A62" s="117" t="s">
        <v>260</v>
      </c>
      <c r="B62" s="16"/>
      <c r="C62" s="16"/>
      <c r="D62" s="16"/>
      <c r="E62" s="16"/>
      <c r="F62" s="16"/>
      <c r="G62" s="16"/>
      <c r="H62" s="16"/>
    </row>
    <row r="63" ht="15.75" customHeight="1">
      <c r="A63" s="96" t="s">
        <v>256</v>
      </c>
      <c r="B63" s="10"/>
      <c r="C63" s="10"/>
      <c r="D63" s="10"/>
      <c r="E63" s="10"/>
      <c r="F63" s="10"/>
      <c r="G63" s="10"/>
      <c r="H63" s="11"/>
    </row>
    <row r="64" ht="15.75" customHeight="1">
      <c r="A64" s="118"/>
      <c r="B64" s="99"/>
      <c r="C64" s="99"/>
      <c r="D64" s="99"/>
      <c r="E64" s="99"/>
      <c r="F64" s="99"/>
      <c r="G64" s="99"/>
      <c r="H64" s="100"/>
    </row>
    <row r="65" ht="15.75" customHeight="1">
      <c r="A65" s="114"/>
      <c r="H65" s="115"/>
    </row>
    <row r="66" ht="15.75" customHeight="1">
      <c r="A66" s="101"/>
      <c r="B66" s="102"/>
      <c r="C66" s="102"/>
      <c r="D66" s="102"/>
      <c r="E66" s="102"/>
      <c r="F66" s="102"/>
      <c r="G66" s="102"/>
      <c r="H66" s="104"/>
    </row>
    <row r="67" ht="15.75" customHeight="1"/>
    <row r="68" ht="15.75" customHeight="1">
      <c r="A68" s="93" t="s">
        <v>261</v>
      </c>
      <c r="G68" s="58" t="s">
        <v>14</v>
      </c>
      <c r="H68" s="94">
        <f>B70</f>
        <v>5</v>
      </c>
    </row>
    <row r="69" ht="15.75" customHeight="1">
      <c r="G69" s="30" t="s">
        <v>262</v>
      </c>
    </row>
    <row r="70" ht="15.75" customHeight="1">
      <c r="A70" s="42" t="s">
        <v>14</v>
      </c>
      <c r="B70" s="111">
        <v>5.0</v>
      </c>
      <c r="C70" s="10"/>
      <c r="D70" s="10"/>
      <c r="E70" s="10"/>
      <c r="F70" s="10"/>
      <c r="G70" s="10"/>
      <c r="H70" s="11"/>
    </row>
    <row r="71" ht="15.75" customHeight="1">
      <c r="A71" s="109" t="s">
        <v>263</v>
      </c>
      <c r="B71" s="10"/>
      <c r="C71" s="10"/>
      <c r="D71" s="10"/>
      <c r="E71" s="10"/>
      <c r="F71" s="10"/>
      <c r="G71" s="10"/>
      <c r="H71" s="11"/>
    </row>
    <row r="72" ht="15.75" customHeight="1">
      <c r="A72" s="118"/>
      <c r="B72" s="99"/>
      <c r="C72" s="99"/>
      <c r="D72" s="99"/>
      <c r="E72" s="99"/>
      <c r="F72" s="99"/>
      <c r="G72" s="99"/>
      <c r="H72" s="100"/>
    </row>
    <row r="73" ht="15.75" customHeight="1">
      <c r="A73" s="101"/>
      <c r="B73" s="102"/>
      <c r="C73" s="102"/>
      <c r="D73" s="102"/>
      <c r="E73" s="102"/>
      <c r="F73" s="102"/>
      <c r="G73" s="102"/>
      <c r="H73" s="104"/>
    </row>
    <row r="74" ht="15.75" customHeight="1">
      <c r="A74" s="30"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 t="s">
        <v>207</v>
      </c>
    </row>
    <row r="3" ht="15.75" customHeight="1"/>
    <row r="4" ht="15.75" customHeight="1">
      <c r="B4" s="8" t="s">
        <v>2</v>
      </c>
      <c r="C4" s="90" t="str">
        <f>'Diseño'!C4</f>
        <v>774 - Sistemas de Bases de Datos 1</v>
      </c>
      <c r="D4" s="10"/>
      <c r="E4" s="10"/>
      <c r="F4" s="10"/>
      <c r="G4" s="11"/>
    </row>
    <row r="5" ht="15.75" customHeight="1">
      <c r="B5" s="12" t="s">
        <v>4</v>
      </c>
      <c r="C5" s="9">
        <v>10.0</v>
      </c>
      <c r="D5" s="10"/>
      <c r="E5" s="10"/>
      <c r="F5" s="10"/>
      <c r="G5" s="11"/>
    </row>
    <row r="6" ht="15.75" customHeight="1">
      <c r="B6" s="91" t="s">
        <v>5</v>
      </c>
      <c r="C6" s="9">
        <f>H10+H21+H44+H68</f>
        <v>110</v>
      </c>
      <c r="D6" s="10"/>
      <c r="E6" s="10"/>
      <c r="F6" s="10"/>
      <c r="G6" s="11"/>
      <c r="I6" s="16"/>
    </row>
    <row r="7" ht="15.75" customHeight="1">
      <c r="B7" s="91" t="s">
        <v>214</v>
      </c>
      <c r="C7" s="9">
        <f>B49+B60</f>
        <v>0</v>
      </c>
      <c r="D7" s="10"/>
      <c r="E7" s="10"/>
      <c r="F7" s="10"/>
      <c r="G7" s="11"/>
    </row>
    <row r="8" ht="15.75" customHeight="1">
      <c r="B8" s="91" t="s">
        <v>215</v>
      </c>
      <c r="C8" s="92" t="str">
        <f>IF(H44&lt;=0, "❌ ERROR: La Actividad 1 debe tener un tiempo mayor a 0.", IF(H21&gt;60, "❌ ERROR: El 'Área de Conocimiento' no puede exceder los 60 min.", IF((H10+H21+H44)&lt;100, "❌ ERROR: El tiempo total debe ser de al menos 100 min.", "✅ VALIDACIÓN CORRECTA")))</f>
        <v>✅ VALIDACIÓN CORRECTA</v>
      </c>
      <c r="D8" s="10"/>
      <c r="E8" s="10"/>
      <c r="F8" s="10"/>
      <c r="G8" s="11"/>
      <c r="I8" s="16"/>
      <c r="J8" s="16"/>
      <c r="K8" s="16"/>
    </row>
    <row r="9" ht="15.75" customHeight="1"/>
    <row r="10" ht="15.75" customHeight="1">
      <c r="A10" s="93" t="s">
        <v>217</v>
      </c>
      <c r="G10" s="58" t="s">
        <v>14</v>
      </c>
      <c r="H10" s="94">
        <f>B13</f>
        <v>5</v>
      </c>
    </row>
    <row r="11" ht="15.75" customHeight="1">
      <c r="G11" s="30" t="s">
        <v>219</v>
      </c>
    </row>
    <row r="12" ht="15.75" customHeight="1">
      <c r="A12" s="42" t="s">
        <v>220</v>
      </c>
      <c r="B12" s="44" t="s">
        <v>274</v>
      </c>
      <c r="C12" s="10"/>
      <c r="D12" s="10"/>
      <c r="E12" s="10"/>
      <c r="F12" s="10"/>
      <c r="G12" s="10"/>
      <c r="H12" s="11"/>
    </row>
    <row r="13" ht="15.75" customHeight="1">
      <c r="A13" s="48" t="s">
        <v>14</v>
      </c>
      <c r="B13" s="44">
        <v>5.0</v>
      </c>
      <c r="C13" s="10"/>
      <c r="D13" s="10"/>
      <c r="E13" s="10"/>
      <c r="F13" s="10"/>
      <c r="G13" s="10"/>
      <c r="H13" s="11"/>
    </row>
    <row r="14" ht="15.75" customHeight="1">
      <c r="A14" s="96" t="s">
        <v>223</v>
      </c>
      <c r="B14" s="10"/>
      <c r="C14" s="10"/>
      <c r="D14" s="10"/>
      <c r="E14" s="10"/>
      <c r="F14" s="10"/>
      <c r="G14" s="10"/>
      <c r="H14" s="11"/>
    </row>
    <row r="15" ht="15.75" customHeight="1">
      <c r="A15" s="98" t="s">
        <v>288</v>
      </c>
      <c r="B15" s="99"/>
      <c r="C15" s="99"/>
      <c r="D15" s="99"/>
      <c r="E15" s="99"/>
      <c r="F15" s="99"/>
      <c r="G15" s="99"/>
      <c r="H15" s="100"/>
    </row>
    <row r="16" ht="15.75" customHeight="1">
      <c r="A16" s="101"/>
      <c r="B16" s="102"/>
      <c r="C16" s="102"/>
      <c r="D16" s="102"/>
      <c r="E16" s="102"/>
      <c r="F16" s="102"/>
      <c r="G16" s="102"/>
      <c r="H16" s="104"/>
    </row>
    <row r="17" ht="15.75" customHeight="1">
      <c r="A17" s="96" t="s">
        <v>227</v>
      </c>
      <c r="B17" s="10"/>
      <c r="C17" s="10"/>
      <c r="D17" s="10"/>
      <c r="E17" s="10"/>
      <c r="F17" s="10"/>
      <c r="G17" s="10"/>
      <c r="H17" s="11"/>
    </row>
    <row r="18" ht="15.75" customHeight="1">
      <c r="A18" s="98" t="s">
        <v>289</v>
      </c>
      <c r="B18" s="99"/>
      <c r="C18" s="99"/>
      <c r="D18" s="99"/>
      <c r="E18" s="99"/>
      <c r="F18" s="99"/>
      <c r="G18" s="99"/>
      <c r="H18" s="100"/>
    </row>
    <row r="19" ht="15.75" customHeight="1">
      <c r="A19" s="101"/>
      <c r="B19" s="102"/>
      <c r="C19" s="102"/>
      <c r="D19" s="102"/>
      <c r="E19" s="102"/>
      <c r="F19" s="102"/>
      <c r="G19" s="102"/>
      <c r="H19" s="104"/>
    </row>
    <row r="20" ht="15.75" customHeight="1"/>
    <row r="21" ht="15.75" customHeight="1">
      <c r="A21" s="93" t="s">
        <v>230</v>
      </c>
      <c r="G21" s="58" t="s">
        <v>14</v>
      </c>
      <c r="H21" s="94">
        <f>SUM(D39:H42)</f>
        <v>60</v>
      </c>
      <c r="I21" s="16"/>
    </row>
    <row r="22" ht="15.75" customHeight="1">
      <c r="G22" s="30" t="s">
        <v>231</v>
      </c>
    </row>
    <row r="23" ht="15.75" customHeight="1">
      <c r="A23" s="42" t="s">
        <v>232</v>
      </c>
      <c r="B23" s="44" t="s">
        <v>290</v>
      </c>
      <c r="C23" s="10"/>
      <c r="D23" s="10"/>
      <c r="E23" s="10"/>
      <c r="F23" s="10"/>
      <c r="G23" s="10"/>
      <c r="H23" s="11"/>
    </row>
    <row r="24" ht="15.75" customHeight="1">
      <c r="A24" s="42" t="s">
        <v>232</v>
      </c>
      <c r="B24" s="44" t="s">
        <v>129</v>
      </c>
      <c r="C24" s="10"/>
      <c r="D24" s="10"/>
      <c r="E24" s="10"/>
      <c r="F24" s="10"/>
      <c r="G24" s="10"/>
      <c r="H24" s="11"/>
    </row>
    <row r="25" ht="15.75" customHeight="1"/>
    <row r="26" ht="15.75" customHeight="1">
      <c r="A26" s="105" t="s">
        <v>233</v>
      </c>
      <c r="B26" s="16"/>
      <c r="C26" s="16"/>
      <c r="D26" s="16"/>
    </row>
    <row r="27" ht="15.75" customHeight="1">
      <c r="A27" s="106" t="s">
        <v>21</v>
      </c>
      <c r="B27" s="107" t="s">
        <v>234</v>
      </c>
      <c r="C27" s="11"/>
      <c r="D27" s="107" t="s">
        <v>235</v>
      </c>
      <c r="E27" s="11"/>
      <c r="F27" s="107" t="s">
        <v>236</v>
      </c>
      <c r="G27" s="10"/>
      <c r="H27" s="11"/>
    </row>
    <row r="28" ht="15.75" customHeight="1">
      <c r="A28" s="12">
        <v>1.0</v>
      </c>
      <c r="B28" s="9" t="str">
        <f>IFERROR(__xludf.DUMMYFUNCTION("FILTER('Diseño'!D:D,'Diseño'!H:H=$C$5)"),"Programación en Oracle SQL")</f>
        <v>Programación en Oracle SQL</v>
      </c>
      <c r="C28" s="11"/>
      <c r="D28" s="9" t="str">
        <f>IFERROR(__xludf.DUMMYFUNCTION("FILTER('Diseño'!E:E,'Diseño'!H:H=$C$5)"),"Vistas")</f>
        <v>Vistas</v>
      </c>
      <c r="E28" s="11"/>
      <c r="F28" s="9" t="str">
        <f>IFERROR(__xludf.DUMMYFUNCTION("FILTER('Diseño'!F:F,'Diseño'!H:H=$C$5)"),"Controll de vistas")</f>
        <v>Controll de vistas</v>
      </c>
      <c r="G28" s="10"/>
      <c r="H28" s="11"/>
    </row>
    <row r="29" ht="15.75" customHeight="1">
      <c r="A29" s="12">
        <v>2.0</v>
      </c>
      <c r="B29" s="9" t="str">
        <f>IFERROR(__xludf.DUMMYFUNCTION("""COMPUTED_VALUE"""),"Programación en Oracle SQL")</f>
        <v>Programación en Oracle SQL</v>
      </c>
      <c r="C29" s="11"/>
      <c r="D29" s="9" t="str">
        <f>IFERROR(__xludf.DUMMYFUNCTION("""COMPUTED_VALUE"""),"Vistas")</f>
        <v>Vistas</v>
      </c>
      <c r="E29" s="11"/>
      <c r="F29" s="9" t="str">
        <f>IFERROR(__xludf.DUMMYFUNCTION("""COMPUTED_VALUE"""),"Restricciones DML en vistas")</f>
        <v>Restricciones DML en vistas</v>
      </c>
      <c r="G29" s="10"/>
      <c r="H29" s="11"/>
    </row>
    <row r="30" ht="15.75" customHeight="1">
      <c r="A30" s="12">
        <v>3.0</v>
      </c>
      <c r="B30" s="9" t="str">
        <f>IFERROR(__xludf.DUMMYFUNCTION("""COMPUTED_VALUE"""),"Programación en Oracle SQL")</f>
        <v>Programación en Oracle SQL</v>
      </c>
      <c r="C30" s="11"/>
      <c r="D30" s="9" t="str">
        <f>IFERROR(__xludf.DUMMYFUNCTION("""COMPUTED_VALUE"""),"Vistas")</f>
        <v>Vistas</v>
      </c>
      <c r="E30" s="11"/>
      <c r="F30" s="9" t="str">
        <f>IFERROR(__xludf.DUMMYFUNCTION("""COMPUTED_VALUE"""),"Gestion de vistas")</f>
        <v>Gestion de vistas</v>
      </c>
      <c r="G30" s="10"/>
      <c r="H30" s="11"/>
    </row>
    <row r="31" ht="15.75" customHeight="1">
      <c r="A31" s="12">
        <v>4.0</v>
      </c>
      <c r="B31" s="9" t="str">
        <f>IFERROR(__xludf.DUMMYFUNCTION("""COMPUTED_VALUE"""),"Control de Accesos")</f>
        <v>Control de Accesos</v>
      </c>
      <c r="C31" s="11"/>
      <c r="D31" s="9" t="str">
        <f>IFERROR(__xludf.DUMMYFUNCTION("""COMPUTED_VALUE"""),"Control de acceso")</f>
        <v>Control de acceso</v>
      </c>
      <c r="E31" s="11"/>
      <c r="F31" s="9" t="str">
        <f>IFERROR(__xludf.DUMMYFUNCTION("""COMPUTED_VALUE"""),"Control de acceso a usuarios")</f>
        <v>Control de acceso a usuarios</v>
      </c>
      <c r="G31" s="10"/>
      <c r="H31" s="11"/>
    </row>
    <row r="32" ht="15.75" customHeight="1">
      <c r="A32" s="12">
        <v>5.0</v>
      </c>
      <c r="B32" s="9"/>
      <c r="C32" s="11"/>
      <c r="D32" s="9"/>
      <c r="E32" s="11"/>
      <c r="F32" s="9"/>
      <c r="G32" s="10"/>
      <c r="H32" s="11"/>
    </row>
    <row r="33" ht="15.75" customHeight="1">
      <c r="A33" s="12">
        <v>6.0</v>
      </c>
      <c r="B33" s="9"/>
      <c r="C33" s="11"/>
      <c r="D33" s="9"/>
      <c r="E33" s="11"/>
      <c r="F33" s="9"/>
      <c r="G33" s="10"/>
      <c r="H33" s="11"/>
    </row>
    <row r="34" ht="15.75" customHeight="1">
      <c r="A34" s="12">
        <v>7.0</v>
      </c>
      <c r="B34" s="9"/>
      <c r="C34" s="11"/>
      <c r="D34" s="9"/>
      <c r="E34" s="11"/>
      <c r="F34" s="9"/>
      <c r="G34" s="10"/>
      <c r="H34" s="11"/>
    </row>
    <row r="35" ht="15.75" customHeight="1"/>
    <row r="36" ht="15.75" customHeight="1">
      <c r="A36" s="105" t="s">
        <v>240</v>
      </c>
    </row>
    <row r="37" ht="15.75" customHeight="1">
      <c r="A37" s="16"/>
      <c r="B37" s="16"/>
      <c r="C37" s="16"/>
      <c r="D37" s="16"/>
      <c r="E37" s="16"/>
      <c r="F37" s="16"/>
      <c r="G37" s="16"/>
      <c r="H37" s="16"/>
    </row>
    <row r="38">
      <c r="A38" s="106" t="s">
        <v>241</v>
      </c>
      <c r="B38" s="106" t="s">
        <v>80</v>
      </c>
      <c r="C38" s="108" t="s">
        <v>242</v>
      </c>
      <c r="D38" s="109" t="s">
        <v>243</v>
      </c>
      <c r="E38" s="10"/>
      <c r="F38" s="10"/>
      <c r="G38" s="10"/>
      <c r="H38" s="11"/>
      <c r="I38" s="110" t="s">
        <v>139</v>
      </c>
    </row>
    <row r="39" ht="15.75" customHeight="1">
      <c r="A39" s="12" t="s">
        <v>244</v>
      </c>
      <c r="B39" s="12" t="s">
        <v>245</v>
      </c>
      <c r="C39" s="12">
        <v>30.0</v>
      </c>
      <c r="D39" s="44">
        <v>25.0</v>
      </c>
      <c r="E39" s="10"/>
      <c r="F39" s="10"/>
      <c r="G39" s="10"/>
      <c r="H39" s="11"/>
      <c r="I39" s="12" t="str">
        <f t="shared" ref="I39:I42" si="1">IF(D39&lt;=C39,"Correcto", "Corregir")</f>
        <v>Correcto</v>
      </c>
    </row>
    <row r="40" ht="15.75" customHeight="1">
      <c r="A40" s="12" t="s">
        <v>246</v>
      </c>
      <c r="B40" s="12" t="s">
        <v>245</v>
      </c>
      <c r="C40" s="12">
        <v>6.0</v>
      </c>
      <c r="D40" s="44">
        <v>5.0</v>
      </c>
      <c r="E40" s="10"/>
      <c r="F40" s="10"/>
      <c r="G40" s="10"/>
      <c r="H40" s="11"/>
      <c r="I40" s="12" t="str">
        <f t="shared" si="1"/>
        <v>Correcto</v>
      </c>
    </row>
    <row r="41" ht="15.75" customHeight="1">
      <c r="A41" s="12" t="s">
        <v>247</v>
      </c>
      <c r="B41" s="12" t="s">
        <v>248</v>
      </c>
      <c r="C41" s="12">
        <v>10.0</v>
      </c>
      <c r="D41" s="9"/>
      <c r="E41" s="10"/>
      <c r="F41" s="10"/>
      <c r="G41" s="10"/>
      <c r="H41" s="11"/>
      <c r="I41" s="12" t="str">
        <f t="shared" si="1"/>
        <v>Correcto</v>
      </c>
    </row>
    <row r="42" ht="15.75" customHeight="1">
      <c r="A42" s="12" t="s">
        <v>249</v>
      </c>
      <c r="B42" s="12" t="s">
        <v>245</v>
      </c>
      <c r="C42" s="12">
        <v>30.0</v>
      </c>
      <c r="D42" s="44">
        <v>30.0</v>
      </c>
      <c r="E42" s="10"/>
      <c r="F42" s="10"/>
      <c r="G42" s="10"/>
      <c r="H42" s="11"/>
      <c r="I42" s="12" t="str">
        <f t="shared" si="1"/>
        <v>Correcto</v>
      </c>
    </row>
    <row r="43" ht="15.75" customHeight="1"/>
    <row r="44" ht="15.75" customHeight="1">
      <c r="A44" s="93" t="s">
        <v>250</v>
      </c>
      <c r="G44" s="58" t="s">
        <v>14</v>
      </c>
      <c r="H44" s="94">
        <f>B50</f>
        <v>35</v>
      </c>
    </row>
    <row r="45" ht="15.75" customHeight="1">
      <c r="G45" s="30" t="s">
        <v>251</v>
      </c>
    </row>
    <row r="46" ht="15.75" customHeight="1">
      <c r="A46" s="30" t="s">
        <v>252</v>
      </c>
    </row>
    <row r="47">
      <c r="A47" s="42" t="s">
        <v>253</v>
      </c>
      <c r="B47" s="44" t="s">
        <v>290</v>
      </c>
      <c r="C47" s="10"/>
      <c r="D47" s="10"/>
      <c r="E47" s="10"/>
      <c r="F47" s="10"/>
      <c r="G47" s="10"/>
      <c r="H47" s="11"/>
    </row>
    <row r="48" ht="15.75" customHeight="1">
      <c r="A48" s="42" t="s">
        <v>16</v>
      </c>
      <c r="B48" s="9" t="s">
        <v>254</v>
      </c>
      <c r="C48" s="10"/>
      <c r="D48" s="10"/>
      <c r="E48" s="10"/>
      <c r="F48" s="10"/>
      <c r="G48" s="10"/>
      <c r="H48" s="11"/>
    </row>
    <row r="49" ht="15.75" customHeight="1">
      <c r="A49" s="42" t="s">
        <v>214</v>
      </c>
      <c r="B49" s="116">
        <v>0.0</v>
      </c>
      <c r="C49" s="10"/>
      <c r="D49" s="10"/>
      <c r="E49" s="10"/>
      <c r="F49" s="10"/>
      <c r="G49" s="10"/>
      <c r="H49" s="11"/>
    </row>
    <row r="50" ht="15.75" customHeight="1">
      <c r="A50" s="42" t="s">
        <v>14</v>
      </c>
      <c r="B50" s="44">
        <v>35.0</v>
      </c>
      <c r="C50" s="10"/>
      <c r="D50" s="10"/>
      <c r="E50" s="10"/>
      <c r="F50" s="10"/>
      <c r="G50" s="10"/>
      <c r="H50" s="11"/>
    </row>
    <row r="51" ht="15.75" customHeight="1">
      <c r="A51" s="112" t="s">
        <v>255</v>
      </c>
      <c r="B51" s="16"/>
      <c r="C51" s="16"/>
      <c r="D51" s="16"/>
      <c r="E51" s="16"/>
      <c r="F51" s="16"/>
      <c r="G51" s="16"/>
      <c r="H51" s="16"/>
    </row>
    <row r="52" ht="15.75" customHeight="1">
      <c r="A52" s="96" t="s">
        <v>256</v>
      </c>
      <c r="B52" s="10"/>
      <c r="C52" s="10"/>
      <c r="D52" s="10"/>
      <c r="E52" s="10"/>
      <c r="F52" s="10"/>
      <c r="G52" s="10"/>
      <c r="H52" s="11"/>
    </row>
    <row r="53" ht="15.75" customHeight="1">
      <c r="A53" s="113" t="s">
        <v>294</v>
      </c>
      <c r="B53" s="99"/>
      <c r="C53" s="99"/>
      <c r="D53" s="99"/>
      <c r="E53" s="99"/>
      <c r="F53" s="99"/>
      <c r="G53" s="99"/>
      <c r="H53" s="100"/>
    </row>
    <row r="54" ht="15.75" customHeight="1">
      <c r="A54" s="114"/>
      <c r="H54" s="115"/>
    </row>
    <row r="55" ht="15.75" customHeight="1">
      <c r="A55" s="101"/>
      <c r="B55" s="102"/>
      <c r="C55" s="102"/>
      <c r="D55" s="102"/>
      <c r="E55" s="102"/>
      <c r="F55" s="102"/>
      <c r="G55" s="102"/>
      <c r="H55" s="104"/>
    </row>
    <row r="56" ht="15.75" customHeight="1"/>
    <row r="57" ht="15.75" customHeight="1">
      <c r="A57" s="30" t="s">
        <v>259</v>
      </c>
    </row>
    <row r="58">
      <c r="A58" s="42" t="s">
        <v>253</v>
      </c>
      <c r="B58" s="9"/>
      <c r="C58" s="10"/>
      <c r="D58" s="10"/>
      <c r="E58" s="10"/>
      <c r="F58" s="10"/>
      <c r="G58" s="10"/>
      <c r="H58" s="11"/>
    </row>
    <row r="59" ht="15.75" customHeight="1">
      <c r="A59" s="42" t="s">
        <v>16</v>
      </c>
      <c r="B59" s="9"/>
      <c r="C59" s="10"/>
      <c r="D59" s="10"/>
      <c r="E59" s="10"/>
      <c r="F59" s="10"/>
      <c r="G59" s="10"/>
      <c r="H59" s="11"/>
    </row>
    <row r="60" ht="15.75" customHeight="1">
      <c r="A60" s="42" t="s">
        <v>214</v>
      </c>
      <c r="B60" s="116"/>
      <c r="C60" s="10"/>
      <c r="D60" s="10"/>
      <c r="E60" s="10"/>
      <c r="F60" s="10"/>
      <c r="G60" s="10"/>
      <c r="H60" s="11"/>
    </row>
    <row r="61" ht="15.75" customHeight="1">
      <c r="A61" s="42" t="s">
        <v>14</v>
      </c>
      <c r="B61" s="116"/>
      <c r="C61" s="10"/>
      <c r="D61" s="10"/>
      <c r="E61" s="10"/>
      <c r="F61" s="10"/>
      <c r="G61" s="10"/>
      <c r="H61" s="11"/>
    </row>
    <row r="62" ht="15.75" customHeight="1">
      <c r="A62" s="117" t="s">
        <v>260</v>
      </c>
      <c r="B62" s="16"/>
      <c r="C62" s="16"/>
      <c r="D62" s="16"/>
      <c r="E62" s="16"/>
      <c r="F62" s="16"/>
      <c r="G62" s="16"/>
      <c r="H62" s="16"/>
    </row>
    <row r="63" ht="15.75" customHeight="1">
      <c r="A63" s="96" t="s">
        <v>256</v>
      </c>
      <c r="B63" s="10"/>
      <c r="C63" s="10"/>
      <c r="D63" s="10"/>
      <c r="E63" s="10"/>
      <c r="F63" s="10"/>
      <c r="G63" s="10"/>
      <c r="H63" s="11"/>
    </row>
    <row r="64" ht="15.75" customHeight="1">
      <c r="A64" s="118"/>
      <c r="B64" s="99"/>
      <c r="C64" s="99"/>
      <c r="D64" s="99"/>
      <c r="E64" s="99"/>
      <c r="F64" s="99"/>
      <c r="G64" s="99"/>
      <c r="H64" s="100"/>
    </row>
    <row r="65" ht="15.75" customHeight="1">
      <c r="A65" s="114"/>
      <c r="H65" s="115"/>
    </row>
    <row r="66" ht="15.75" customHeight="1">
      <c r="A66" s="101"/>
      <c r="B66" s="102"/>
      <c r="C66" s="102"/>
      <c r="D66" s="102"/>
      <c r="E66" s="102"/>
      <c r="F66" s="102"/>
      <c r="G66" s="102"/>
      <c r="H66" s="104"/>
    </row>
    <row r="67" ht="15.75" customHeight="1"/>
    <row r="68" ht="15.75" customHeight="1">
      <c r="A68" s="93" t="s">
        <v>261</v>
      </c>
      <c r="G68" s="58" t="s">
        <v>14</v>
      </c>
      <c r="H68" s="94">
        <f>B70</f>
        <v>10</v>
      </c>
    </row>
    <row r="69" ht="15.75" customHeight="1">
      <c r="G69" s="30" t="s">
        <v>262</v>
      </c>
    </row>
    <row r="70" ht="15.75" customHeight="1">
      <c r="A70" s="42" t="s">
        <v>14</v>
      </c>
      <c r="B70" s="111">
        <v>10.0</v>
      </c>
      <c r="C70" s="10"/>
      <c r="D70" s="10"/>
      <c r="E70" s="10"/>
      <c r="F70" s="10"/>
      <c r="G70" s="10"/>
      <c r="H70" s="11"/>
    </row>
    <row r="71" ht="15.75" customHeight="1">
      <c r="A71" s="109" t="s">
        <v>263</v>
      </c>
      <c r="B71" s="10"/>
      <c r="C71" s="10"/>
      <c r="D71" s="10"/>
      <c r="E71" s="10"/>
      <c r="F71" s="10"/>
      <c r="G71" s="10"/>
      <c r="H71" s="11"/>
    </row>
    <row r="72" ht="15.75" customHeight="1">
      <c r="A72" s="98" t="s">
        <v>267</v>
      </c>
      <c r="B72" s="99"/>
      <c r="C72" s="99"/>
      <c r="D72" s="99"/>
      <c r="E72" s="99"/>
      <c r="F72" s="99"/>
      <c r="G72" s="99"/>
      <c r="H72" s="100"/>
    </row>
    <row r="73" ht="15.75" customHeight="1">
      <c r="A73" s="101"/>
      <c r="B73" s="102"/>
      <c r="C73" s="102"/>
      <c r="D73" s="102"/>
      <c r="E73" s="102"/>
      <c r="F73" s="102"/>
      <c r="G73" s="102"/>
      <c r="H73" s="104"/>
    </row>
    <row r="74" ht="15.75" customHeight="1">
      <c r="A74" s="30"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 t="s">
        <v>207</v>
      </c>
    </row>
    <row r="3" ht="15.75" customHeight="1"/>
    <row r="4" ht="15.75" customHeight="1">
      <c r="B4" s="8" t="s">
        <v>2</v>
      </c>
      <c r="C4" s="90" t="str">
        <f>'Diseño'!C4</f>
        <v>774 - Sistemas de Bases de Datos 1</v>
      </c>
      <c r="D4" s="10"/>
      <c r="E4" s="10"/>
      <c r="F4" s="10"/>
      <c r="G4" s="11"/>
    </row>
    <row r="5" ht="15.75" customHeight="1">
      <c r="B5" s="12" t="s">
        <v>4</v>
      </c>
      <c r="C5" s="9">
        <v>11.0</v>
      </c>
      <c r="D5" s="10"/>
      <c r="E5" s="10"/>
      <c r="F5" s="10"/>
      <c r="G5" s="11"/>
    </row>
    <row r="6" ht="15.75" customHeight="1">
      <c r="B6" s="91" t="s">
        <v>5</v>
      </c>
      <c r="C6" s="9">
        <f>H10+H21+H44+H68</f>
        <v>110</v>
      </c>
      <c r="D6" s="10"/>
      <c r="E6" s="10"/>
      <c r="F6" s="10"/>
      <c r="G6" s="11"/>
      <c r="I6" s="16"/>
    </row>
    <row r="7" ht="15.75" customHeight="1">
      <c r="B7" s="91" t="s">
        <v>214</v>
      </c>
      <c r="C7" s="9">
        <f>B49+B60</f>
        <v>0</v>
      </c>
      <c r="D7" s="10"/>
      <c r="E7" s="10"/>
      <c r="F7" s="10"/>
      <c r="G7" s="11"/>
    </row>
    <row r="8" ht="15.75" customHeight="1">
      <c r="B8" s="91" t="s">
        <v>215</v>
      </c>
      <c r="C8" s="92" t="str">
        <f>IF(H44&lt;=0, "❌ ERROR: La Actividad 1 debe tener un tiempo mayor a 0.", IF(H21&gt;60, "❌ ERROR: El 'Área de Conocimiento' no puede exceder los 60 min.", IF((H10+H21+H44)&lt;100, "❌ ERROR: El tiempo total debe ser de al menos 100 min.", "✅ VALIDACIÓN CORRECTA")))</f>
        <v>✅ VALIDACIÓN CORRECTA</v>
      </c>
      <c r="D8" s="10"/>
      <c r="E8" s="10"/>
      <c r="F8" s="10"/>
      <c r="G8" s="11"/>
      <c r="I8" s="16"/>
      <c r="J8" s="16"/>
      <c r="K8" s="16"/>
    </row>
    <row r="9" ht="15.75" customHeight="1"/>
    <row r="10" ht="15.75" customHeight="1">
      <c r="A10" s="93" t="s">
        <v>217</v>
      </c>
      <c r="G10" s="58" t="s">
        <v>14</v>
      </c>
      <c r="H10" s="94">
        <f>B13</f>
        <v>5</v>
      </c>
    </row>
    <row r="11" ht="15.75" customHeight="1">
      <c r="G11" s="30" t="s">
        <v>219</v>
      </c>
    </row>
    <row r="12" ht="15.75" customHeight="1">
      <c r="A12" s="42" t="s">
        <v>220</v>
      </c>
      <c r="B12" s="44" t="s">
        <v>221</v>
      </c>
      <c r="C12" s="10"/>
      <c r="D12" s="10"/>
      <c r="E12" s="10"/>
      <c r="F12" s="10"/>
      <c r="G12" s="10"/>
      <c r="H12" s="11"/>
    </row>
    <row r="13" ht="15.75" customHeight="1">
      <c r="A13" s="48" t="s">
        <v>14</v>
      </c>
      <c r="B13" s="44">
        <v>5.0</v>
      </c>
      <c r="C13" s="10"/>
      <c r="D13" s="10"/>
      <c r="E13" s="10"/>
      <c r="F13" s="10"/>
      <c r="G13" s="10"/>
      <c r="H13" s="11"/>
    </row>
    <row r="14" ht="15.75" customHeight="1">
      <c r="A14" s="96" t="s">
        <v>223</v>
      </c>
      <c r="B14" s="10"/>
      <c r="C14" s="10"/>
      <c r="D14" s="10"/>
      <c r="E14" s="10"/>
      <c r="F14" s="10"/>
      <c r="G14" s="10"/>
      <c r="H14" s="11"/>
    </row>
    <row r="15" ht="15.75" customHeight="1">
      <c r="A15" s="98" t="s">
        <v>295</v>
      </c>
      <c r="B15" s="99"/>
      <c r="C15" s="99"/>
      <c r="D15" s="99"/>
      <c r="E15" s="99"/>
      <c r="F15" s="99"/>
      <c r="G15" s="99"/>
      <c r="H15" s="100"/>
    </row>
    <row r="16" ht="15.75" customHeight="1">
      <c r="A16" s="101"/>
      <c r="B16" s="102"/>
      <c r="C16" s="102"/>
      <c r="D16" s="102"/>
      <c r="E16" s="102"/>
      <c r="F16" s="102"/>
      <c r="G16" s="102"/>
      <c r="H16" s="104"/>
    </row>
    <row r="17" ht="15.75" customHeight="1">
      <c r="A17" s="96" t="s">
        <v>227</v>
      </c>
      <c r="B17" s="10"/>
      <c r="C17" s="10"/>
      <c r="D17" s="10"/>
      <c r="E17" s="10"/>
      <c r="F17" s="10"/>
      <c r="G17" s="10"/>
      <c r="H17" s="11"/>
    </row>
    <row r="18" ht="15.75" customHeight="1">
      <c r="A18" s="98" t="s">
        <v>296</v>
      </c>
      <c r="B18" s="99"/>
      <c r="C18" s="99"/>
      <c r="D18" s="99"/>
      <c r="E18" s="99"/>
      <c r="F18" s="99"/>
      <c r="G18" s="99"/>
      <c r="H18" s="100"/>
    </row>
    <row r="19" ht="15.75" customHeight="1">
      <c r="A19" s="101"/>
      <c r="B19" s="102"/>
      <c r="C19" s="102"/>
      <c r="D19" s="102"/>
      <c r="E19" s="102"/>
      <c r="F19" s="102"/>
      <c r="G19" s="102"/>
      <c r="H19" s="104"/>
    </row>
    <row r="20" ht="15.75" customHeight="1"/>
    <row r="21" ht="15.75" customHeight="1">
      <c r="A21" s="93" t="s">
        <v>230</v>
      </c>
      <c r="G21" s="58" t="s">
        <v>14</v>
      </c>
      <c r="H21" s="94">
        <f>SUM(D39:H42)</f>
        <v>60</v>
      </c>
      <c r="I21" s="16"/>
    </row>
    <row r="22" ht="15.75" customHeight="1">
      <c r="G22" s="30" t="s">
        <v>231</v>
      </c>
    </row>
    <row r="23" ht="15.75" customHeight="1">
      <c r="A23" s="42" t="s">
        <v>232</v>
      </c>
      <c r="B23" s="44" t="s">
        <v>129</v>
      </c>
      <c r="C23" s="10"/>
      <c r="D23" s="10"/>
      <c r="E23" s="10"/>
      <c r="F23" s="10"/>
      <c r="G23" s="10"/>
      <c r="H23" s="11"/>
    </row>
    <row r="24" ht="15.75" customHeight="1">
      <c r="A24" s="42" t="s">
        <v>232</v>
      </c>
      <c r="B24" s="44" t="s">
        <v>95</v>
      </c>
      <c r="C24" s="10"/>
      <c r="D24" s="10"/>
      <c r="E24" s="10"/>
      <c r="F24" s="10"/>
      <c r="G24" s="10"/>
      <c r="H24" s="11"/>
    </row>
    <row r="25" ht="15.75" customHeight="1"/>
    <row r="26" ht="15.75" customHeight="1">
      <c r="A26" s="105" t="s">
        <v>233</v>
      </c>
      <c r="B26" s="16"/>
      <c r="C26" s="16"/>
      <c r="D26" s="16"/>
    </row>
    <row r="27" ht="15.75" customHeight="1">
      <c r="A27" s="106" t="s">
        <v>21</v>
      </c>
      <c r="B27" s="107" t="s">
        <v>234</v>
      </c>
      <c r="C27" s="11"/>
      <c r="D27" s="107" t="s">
        <v>235</v>
      </c>
      <c r="E27" s="11"/>
      <c r="F27" s="107" t="s">
        <v>236</v>
      </c>
      <c r="G27" s="10"/>
      <c r="H27" s="11"/>
    </row>
    <row r="28" ht="15.75" customHeight="1">
      <c r="A28" s="12">
        <v>1.0</v>
      </c>
      <c r="B28" s="9" t="str">
        <f>IFERROR(__xludf.DUMMYFUNCTION("FILTER('Diseño'!D:D,'Diseño'!H:H=$C$5)"),"Control de Accesos")</f>
        <v>Control de Accesos</v>
      </c>
      <c r="C28" s="11"/>
      <c r="D28" s="9" t="str">
        <f>IFERROR(__xludf.DUMMYFUNCTION("FILTER('Diseño'!E:E,'Diseño'!H:H=$C$5)"),"Control de acceso")</f>
        <v>Control de acceso</v>
      </c>
      <c r="E28" s="11"/>
      <c r="F28" s="9" t="str">
        <f>IFERROR(__xludf.DUMMYFUNCTION("FILTER('Diseño'!F:F,'Diseño'!H:H=$C$5)"),"Creación y revocación de accesos")</f>
        <v>Creación y revocación de accesos</v>
      </c>
      <c r="G28" s="10"/>
      <c r="H28" s="11"/>
    </row>
    <row r="29" ht="15.75" customHeight="1">
      <c r="A29" s="12">
        <v>2.0</v>
      </c>
      <c r="B29" s="9" t="str">
        <f>IFERROR(__xludf.DUMMYFUNCTION("""COMPUTED_VALUE"""),"Programación en Oracle SQL")</f>
        <v>Programación en Oracle SQL</v>
      </c>
      <c r="C29" s="11"/>
      <c r="D29" s="9" t="str">
        <f>IFERROR(__xludf.DUMMYFUNCTION("""COMPUTED_VALUE"""),"Expresiones Regulares")</f>
        <v>Expresiones Regulares</v>
      </c>
      <c r="E29" s="11"/>
      <c r="F29" s="9" t="str">
        <f>IFERROR(__xludf.DUMMYFUNCTION("""COMPUTED_VALUE"""),"Expresiones regulares")</f>
        <v>Expresiones regulares</v>
      </c>
      <c r="G29" s="10"/>
      <c r="H29" s="11"/>
    </row>
    <row r="30" ht="15.75" customHeight="1">
      <c r="A30" s="12">
        <v>3.0</v>
      </c>
      <c r="B30" s="9" t="str">
        <f>IFERROR(__xludf.DUMMYFUNCTION("""COMPUTED_VALUE"""),"Programación en Oracle SQL")</f>
        <v>Programación en Oracle SQL</v>
      </c>
      <c r="C30" s="11"/>
      <c r="D30" s="9" t="str">
        <f>IFERROR(__xludf.DUMMYFUNCTION("""COMPUTED_VALUE"""),"Transacciones")</f>
        <v>Transacciones</v>
      </c>
      <c r="E30" s="11"/>
      <c r="F30" s="9" t="str">
        <f>IFERROR(__xludf.DUMMYFUNCTION("""COMPUTED_VALUE"""),"Analogía")</f>
        <v>Analogía</v>
      </c>
      <c r="G30" s="10"/>
      <c r="H30" s="11"/>
    </row>
    <row r="31" ht="15.75" customHeight="1">
      <c r="A31" s="12">
        <v>4.0</v>
      </c>
      <c r="B31" s="9" t="str">
        <f>IFERROR(__xludf.DUMMYFUNCTION("""COMPUTED_VALUE"""),"Programación en Oracle SQL")</f>
        <v>Programación en Oracle SQL</v>
      </c>
      <c r="C31" s="11"/>
      <c r="D31" s="9" t="str">
        <f>IFERROR(__xludf.DUMMYFUNCTION("""COMPUTED_VALUE"""),"Transacciones")</f>
        <v>Transacciones</v>
      </c>
      <c r="E31" s="11"/>
      <c r="F31" s="9" t="str">
        <f>IFERROR(__xludf.DUMMYFUNCTION("""COMPUTED_VALUE"""),"Control")</f>
        <v>Control</v>
      </c>
      <c r="G31" s="10"/>
      <c r="H31" s="11"/>
    </row>
    <row r="32" ht="15.75" customHeight="1">
      <c r="A32" s="12">
        <v>5.0</v>
      </c>
      <c r="B32" s="9" t="str">
        <f>IFERROR(__xludf.DUMMYFUNCTION("""COMPUTED_VALUE"""),"Programación en Oracle SQL")</f>
        <v>Programación en Oracle SQL</v>
      </c>
      <c r="C32" s="11"/>
      <c r="D32" s="9" t="str">
        <f>IFERROR(__xludf.DUMMYFUNCTION("""COMPUTED_VALUE"""),"Transacciones")</f>
        <v>Transacciones</v>
      </c>
      <c r="E32" s="11"/>
      <c r="F32" s="9" t="str">
        <f>IFERROR(__xludf.DUMMYFUNCTION("""COMPUTED_VALUE"""),"Commit, RollBack, SavePoint")</f>
        <v>Commit, RollBack, SavePoint</v>
      </c>
      <c r="G32" s="10"/>
      <c r="H32" s="11"/>
    </row>
    <row r="33" ht="15.75" customHeight="1">
      <c r="A33" s="12">
        <v>6.0</v>
      </c>
      <c r="B33" s="9"/>
      <c r="C33" s="11"/>
      <c r="D33" s="9"/>
      <c r="E33" s="11"/>
      <c r="F33" s="9"/>
      <c r="G33" s="10"/>
      <c r="H33" s="11"/>
    </row>
    <row r="34" ht="15.75" customHeight="1">
      <c r="A34" s="12">
        <v>7.0</v>
      </c>
      <c r="B34" s="9"/>
      <c r="C34" s="11"/>
      <c r="D34" s="9"/>
      <c r="E34" s="11"/>
      <c r="F34" s="9"/>
      <c r="G34" s="10"/>
      <c r="H34" s="11"/>
    </row>
    <row r="35" ht="15.75" customHeight="1"/>
    <row r="36" ht="15.75" customHeight="1">
      <c r="A36" s="105" t="s">
        <v>240</v>
      </c>
    </row>
    <row r="37" ht="15.75" customHeight="1">
      <c r="A37" s="16"/>
      <c r="B37" s="16"/>
      <c r="C37" s="16"/>
      <c r="D37" s="16"/>
      <c r="E37" s="16"/>
      <c r="F37" s="16"/>
      <c r="G37" s="16"/>
      <c r="H37" s="16"/>
    </row>
    <row r="38">
      <c r="A38" s="106" t="s">
        <v>241</v>
      </c>
      <c r="B38" s="106" t="s">
        <v>80</v>
      </c>
      <c r="C38" s="108" t="s">
        <v>242</v>
      </c>
      <c r="D38" s="109" t="s">
        <v>243</v>
      </c>
      <c r="E38" s="10"/>
      <c r="F38" s="10"/>
      <c r="G38" s="10"/>
      <c r="H38" s="11"/>
      <c r="I38" s="110" t="s">
        <v>139</v>
      </c>
    </row>
    <row r="39" ht="15.75" customHeight="1">
      <c r="A39" s="12" t="s">
        <v>244</v>
      </c>
      <c r="B39" s="12" t="s">
        <v>245</v>
      </c>
      <c r="C39" s="12">
        <v>30.0</v>
      </c>
      <c r="D39" s="44">
        <v>30.0</v>
      </c>
      <c r="E39" s="10"/>
      <c r="F39" s="10"/>
      <c r="G39" s="10"/>
      <c r="H39" s="11"/>
      <c r="I39" s="12" t="str">
        <f t="shared" ref="I39:I42" si="1">IF(D39&lt;=C39,"Correcto", "Corregir")</f>
        <v>Correcto</v>
      </c>
    </row>
    <row r="40" ht="15.75" customHeight="1">
      <c r="A40" s="12" t="s">
        <v>246</v>
      </c>
      <c r="B40" s="12" t="s">
        <v>245</v>
      </c>
      <c r="C40" s="12">
        <v>6.0</v>
      </c>
      <c r="D40" s="44">
        <v>5.0</v>
      </c>
      <c r="E40" s="10"/>
      <c r="F40" s="10"/>
      <c r="G40" s="10"/>
      <c r="H40" s="11"/>
      <c r="I40" s="12" t="str">
        <f t="shared" si="1"/>
        <v>Correcto</v>
      </c>
    </row>
    <row r="41" ht="15.75" customHeight="1">
      <c r="A41" s="12" t="s">
        <v>247</v>
      </c>
      <c r="B41" s="12" t="s">
        <v>248</v>
      </c>
      <c r="C41" s="12">
        <v>10.0</v>
      </c>
      <c r="D41" s="9"/>
      <c r="E41" s="10"/>
      <c r="F41" s="10"/>
      <c r="G41" s="10"/>
      <c r="H41" s="11"/>
      <c r="I41" s="12" t="str">
        <f t="shared" si="1"/>
        <v>Correcto</v>
      </c>
    </row>
    <row r="42" ht="15.75" customHeight="1">
      <c r="A42" s="12" t="s">
        <v>249</v>
      </c>
      <c r="B42" s="12" t="s">
        <v>245</v>
      </c>
      <c r="C42" s="12">
        <v>30.0</v>
      </c>
      <c r="D42" s="44">
        <v>25.0</v>
      </c>
      <c r="E42" s="10"/>
      <c r="F42" s="10"/>
      <c r="G42" s="10"/>
      <c r="H42" s="11"/>
      <c r="I42" s="12" t="str">
        <f t="shared" si="1"/>
        <v>Correcto</v>
      </c>
    </row>
    <row r="43" ht="15.75" customHeight="1"/>
    <row r="44" ht="15.75" customHeight="1">
      <c r="A44" s="93" t="s">
        <v>250</v>
      </c>
      <c r="G44" s="58" t="s">
        <v>14</v>
      </c>
      <c r="H44" s="94">
        <f>B50</f>
        <v>35</v>
      </c>
    </row>
    <row r="45" ht="15.75" customHeight="1">
      <c r="G45" s="30" t="s">
        <v>251</v>
      </c>
    </row>
    <row r="46" ht="15.75" customHeight="1">
      <c r="A46" s="30" t="s">
        <v>252</v>
      </c>
    </row>
    <row r="47">
      <c r="A47" s="42" t="s">
        <v>253</v>
      </c>
      <c r="B47" s="44" t="s">
        <v>129</v>
      </c>
      <c r="C47" s="10"/>
      <c r="D47" s="10"/>
      <c r="E47" s="10"/>
      <c r="F47" s="10"/>
      <c r="G47" s="10"/>
      <c r="H47" s="11"/>
    </row>
    <row r="48" ht="15.75" customHeight="1">
      <c r="A48" s="42" t="s">
        <v>16</v>
      </c>
      <c r="B48" s="9" t="s">
        <v>254</v>
      </c>
      <c r="C48" s="10"/>
      <c r="D48" s="10"/>
      <c r="E48" s="10"/>
      <c r="F48" s="10"/>
      <c r="G48" s="10"/>
      <c r="H48" s="11"/>
    </row>
    <row r="49" ht="15.75" customHeight="1">
      <c r="A49" s="42" t="s">
        <v>214</v>
      </c>
      <c r="B49" s="111">
        <v>0.0</v>
      </c>
      <c r="C49" s="10"/>
      <c r="D49" s="10"/>
      <c r="E49" s="10"/>
      <c r="F49" s="10"/>
      <c r="G49" s="10"/>
      <c r="H49" s="11"/>
    </row>
    <row r="50" ht="15.75" customHeight="1">
      <c r="A50" s="42" t="s">
        <v>14</v>
      </c>
      <c r="B50" s="44">
        <v>35.0</v>
      </c>
      <c r="C50" s="10"/>
      <c r="D50" s="10"/>
      <c r="E50" s="10"/>
      <c r="F50" s="10"/>
      <c r="G50" s="10"/>
      <c r="H50" s="11"/>
    </row>
    <row r="51" ht="15.75" customHeight="1">
      <c r="A51" s="112" t="s">
        <v>255</v>
      </c>
      <c r="B51" s="16"/>
      <c r="C51" s="16"/>
      <c r="D51" s="16"/>
      <c r="E51" s="16"/>
      <c r="F51" s="16"/>
      <c r="G51" s="16"/>
      <c r="H51" s="16"/>
    </row>
    <row r="52" ht="15.75" customHeight="1">
      <c r="A52" s="96" t="s">
        <v>256</v>
      </c>
      <c r="B52" s="10"/>
      <c r="C52" s="10"/>
      <c r="D52" s="10"/>
      <c r="E52" s="10"/>
      <c r="F52" s="10"/>
      <c r="G52" s="10"/>
      <c r="H52" s="11"/>
    </row>
    <row r="53" ht="15.75" customHeight="1">
      <c r="A53" s="113" t="s">
        <v>319</v>
      </c>
      <c r="B53" s="99"/>
      <c r="C53" s="99"/>
      <c r="D53" s="99"/>
      <c r="E53" s="99"/>
      <c r="F53" s="99"/>
      <c r="G53" s="99"/>
      <c r="H53" s="100"/>
    </row>
    <row r="54" ht="15.75" customHeight="1">
      <c r="A54" s="114"/>
      <c r="H54" s="115"/>
    </row>
    <row r="55" ht="15.75" customHeight="1">
      <c r="A55" s="101"/>
      <c r="B55" s="102"/>
      <c r="C55" s="102"/>
      <c r="D55" s="102"/>
      <c r="E55" s="102"/>
      <c r="F55" s="102"/>
      <c r="G55" s="102"/>
      <c r="H55" s="104"/>
    </row>
    <row r="56" ht="15.75" customHeight="1"/>
    <row r="57" ht="15.75" customHeight="1">
      <c r="A57" s="30" t="s">
        <v>259</v>
      </c>
    </row>
    <row r="58">
      <c r="A58" s="42" t="s">
        <v>253</v>
      </c>
      <c r="B58" s="9"/>
      <c r="C58" s="10"/>
      <c r="D58" s="10"/>
      <c r="E58" s="10"/>
      <c r="F58" s="10"/>
      <c r="G58" s="10"/>
      <c r="H58" s="11"/>
    </row>
    <row r="59" ht="15.75" customHeight="1">
      <c r="A59" s="42" t="s">
        <v>16</v>
      </c>
      <c r="B59" s="9"/>
      <c r="C59" s="10"/>
      <c r="D59" s="10"/>
      <c r="E59" s="10"/>
      <c r="F59" s="10"/>
      <c r="G59" s="10"/>
      <c r="H59" s="11"/>
    </row>
    <row r="60" ht="15.75" customHeight="1">
      <c r="A60" s="42" t="s">
        <v>214</v>
      </c>
      <c r="B60" s="116"/>
      <c r="C60" s="10"/>
      <c r="D60" s="10"/>
      <c r="E60" s="10"/>
      <c r="F60" s="10"/>
      <c r="G60" s="10"/>
      <c r="H60" s="11"/>
    </row>
    <row r="61" ht="15.75" customHeight="1">
      <c r="A61" s="42" t="s">
        <v>14</v>
      </c>
      <c r="B61" s="116"/>
      <c r="C61" s="10"/>
      <c r="D61" s="10"/>
      <c r="E61" s="10"/>
      <c r="F61" s="10"/>
      <c r="G61" s="10"/>
      <c r="H61" s="11"/>
    </row>
    <row r="62" ht="15.75" customHeight="1">
      <c r="A62" s="117" t="s">
        <v>260</v>
      </c>
      <c r="B62" s="16"/>
      <c r="C62" s="16"/>
      <c r="D62" s="16"/>
      <c r="E62" s="16"/>
      <c r="F62" s="16"/>
      <c r="G62" s="16"/>
      <c r="H62" s="16"/>
    </row>
    <row r="63" ht="15.75" customHeight="1">
      <c r="A63" s="96" t="s">
        <v>256</v>
      </c>
      <c r="B63" s="10"/>
      <c r="C63" s="10"/>
      <c r="D63" s="10"/>
      <c r="E63" s="10"/>
      <c r="F63" s="10"/>
      <c r="G63" s="10"/>
      <c r="H63" s="11"/>
    </row>
    <row r="64" ht="15.75" customHeight="1">
      <c r="A64" s="118"/>
      <c r="B64" s="99"/>
      <c r="C64" s="99"/>
      <c r="D64" s="99"/>
      <c r="E64" s="99"/>
      <c r="F64" s="99"/>
      <c r="G64" s="99"/>
      <c r="H64" s="100"/>
    </row>
    <row r="65" ht="15.75" customHeight="1">
      <c r="A65" s="114"/>
      <c r="H65" s="115"/>
    </row>
    <row r="66" ht="15.75" customHeight="1">
      <c r="A66" s="101"/>
      <c r="B66" s="102"/>
      <c r="C66" s="102"/>
      <c r="D66" s="102"/>
      <c r="E66" s="102"/>
      <c r="F66" s="102"/>
      <c r="G66" s="102"/>
      <c r="H66" s="104"/>
    </row>
    <row r="67" ht="15.75" customHeight="1"/>
    <row r="68" ht="15.75" customHeight="1">
      <c r="A68" s="93" t="s">
        <v>261</v>
      </c>
      <c r="G68" s="58" t="s">
        <v>14</v>
      </c>
      <c r="H68" s="94">
        <f>B70</f>
        <v>10</v>
      </c>
    </row>
    <row r="69" ht="15.75" customHeight="1">
      <c r="G69" s="30" t="s">
        <v>262</v>
      </c>
    </row>
    <row r="70" ht="15.75" customHeight="1">
      <c r="A70" s="42" t="s">
        <v>14</v>
      </c>
      <c r="B70" s="111">
        <v>10.0</v>
      </c>
      <c r="C70" s="10"/>
      <c r="D70" s="10"/>
      <c r="E70" s="10"/>
      <c r="F70" s="10"/>
      <c r="G70" s="10"/>
      <c r="H70" s="11"/>
    </row>
    <row r="71" ht="15.75" customHeight="1">
      <c r="A71" s="109" t="s">
        <v>263</v>
      </c>
      <c r="B71" s="10"/>
      <c r="C71" s="10"/>
      <c r="D71" s="10"/>
      <c r="E71" s="10"/>
      <c r="F71" s="10"/>
      <c r="G71" s="10"/>
      <c r="H71" s="11"/>
    </row>
    <row r="72" ht="15.75" customHeight="1">
      <c r="A72" s="98" t="s">
        <v>293</v>
      </c>
      <c r="B72" s="99"/>
      <c r="C72" s="99"/>
      <c r="D72" s="99"/>
      <c r="E72" s="99"/>
      <c r="F72" s="99"/>
      <c r="G72" s="99"/>
      <c r="H72" s="100"/>
    </row>
    <row r="73" ht="15.75" customHeight="1">
      <c r="A73" s="101"/>
      <c r="B73" s="102"/>
      <c r="C73" s="102"/>
      <c r="D73" s="102"/>
      <c r="E73" s="102"/>
      <c r="F73" s="102"/>
      <c r="G73" s="102"/>
      <c r="H73" s="104"/>
    </row>
    <row r="74" ht="15.75" customHeight="1">
      <c r="A74" s="30"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19" t="s">
        <v>70</v>
      </c>
    </row>
    <row r="3" ht="15.75" customHeight="1"/>
    <row r="4" ht="15.75" customHeight="1">
      <c r="B4" s="8" t="s">
        <v>2</v>
      </c>
      <c r="C4" s="9" t="str">
        <f>'Diseño'!C4</f>
        <v>774 - Sistemas de Bases de Datos 1</v>
      </c>
      <c r="D4" s="10"/>
      <c r="E4" s="10"/>
      <c r="F4" s="10"/>
      <c r="G4" s="11"/>
    </row>
    <row r="5" ht="15.75" customHeight="1">
      <c r="B5" s="91" t="s">
        <v>5</v>
      </c>
      <c r="C5" s="9">
        <f>H9+H26+H43</f>
        <v>80</v>
      </c>
      <c r="D5" s="10"/>
      <c r="E5" s="10"/>
      <c r="F5" s="10"/>
      <c r="G5" s="11"/>
    </row>
    <row r="6" ht="15.75" customHeight="1">
      <c r="B6" s="91" t="s">
        <v>214</v>
      </c>
      <c r="C6" s="9">
        <f>F9+F26+F43</f>
        <v>18</v>
      </c>
      <c r="D6" s="10"/>
      <c r="E6" s="10"/>
      <c r="F6" s="10"/>
      <c r="G6" s="11"/>
    </row>
    <row r="7" ht="15.75" customHeight="1">
      <c r="B7" s="19" t="s">
        <v>297</v>
      </c>
    </row>
    <row r="8" ht="15.75" customHeight="1"/>
    <row r="9" ht="15.75" customHeight="1">
      <c r="A9" s="93" t="s">
        <v>298</v>
      </c>
      <c r="E9" s="58" t="s">
        <v>214</v>
      </c>
      <c r="F9" s="120">
        <v>8.0</v>
      </c>
      <c r="G9" s="58" t="s">
        <v>299</v>
      </c>
      <c r="H9" s="120">
        <v>40.0</v>
      </c>
    </row>
    <row r="10" ht="15.75" customHeight="1">
      <c r="A10" s="19" t="s">
        <v>245</v>
      </c>
    </row>
    <row r="11">
      <c r="A11" s="121" t="s">
        <v>232</v>
      </c>
      <c r="B11" s="122" t="s">
        <v>34</v>
      </c>
      <c r="C11" s="10"/>
      <c r="D11" s="10"/>
      <c r="E11" s="10"/>
      <c r="F11" s="10"/>
      <c r="G11" s="10"/>
      <c r="H11" s="11"/>
      <c r="I11" s="33"/>
      <c r="J11" s="33"/>
      <c r="K11" s="33"/>
      <c r="L11" s="33"/>
      <c r="M11" s="33"/>
      <c r="N11" s="33"/>
      <c r="O11" s="33"/>
      <c r="P11" s="33"/>
      <c r="Q11" s="33"/>
      <c r="R11" s="33"/>
      <c r="S11" s="33"/>
      <c r="T11" s="33"/>
      <c r="U11" s="33"/>
      <c r="V11" s="33"/>
      <c r="W11" s="33"/>
      <c r="X11" s="33"/>
      <c r="Y11" s="33"/>
      <c r="Z11" s="33"/>
    </row>
    <row r="12">
      <c r="A12" s="121" t="s">
        <v>232</v>
      </c>
      <c r="B12" s="122" t="s">
        <v>50</v>
      </c>
      <c r="C12" s="10"/>
      <c r="D12" s="10"/>
      <c r="E12" s="10"/>
      <c r="F12" s="10"/>
      <c r="G12" s="10"/>
      <c r="H12" s="11"/>
      <c r="I12" s="33"/>
      <c r="J12" s="33"/>
      <c r="K12" s="33"/>
      <c r="L12" s="33"/>
      <c r="M12" s="33"/>
      <c r="N12" s="33"/>
      <c r="O12" s="33"/>
      <c r="P12" s="33"/>
      <c r="Q12" s="33"/>
      <c r="R12" s="33"/>
      <c r="S12" s="33"/>
      <c r="T12" s="33"/>
      <c r="U12" s="33"/>
      <c r="V12" s="33"/>
      <c r="W12" s="33"/>
      <c r="X12" s="33"/>
      <c r="Y12" s="33"/>
      <c r="Z12" s="33"/>
    </row>
    <row r="13">
      <c r="A13" s="121" t="s">
        <v>232</v>
      </c>
      <c r="B13" s="122" t="s">
        <v>60</v>
      </c>
      <c r="C13" s="10"/>
      <c r="D13" s="10"/>
      <c r="E13" s="10"/>
      <c r="F13" s="10"/>
      <c r="G13" s="10"/>
      <c r="H13" s="11"/>
      <c r="I13" s="33"/>
      <c r="J13" s="33"/>
      <c r="K13" s="33"/>
      <c r="L13" s="33"/>
      <c r="M13" s="33"/>
      <c r="N13" s="33"/>
      <c r="O13" s="33"/>
      <c r="P13" s="33"/>
      <c r="Q13" s="33"/>
      <c r="R13" s="33"/>
      <c r="S13" s="33"/>
      <c r="T13" s="33"/>
      <c r="U13" s="33"/>
      <c r="V13" s="33"/>
      <c r="W13" s="33"/>
      <c r="X13" s="33"/>
      <c r="Y13" s="33"/>
      <c r="Z13" s="33"/>
    </row>
    <row r="14">
      <c r="A14" s="121" t="s">
        <v>300</v>
      </c>
      <c r="B14" s="123" t="s">
        <v>301</v>
      </c>
      <c r="C14" s="10"/>
      <c r="D14" s="10"/>
      <c r="E14" s="10"/>
      <c r="F14" s="10"/>
      <c r="G14" s="10"/>
      <c r="H14" s="11"/>
      <c r="I14" s="33"/>
      <c r="J14" s="33"/>
      <c r="K14" s="33"/>
      <c r="L14" s="33"/>
      <c r="M14" s="33"/>
      <c r="N14" s="33"/>
      <c r="O14" s="33"/>
      <c r="P14" s="33"/>
      <c r="Q14" s="33"/>
      <c r="R14" s="33"/>
      <c r="S14" s="33"/>
      <c r="T14" s="33"/>
      <c r="U14" s="33"/>
      <c r="V14" s="33"/>
      <c r="W14" s="33"/>
      <c r="X14" s="33"/>
      <c r="Y14" s="33"/>
      <c r="Z14" s="33"/>
    </row>
    <row r="15" ht="15.75" customHeight="1">
      <c r="A15" s="96" t="s">
        <v>302</v>
      </c>
      <c r="B15" s="10"/>
      <c r="C15" s="10"/>
      <c r="D15" s="10"/>
      <c r="E15" s="10"/>
      <c r="F15" s="10"/>
      <c r="G15" s="10"/>
      <c r="H15" s="11"/>
    </row>
    <row r="16" ht="15.75" customHeight="1">
      <c r="A16" s="124" t="s">
        <v>303</v>
      </c>
      <c r="B16" s="99"/>
      <c r="C16" s="99"/>
      <c r="D16" s="99"/>
      <c r="E16" s="99"/>
      <c r="F16" s="99"/>
      <c r="G16" s="99"/>
      <c r="H16" s="100"/>
    </row>
    <row r="17" ht="15.75" customHeight="1">
      <c r="A17" s="114"/>
      <c r="H17" s="115"/>
    </row>
    <row r="18" ht="15.75" customHeight="1">
      <c r="A18" s="101"/>
      <c r="B18" s="102"/>
      <c r="C18" s="102"/>
      <c r="D18" s="102"/>
      <c r="E18" s="102"/>
      <c r="F18" s="102"/>
      <c r="G18" s="102"/>
      <c r="H18" s="104"/>
    </row>
    <row r="19" ht="15.75" customHeight="1">
      <c r="A19" s="96" t="s">
        <v>304</v>
      </c>
      <c r="B19" s="10"/>
      <c r="C19" s="10"/>
      <c r="D19" s="10"/>
      <c r="E19" s="10"/>
      <c r="F19" s="10"/>
      <c r="G19" s="10"/>
      <c r="H19" s="11"/>
    </row>
    <row r="20" ht="15.75" customHeight="1">
      <c r="A20" s="113" t="s">
        <v>305</v>
      </c>
      <c r="B20" s="99"/>
      <c r="C20" s="99"/>
      <c r="D20" s="99"/>
      <c r="E20" s="99"/>
      <c r="F20" s="99"/>
      <c r="G20" s="99"/>
      <c r="H20" s="100"/>
    </row>
    <row r="21" ht="15.75" customHeight="1">
      <c r="A21" s="114"/>
      <c r="H21" s="115"/>
    </row>
    <row r="22" ht="15.75" customHeight="1">
      <c r="A22" s="114"/>
      <c r="H22" s="115"/>
    </row>
    <row r="23" ht="15.75" customHeight="1">
      <c r="A23" s="101"/>
      <c r="B23" s="102"/>
      <c r="C23" s="102"/>
      <c r="D23" s="102"/>
      <c r="E23" s="102"/>
      <c r="F23" s="102"/>
      <c r="G23" s="102"/>
      <c r="H23" s="104"/>
    </row>
    <row r="24" ht="15.75" customHeight="1"/>
    <row r="25" ht="15.75" customHeight="1"/>
    <row r="26" ht="15.75" customHeight="1">
      <c r="A26" s="93" t="s">
        <v>306</v>
      </c>
      <c r="E26" s="58" t="s">
        <v>214</v>
      </c>
      <c r="F26" s="120">
        <v>10.0</v>
      </c>
      <c r="G26" s="58" t="s">
        <v>299</v>
      </c>
      <c r="H26" s="120">
        <v>40.0</v>
      </c>
    </row>
    <row r="27" ht="15.75" customHeight="1">
      <c r="A27" s="19" t="s">
        <v>245</v>
      </c>
    </row>
    <row r="28" ht="15.75" customHeight="1">
      <c r="A28" s="106" t="s">
        <v>232</v>
      </c>
      <c r="B28" s="44" t="s">
        <v>307</v>
      </c>
      <c r="C28" s="10"/>
      <c r="D28" s="10"/>
      <c r="E28" s="10"/>
      <c r="F28" s="10"/>
      <c r="G28" s="10"/>
      <c r="H28" s="11"/>
    </row>
    <row r="29" ht="15.75" customHeight="1">
      <c r="A29" s="106" t="s">
        <v>232</v>
      </c>
      <c r="B29" s="44" t="s">
        <v>308</v>
      </c>
      <c r="C29" s="10"/>
      <c r="D29" s="10"/>
      <c r="E29" s="10"/>
      <c r="F29" s="10"/>
      <c r="G29" s="10"/>
      <c r="H29" s="11"/>
    </row>
    <row r="30" ht="15.75" customHeight="1">
      <c r="A30" s="106" t="s">
        <v>232</v>
      </c>
      <c r="B30" s="44" t="s">
        <v>309</v>
      </c>
      <c r="C30" s="10"/>
      <c r="D30" s="10"/>
      <c r="E30" s="10"/>
      <c r="F30" s="10"/>
      <c r="G30" s="10"/>
      <c r="H30" s="11"/>
    </row>
    <row r="31" ht="15.75" customHeight="1">
      <c r="A31" s="106" t="s">
        <v>300</v>
      </c>
      <c r="B31" s="44" t="s">
        <v>310</v>
      </c>
      <c r="C31" s="10"/>
      <c r="D31" s="10"/>
      <c r="E31" s="10"/>
      <c r="F31" s="10"/>
      <c r="G31" s="10"/>
      <c r="H31" s="11"/>
    </row>
    <row r="32" ht="15.75" customHeight="1">
      <c r="A32" s="96" t="s">
        <v>302</v>
      </c>
      <c r="B32" s="10"/>
      <c r="C32" s="10"/>
      <c r="D32" s="10"/>
      <c r="E32" s="10"/>
      <c r="F32" s="10"/>
      <c r="G32" s="10"/>
      <c r="H32" s="11"/>
    </row>
    <row r="33" ht="15.75" customHeight="1">
      <c r="A33" s="98" t="s">
        <v>311</v>
      </c>
      <c r="B33" s="99"/>
      <c r="C33" s="99"/>
      <c r="D33" s="99"/>
      <c r="E33" s="99"/>
      <c r="F33" s="99"/>
      <c r="G33" s="99"/>
      <c r="H33" s="100"/>
    </row>
    <row r="34" ht="15.75" customHeight="1">
      <c r="A34" s="114"/>
      <c r="H34" s="115"/>
    </row>
    <row r="35" ht="15.75" customHeight="1">
      <c r="A35" s="101"/>
      <c r="B35" s="102"/>
      <c r="C35" s="102"/>
      <c r="D35" s="102"/>
      <c r="E35" s="102"/>
      <c r="F35" s="102"/>
      <c r="G35" s="102"/>
      <c r="H35" s="104"/>
    </row>
    <row r="36" ht="15.75" customHeight="1">
      <c r="A36" s="96" t="s">
        <v>304</v>
      </c>
      <c r="B36" s="10"/>
      <c r="C36" s="10"/>
      <c r="D36" s="10"/>
      <c r="E36" s="10"/>
      <c r="F36" s="10"/>
      <c r="G36" s="10"/>
      <c r="H36" s="11"/>
    </row>
    <row r="37" ht="15.75" customHeight="1">
      <c r="A37" s="98" t="s">
        <v>312</v>
      </c>
      <c r="B37" s="99"/>
      <c r="C37" s="99"/>
      <c r="D37" s="99"/>
      <c r="E37" s="99"/>
      <c r="F37" s="99"/>
      <c r="G37" s="99"/>
      <c r="H37" s="100"/>
    </row>
    <row r="38" ht="15.75" customHeight="1">
      <c r="A38" s="114"/>
      <c r="H38" s="115"/>
    </row>
    <row r="39" ht="15.75" customHeight="1">
      <c r="A39" s="114"/>
      <c r="H39" s="115"/>
    </row>
    <row r="40" ht="15.75" customHeight="1">
      <c r="A40" s="101"/>
      <c r="B40" s="102"/>
      <c r="C40" s="102"/>
      <c r="D40" s="102"/>
      <c r="E40" s="102"/>
      <c r="F40" s="102"/>
      <c r="G40" s="102"/>
      <c r="H40" s="104"/>
    </row>
    <row r="41" ht="15.75" customHeight="1"/>
    <row r="42" ht="15.75" customHeight="1"/>
    <row r="43" ht="15.75" customHeight="1">
      <c r="A43" s="93" t="s">
        <v>313</v>
      </c>
      <c r="E43" s="58" t="s">
        <v>214</v>
      </c>
      <c r="F43" s="94"/>
      <c r="G43" s="58" t="s">
        <v>299</v>
      </c>
      <c r="H43" s="94"/>
    </row>
    <row r="44" ht="15.75" customHeight="1">
      <c r="A44" s="112" t="s">
        <v>314</v>
      </c>
    </row>
    <row r="45" ht="15.75" customHeight="1">
      <c r="A45" s="106" t="s">
        <v>232</v>
      </c>
      <c r="B45" s="9"/>
      <c r="C45" s="10"/>
      <c r="D45" s="10"/>
      <c r="E45" s="10"/>
      <c r="F45" s="10"/>
      <c r="G45" s="10"/>
      <c r="H45" s="11"/>
    </row>
    <row r="46" ht="15.75" customHeight="1">
      <c r="A46" s="106" t="s">
        <v>232</v>
      </c>
      <c r="B46" s="9"/>
      <c r="C46" s="10"/>
      <c r="D46" s="10"/>
      <c r="E46" s="10"/>
      <c r="F46" s="10"/>
      <c r="G46" s="10"/>
      <c r="H46" s="11"/>
    </row>
    <row r="47" ht="15.75" customHeight="1">
      <c r="A47" s="106" t="s">
        <v>232</v>
      </c>
      <c r="B47" s="9"/>
      <c r="C47" s="10"/>
      <c r="D47" s="10"/>
      <c r="E47" s="10"/>
      <c r="F47" s="10"/>
      <c r="G47" s="10"/>
      <c r="H47" s="11"/>
    </row>
    <row r="48" ht="15.75" customHeight="1">
      <c r="A48" s="106" t="s">
        <v>300</v>
      </c>
      <c r="B48" s="9"/>
      <c r="C48" s="10"/>
      <c r="D48" s="10"/>
      <c r="E48" s="10"/>
      <c r="F48" s="10"/>
      <c r="G48" s="10"/>
      <c r="H48" s="11"/>
    </row>
    <row r="49" ht="15.75" customHeight="1">
      <c r="A49" s="96" t="s">
        <v>302</v>
      </c>
      <c r="B49" s="10"/>
      <c r="C49" s="10"/>
      <c r="D49" s="10"/>
      <c r="E49" s="10"/>
      <c r="F49" s="10"/>
      <c r="G49" s="10"/>
      <c r="H49" s="11"/>
    </row>
    <row r="50" ht="15.75" customHeight="1">
      <c r="A50" s="118"/>
      <c r="B50" s="99"/>
      <c r="C50" s="99"/>
      <c r="D50" s="99"/>
      <c r="E50" s="99"/>
      <c r="F50" s="99"/>
      <c r="G50" s="99"/>
      <c r="H50" s="100"/>
    </row>
    <row r="51" ht="15.75" customHeight="1">
      <c r="A51" s="114"/>
      <c r="H51" s="115"/>
    </row>
    <row r="52" ht="15.75" customHeight="1">
      <c r="A52" s="101"/>
      <c r="B52" s="102"/>
      <c r="C52" s="102"/>
      <c r="D52" s="102"/>
      <c r="E52" s="102"/>
      <c r="F52" s="102"/>
      <c r="G52" s="102"/>
      <c r="H52" s="104"/>
    </row>
    <row r="53" ht="15.75" customHeight="1">
      <c r="A53" s="96" t="s">
        <v>304</v>
      </c>
      <c r="B53" s="10"/>
      <c r="C53" s="10"/>
      <c r="D53" s="10"/>
      <c r="E53" s="10"/>
      <c r="F53" s="10"/>
      <c r="G53" s="10"/>
      <c r="H53" s="11"/>
    </row>
    <row r="54" ht="15.75" customHeight="1">
      <c r="A54" s="118"/>
      <c r="B54" s="99"/>
      <c r="C54" s="99"/>
      <c r="D54" s="99"/>
      <c r="E54" s="99"/>
      <c r="F54" s="99"/>
      <c r="G54" s="99"/>
      <c r="H54" s="100"/>
    </row>
    <row r="55" ht="15.75" customHeight="1">
      <c r="A55" s="114"/>
      <c r="H55" s="115"/>
    </row>
    <row r="56" ht="15.75" customHeight="1">
      <c r="A56" s="114"/>
      <c r="H56" s="115"/>
    </row>
    <row r="57" ht="15.75" customHeight="1">
      <c r="A57" s="101"/>
      <c r="B57" s="102"/>
      <c r="C57" s="102"/>
      <c r="D57" s="102"/>
      <c r="E57" s="102"/>
      <c r="F57" s="102"/>
      <c r="G57" s="102"/>
      <c r="H57" s="104"/>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50:H52"/>
    <mergeCell ref="A53:H53"/>
    <mergeCell ref="A54:H57"/>
    <mergeCell ref="A37:H40"/>
    <mergeCell ref="A43:D43"/>
    <mergeCell ref="B45:H45"/>
    <mergeCell ref="B46:H46"/>
    <mergeCell ref="B47:H47"/>
    <mergeCell ref="B48:H48"/>
    <mergeCell ref="A49:H49"/>
  </mergeCells>
  <dataValidations>
    <dataValidation type="list" allowBlank="1" showErrorMessage="1" sqref="B28:B30 B45:B47">
      <formula1>Metadata!$I$17:$I$40</formula1>
    </dataValidation>
    <dataValidation type="list" allowBlank="1" showErrorMessage="1" sqref="B11:B13">
      <formula1>Metadata!$B$2:$B$8</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19" t="s">
        <v>315</v>
      </c>
    </row>
    <row r="3" ht="15.75" customHeight="1"/>
    <row r="4" ht="15.75" customHeight="1">
      <c r="B4" s="8" t="s">
        <v>2</v>
      </c>
      <c r="C4" s="9" t="str">
        <f>'Diseño'!C4</f>
        <v>774 - Sistemas de Bases de Datos 1</v>
      </c>
      <c r="D4" s="10"/>
      <c r="E4" s="10"/>
      <c r="F4" s="10"/>
      <c r="G4" s="11"/>
    </row>
    <row r="5" ht="15.75" customHeight="1">
      <c r="B5" s="91" t="s">
        <v>5</v>
      </c>
      <c r="C5" s="9">
        <f>H9+H26+H43+H60+H77+H94+H111</f>
        <v>25</v>
      </c>
      <c r="D5" s="10"/>
      <c r="E5" s="10"/>
      <c r="F5" s="10"/>
      <c r="G5" s="11"/>
    </row>
    <row r="6" ht="15.75" customHeight="1">
      <c r="B6" s="91" t="s">
        <v>214</v>
      </c>
      <c r="C6" s="9">
        <f>F9+F26+F43+F60+F77+F94+F111</f>
        <v>4</v>
      </c>
      <c r="D6" s="10"/>
      <c r="E6" s="10"/>
      <c r="F6" s="10"/>
      <c r="G6" s="11"/>
    </row>
    <row r="7" ht="15.75" customHeight="1">
      <c r="B7" s="19" t="s">
        <v>316</v>
      </c>
    </row>
    <row r="8" ht="15.75" customHeight="1"/>
    <row r="9" ht="15.75" customHeight="1">
      <c r="A9" s="93" t="s">
        <v>317</v>
      </c>
      <c r="E9" s="58" t="s">
        <v>214</v>
      </c>
      <c r="F9" s="120">
        <v>1.5</v>
      </c>
      <c r="G9" s="58" t="s">
        <v>299</v>
      </c>
      <c r="H9" s="120">
        <v>15.0</v>
      </c>
    </row>
    <row r="10" ht="15.75" customHeight="1">
      <c r="A10" s="19" t="s">
        <v>318</v>
      </c>
    </row>
    <row r="11" ht="15.75" customHeight="1">
      <c r="A11" s="106" t="s">
        <v>232</v>
      </c>
      <c r="B11" s="44" t="s">
        <v>34</v>
      </c>
      <c r="C11" s="10"/>
      <c r="D11" s="10"/>
      <c r="E11" s="10"/>
      <c r="F11" s="10"/>
      <c r="G11" s="10"/>
      <c r="H11" s="11"/>
    </row>
    <row r="12" ht="15.75" customHeight="1">
      <c r="A12" s="106" t="s">
        <v>232</v>
      </c>
      <c r="B12" s="44" t="s">
        <v>50</v>
      </c>
      <c r="C12" s="10"/>
      <c r="D12" s="10"/>
      <c r="E12" s="10"/>
      <c r="F12" s="10"/>
      <c r="G12" s="10"/>
      <c r="H12" s="11"/>
    </row>
    <row r="13" ht="15.75" customHeight="1">
      <c r="A13" s="106" t="s">
        <v>232</v>
      </c>
      <c r="B13" s="44" t="s">
        <v>60</v>
      </c>
      <c r="C13" s="10"/>
      <c r="D13" s="10"/>
      <c r="E13" s="10"/>
      <c r="F13" s="10"/>
      <c r="G13" s="10"/>
      <c r="H13" s="11"/>
    </row>
    <row r="14" ht="15.75" customHeight="1">
      <c r="A14" s="106" t="s">
        <v>300</v>
      </c>
      <c r="B14" s="44" t="s">
        <v>320</v>
      </c>
      <c r="C14" s="10"/>
      <c r="D14" s="10"/>
      <c r="E14" s="10"/>
      <c r="F14" s="10"/>
      <c r="G14" s="10"/>
      <c r="H14" s="11"/>
    </row>
    <row r="15" ht="15.75" customHeight="1">
      <c r="A15" s="96" t="s">
        <v>302</v>
      </c>
      <c r="B15" s="10"/>
      <c r="C15" s="10"/>
      <c r="D15" s="10"/>
      <c r="E15" s="10"/>
      <c r="F15" s="10"/>
      <c r="G15" s="10"/>
      <c r="H15" s="11"/>
    </row>
    <row r="16" ht="15.75" customHeight="1">
      <c r="A16" s="125" t="s">
        <v>321</v>
      </c>
      <c r="B16" s="99"/>
      <c r="C16" s="99"/>
      <c r="D16" s="99"/>
      <c r="E16" s="99"/>
      <c r="F16" s="99"/>
      <c r="G16" s="99"/>
      <c r="H16" s="100"/>
    </row>
    <row r="17" ht="15.75" customHeight="1">
      <c r="A17" s="114"/>
      <c r="H17" s="115"/>
    </row>
    <row r="18" ht="15.75" customHeight="1">
      <c r="A18" s="101"/>
      <c r="B18" s="102"/>
      <c r="C18" s="102"/>
      <c r="D18" s="102"/>
      <c r="E18" s="102"/>
      <c r="F18" s="102"/>
      <c r="G18" s="102"/>
      <c r="H18" s="104"/>
    </row>
    <row r="19" ht="15.75" customHeight="1">
      <c r="A19" s="96" t="s">
        <v>304</v>
      </c>
      <c r="B19" s="10"/>
      <c r="C19" s="10"/>
      <c r="D19" s="10"/>
      <c r="E19" s="10"/>
      <c r="F19" s="10"/>
      <c r="G19" s="10"/>
      <c r="H19" s="11"/>
    </row>
    <row r="20" ht="15.75" customHeight="1">
      <c r="A20" s="126" t="s">
        <v>322</v>
      </c>
      <c r="B20" s="99"/>
      <c r="C20" s="99"/>
      <c r="D20" s="99"/>
      <c r="E20" s="99"/>
      <c r="F20" s="99"/>
      <c r="G20" s="99"/>
      <c r="H20" s="100"/>
    </row>
    <row r="21" ht="15.75" customHeight="1">
      <c r="A21" s="114"/>
      <c r="H21" s="115"/>
    </row>
    <row r="22" ht="15.75" customHeight="1">
      <c r="A22" s="114"/>
      <c r="H22" s="115"/>
    </row>
    <row r="23" ht="15.75" customHeight="1">
      <c r="A23" s="101"/>
      <c r="B23" s="102"/>
      <c r="C23" s="102"/>
      <c r="D23" s="102"/>
      <c r="E23" s="102"/>
      <c r="F23" s="102"/>
      <c r="G23" s="102"/>
      <c r="H23" s="104"/>
    </row>
    <row r="24" ht="15.75" customHeight="1"/>
    <row r="25" ht="15.75" customHeight="1"/>
    <row r="26" ht="15.75" customHeight="1">
      <c r="A26" s="93" t="s">
        <v>323</v>
      </c>
      <c r="E26" s="58" t="s">
        <v>214</v>
      </c>
      <c r="F26" s="120">
        <v>2.5</v>
      </c>
      <c r="G26" s="58" t="s">
        <v>299</v>
      </c>
      <c r="H26" s="120">
        <v>10.0</v>
      </c>
    </row>
    <row r="27" ht="15.75" customHeight="1">
      <c r="A27" s="112" t="s">
        <v>314</v>
      </c>
    </row>
    <row r="28" ht="15.75" customHeight="1">
      <c r="A28" s="106" t="s">
        <v>232</v>
      </c>
      <c r="B28" s="36" t="s">
        <v>86</v>
      </c>
      <c r="C28" s="10"/>
      <c r="D28" s="10"/>
      <c r="E28" s="10"/>
      <c r="F28" s="10"/>
      <c r="G28" s="10"/>
      <c r="H28" s="11"/>
    </row>
    <row r="29" ht="15.75" customHeight="1">
      <c r="A29" s="106" t="s">
        <v>232</v>
      </c>
      <c r="B29" s="36" t="s">
        <v>95</v>
      </c>
      <c r="C29" s="10"/>
      <c r="D29" s="10"/>
      <c r="E29" s="10"/>
      <c r="F29" s="10"/>
      <c r="G29" s="10"/>
      <c r="H29" s="11"/>
    </row>
    <row r="30" ht="15.75" customHeight="1">
      <c r="A30" s="106" t="s">
        <v>232</v>
      </c>
      <c r="B30" s="36" t="s">
        <v>129</v>
      </c>
      <c r="C30" s="10"/>
      <c r="D30" s="10"/>
      <c r="E30" s="10"/>
      <c r="F30" s="10"/>
      <c r="G30" s="10"/>
      <c r="H30" s="11"/>
    </row>
    <row r="31">
      <c r="A31" s="106" t="s">
        <v>300</v>
      </c>
      <c r="B31" s="39" t="s">
        <v>324</v>
      </c>
      <c r="C31" s="10"/>
      <c r="D31" s="10"/>
      <c r="E31" s="10"/>
      <c r="F31" s="10"/>
      <c r="G31" s="10"/>
      <c r="H31" s="11"/>
    </row>
    <row r="32" ht="15.75" customHeight="1">
      <c r="A32" s="96" t="s">
        <v>302</v>
      </c>
      <c r="B32" s="10"/>
      <c r="C32" s="10"/>
      <c r="D32" s="10"/>
      <c r="E32" s="10"/>
      <c r="F32" s="10"/>
      <c r="G32" s="10"/>
      <c r="H32" s="11"/>
    </row>
    <row r="33" ht="15.75" customHeight="1">
      <c r="A33" s="127" t="s">
        <v>325</v>
      </c>
      <c r="B33" s="99"/>
      <c r="C33" s="99"/>
      <c r="D33" s="99"/>
      <c r="E33" s="99"/>
      <c r="F33" s="99"/>
      <c r="G33" s="99"/>
      <c r="H33" s="100"/>
    </row>
    <row r="34" ht="15.75" customHeight="1">
      <c r="A34" s="114"/>
      <c r="H34" s="115"/>
    </row>
    <row r="35" ht="15.75" customHeight="1">
      <c r="A35" s="101"/>
      <c r="B35" s="102"/>
      <c r="C35" s="102"/>
      <c r="D35" s="102"/>
      <c r="E35" s="102"/>
      <c r="F35" s="102"/>
      <c r="G35" s="102"/>
      <c r="H35" s="104"/>
    </row>
    <row r="36" ht="15.75" customHeight="1">
      <c r="A36" s="96" t="s">
        <v>304</v>
      </c>
      <c r="B36" s="10"/>
      <c r="C36" s="10"/>
      <c r="D36" s="10"/>
      <c r="E36" s="10"/>
      <c r="F36" s="10"/>
      <c r="G36" s="10"/>
      <c r="H36" s="11"/>
    </row>
    <row r="37" ht="15.75" customHeight="1">
      <c r="A37" s="127" t="s">
        <v>326</v>
      </c>
      <c r="B37" s="99"/>
      <c r="C37" s="99"/>
      <c r="D37" s="99"/>
      <c r="E37" s="99"/>
      <c r="F37" s="99"/>
      <c r="G37" s="99"/>
      <c r="H37" s="100"/>
    </row>
    <row r="38" ht="15.75" customHeight="1">
      <c r="A38" s="114"/>
      <c r="H38" s="115"/>
    </row>
    <row r="39" ht="15.75" customHeight="1">
      <c r="A39" s="114"/>
      <c r="H39" s="115"/>
    </row>
    <row r="40" ht="15.75" customHeight="1">
      <c r="A40" s="101"/>
      <c r="B40" s="102"/>
      <c r="C40" s="102"/>
      <c r="D40" s="102"/>
      <c r="E40" s="102"/>
      <c r="F40" s="102"/>
      <c r="G40" s="102"/>
      <c r="H40" s="104"/>
    </row>
    <row r="41" ht="15.75" customHeight="1"/>
    <row r="42" ht="15.75" customHeight="1"/>
    <row r="43" ht="15.75" customHeight="1">
      <c r="A43" s="93" t="s">
        <v>327</v>
      </c>
      <c r="E43" s="58" t="s">
        <v>214</v>
      </c>
      <c r="F43" s="94"/>
      <c r="G43" s="58" t="s">
        <v>299</v>
      </c>
      <c r="H43" s="94"/>
    </row>
    <row r="44" ht="15.75" customHeight="1">
      <c r="A44" s="112" t="s">
        <v>314</v>
      </c>
    </row>
    <row r="45" ht="15.75" customHeight="1">
      <c r="A45" s="106" t="s">
        <v>232</v>
      </c>
      <c r="B45" s="9"/>
      <c r="C45" s="10"/>
      <c r="D45" s="10"/>
      <c r="E45" s="10"/>
      <c r="F45" s="10"/>
      <c r="G45" s="10"/>
      <c r="H45" s="11"/>
    </row>
    <row r="46" ht="15.75" customHeight="1">
      <c r="A46" s="106" t="s">
        <v>232</v>
      </c>
      <c r="B46" s="9"/>
      <c r="C46" s="10"/>
      <c r="D46" s="10"/>
      <c r="E46" s="10"/>
      <c r="F46" s="10"/>
      <c r="G46" s="10"/>
      <c r="H46" s="11"/>
    </row>
    <row r="47" ht="15.75" customHeight="1">
      <c r="A47" s="106" t="s">
        <v>232</v>
      </c>
      <c r="B47" s="9"/>
      <c r="C47" s="10"/>
      <c r="D47" s="10"/>
      <c r="E47" s="10"/>
      <c r="F47" s="10"/>
      <c r="G47" s="10"/>
      <c r="H47" s="11"/>
    </row>
    <row r="48" ht="15.75" customHeight="1">
      <c r="A48" s="106" t="s">
        <v>300</v>
      </c>
      <c r="B48" s="9"/>
      <c r="C48" s="10"/>
      <c r="D48" s="10"/>
      <c r="E48" s="10"/>
      <c r="F48" s="10"/>
      <c r="G48" s="10"/>
      <c r="H48" s="11"/>
    </row>
    <row r="49" ht="15.75" customHeight="1">
      <c r="A49" s="96" t="s">
        <v>302</v>
      </c>
      <c r="B49" s="10"/>
      <c r="C49" s="10"/>
      <c r="D49" s="10"/>
      <c r="E49" s="10"/>
      <c r="F49" s="10"/>
      <c r="G49" s="10"/>
      <c r="H49" s="11"/>
    </row>
    <row r="50" ht="15.75" customHeight="1">
      <c r="A50" s="118"/>
      <c r="B50" s="99"/>
      <c r="C50" s="99"/>
      <c r="D50" s="99"/>
      <c r="E50" s="99"/>
      <c r="F50" s="99"/>
      <c r="G50" s="99"/>
      <c r="H50" s="100"/>
    </row>
    <row r="51" ht="15.75" customHeight="1">
      <c r="A51" s="114"/>
      <c r="H51" s="115"/>
    </row>
    <row r="52" ht="15.75" customHeight="1">
      <c r="A52" s="101"/>
      <c r="B52" s="102"/>
      <c r="C52" s="102"/>
      <c r="D52" s="102"/>
      <c r="E52" s="102"/>
      <c r="F52" s="102"/>
      <c r="G52" s="102"/>
      <c r="H52" s="104"/>
    </row>
    <row r="53" ht="15.75" customHeight="1">
      <c r="A53" s="96" t="s">
        <v>304</v>
      </c>
      <c r="B53" s="10"/>
      <c r="C53" s="10"/>
      <c r="D53" s="10"/>
      <c r="E53" s="10"/>
      <c r="F53" s="10"/>
      <c r="G53" s="10"/>
      <c r="H53" s="11"/>
    </row>
    <row r="54" ht="15.75" customHeight="1">
      <c r="A54" s="118"/>
      <c r="B54" s="99"/>
      <c r="C54" s="99"/>
      <c r="D54" s="99"/>
      <c r="E54" s="99"/>
      <c r="F54" s="99"/>
      <c r="G54" s="99"/>
      <c r="H54" s="100"/>
    </row>
    <row r="55" ht="15.75" customHeight="1">
      <c r="A55" s="114"/>
      <c r="H55" s="115"/>
    </row>
    <row r="56" ht="15.75" customHeight="1">
      <c r="A56" s="114"/>
      <c r="H56" s="115"/>
    </row>
    <row r="57" ht="15.75" customHeight="1">
      <c r="A57" s="101"/>
      <c r="B57" s="102"/>
      <c r="C57" s="102"/>
      <c r="D57" s="102"/>
      <c r="E57" s="102"/>
      <c r="F57" s="102"/>
      <c r="G57" s="102"/>
      <c r="H57" s="104"/>
    </row>
    <row r="58" ht="15.75" customHeight="1"/>
    <row r="59" ht="15.75" customHeight="1"/>
    <row r="60" ht="15.75" customHeight="1">
      <c r="A60" s="93" t="s">
        <v>328</v>
      </c>
      <c r="E60" s="58" t="s">
        <v>214</v>
      </c>
      <c r="F60" s="94"/>
      <c r="G60" s="58" t="s">
        <v>299</v>
      </c>
      <c r="H60" s="94"/>
    </row>
    <row r="61" ht="15.75" customHeight="1">
      <c r="A61" s="112" t="s">
        <v>314</v>
      </c>
    </row>
    <row r="62" ht="15.75" customHeight="1">
      <c r="A62" s="106" t="s">
        <v>232</v>
      </c>
      <c r="B62" s="9"/>
      <c r="C62" s="10"/>
      <c r="D62" s="10"/>
      <c r="E62" s="10"/>
      <c r="F62" s="10"/>
      <c r="G62" s="10"/>
      <c r="H62" s="11"/>
    </row>
    <row r="63" ht="15.75" customHeight="1">
      <c r="A63" s="106" t="s">
        <v>232</v>
      </c>
      <c r="B63" s="9"/>
      <c r="C63" s="10"/>
      <c r="D63" s="10"/>
      <c r="E63" s="10"/>
      <c r="F63" s="10"/>
      <c r="G63" s="10"/>
      <c r="H63" s="11"/>
    </row>
    <row r="64" ht="15.75" customHeight="1">
      <c r="A64" s="106" t="s">
        <v>232</v>
      </c>
      <c r="B64" s="9"/>
      <c r="C64" s="10"/>
      <c r="D64" s="10"/>
      <c r="E64" s="10"/>
      <c r="F64" s="10"/>
      <c r="G64" s="10"/>
      <c r="H64" s="11"/>
    </row>
    <row r="65" ht="15.75" customHeight="1">
      <c r="A65" s="106" t="s">
        <v>300</v>
      </c>
      <c r="B65" s="9"/>
      <c r="C65" s="10"/>
      <c r="D65" s="10"/>
      <c r="E65" s="10"/>
      <c r="F65" s="10"/>
      <c r="G65" s="10"/>
      <c r="H65" s="11"/>
    </row>
    <row r="66" ht="15.75" customHeight="1">
      <c r="A66" s="96" t="s">
        <v>302</v>
      </c>
      <c r="B66" s="10"/>
      <c r="C66" s="10"/>
      <c r="D66" s="10"/>
      <c r="E66" s="10"/>
      <c r="F66" s="10"/>
      <c r="G66" s="10"/>
      <c r="H66" s="11"/>
    </row>
    <row r="67" ht="15.75" customHeight="1">
      <c r="A67" s="118"/>
      <c r="B67" s="99"/>
      <c r="C67" s="99"/>
      <c r="D67" s="99"/>
      <c r="E67" s="99"/>
      <c r="F67" s="99"/>
      <c r="G67" s="99"/>
      <c r="H67" s="100"/>
    </row>
    <row r="68" ht="15.75" customHeight="1">
      <c r="A68" s="114"/>
      <c r="H68" s="115"/>
    </row>
    <row r="69" ht="15.75" customHeight="1">
      <c r="A69" s="101"/>
      <c r="B69" s="102"/>
      <c r="C69" s="102"/>
      <c r="D69" s="102"/>
      <c r="E69" s="102"/>
      <c r="F69" s="102"/>
      <c r="G69" s="102"/>
      <c r="H69" s="104"/>
    </row>
    <row r="70" ht="15.75" customHeight="1">
      <c r="A70" s="96" t="s">
        <v>304</v>
      </c>
      <c r="B70" s="10"/>
      <c r="C70" s="10"/>
      <c r="D70" s="10"/>
      <c r="E70" s="10"/>
      <c r="F70" s="10"/>
      <c r="G70" s="10"/>
      <c r="H70" s="11"/>
    </row>
    <row r="71" ht="15.75" customHeight="1">
      <c r="A71" s="118"/>
      <c r="B71" s="99"/>
      <c r="C71" s="99"/>
      <c r="D71" s="99"/>
      <c r="E71" s="99"/>
      <c r="F71" s="99"/>
      <c r="G71" s="99"/>
      <c r="H71" s="100"/>
    </row>
    <row r="72" ht="15.75" customHeight="1">
      <c r="A72" s="114"/>
      <c r="H72" s="115"/>
    </row>
    <row r="73" ht="15.75" customHeight="1">
      <c r="A73" s="114"/>
      <c r="H73" s="115"/>
    </row>
    <row r="74" ht="15.75" customHeight="1">
      <c r="A74" s="101"/>
      <c r="B74" s="102"/>
      <c r="C74" s="102"/>
      <c r="D74" s="102"/>
      <c r="E74" s="102"/>
      <c r="F74" s="102"/>
      <c r="G74" s="102"/>
      <c r="H74" s="104"/>
    </row>
    <row r="75" ht="15.75" customHeight="1"/>
    <row r="76" ht="15.75" customHeight="1"/>
    <row r="77" ht="15.75" customHeight="1">
      <c r="A77" s="93" t="s">
        <v>329</v>
      </c>
      <c r="E77" s="58" t="s">
        <v>214</v>
      </c>
      <c r="F77" s="94"/>
      <c r="G77" s="58" t="s">
        <v>299</v>
      </c>
      <c r="H77" s="94"/>
    </row>
    <row r="78" ht="15.75" customHeight="1">
      <c r="A78" s="112" t="s">
        <v>314</v>
      </c>
    </row>
    <row r="79" ht="15.75" customHeight="1">
      <c r="A79" s="106" t="s">
        <v>232</v>
      </c>
      <c r="B79" s="9"/>
      <c r="C79" s="10"/>
      <c r="D79" s="10"/>
      <c r="E79" s="10"/>
      <c r="F79" s="10"/>
      <c r="G79" s="10"/>
      <c r="H79" s="11"/>
    </row>
    <row r="80" ht="15.75" customHeight="1">
      <c r="A80" s="106" t="s">
        <v>232</v>
      </c>
      <c r="B80" s="9"/>
      <c r="C80" s="10"/>
      <c r="D80" s="10"/>
      <c r="E80" s="10"/>
      <c r="F80" s="10"/>
      <c r="G80" s="10"/>
      <c r="H80" s="11"/>
    </row>
    <row r="81" ht="15.75" customHeight="1">
      <c r="A81" s="106" t="s">
        <v>232</v>
      </c>
      <c r="B81" s="9"/>
      <c r="C81" s="10"/>
      <c r="D81" s="10"/>
      <c r="E81" s="10"/>
      <c r="F81" s="10"/>
      <c r="G81" s="10"/>
      <c r="H81" s="11"/>
    </row>
    <row r="82" ht="15.75" customHeight="1">
      <c r="A82" s="106" t="s">
        <v>300</v>
      </c>
      <c r="B82" s="9"/>
      <c r="C82" s="10"/>
      <c r="D82" s="10"/>
      <c r="E82" s="10"/>
      <c r="F82" s="10"/>
      <c r="G82" s="10"/>
      <c r="H82" s="11"/>
    </row>
    <row r="83" ht="15.75" customHeight="1">
      <c r="A83" s="96" t="s">
        <v>302</v>
      </c>
      <c r="B83" s="10"/>
      <c r="C83" s="10"/>
      <c r="D83" s="10"/>
      <c r="E83" s="10"/>
      <c r="F83" s="10"/>
      <c r="G83" s="10"/>
      <c r="H83" s="11"/>
    </row>
    <row r="84" ht="15.75" customHeight="1">
      <c r="A84" s="118"/>
      <c r="B84" s="99"/>
      <c r="C84" s="99"/>
      <c r="D84" s="99"/>
      <c r="E84" s="99"/>
      <c r="F84" s="99"/>
      <c r="G84" s="99"/>
      <c r="H84" s="100"/>
    </row>
    <row r="85" ht="15.75" customHeight="1">
      <c r="A85" s="114"/>
      <c r="H85" s="115"/>
    </row>
    <row r="86" ht="15.75" customHeight="1">
      <c r="A86" s="101"/>
      <c r="B86" s="102"/>
      <c r="C86" s="102"/>
      <c r="D86" s="102"/>
      <c r="E86" s="102"/>
      <c r="F86" s="102"/>
      <c r="G86" s="102"/>
      <c r="H86" s="104"/>
    </row>
    <row r="87" ht="15.75" customHeight="1">
      <c r="A87" s="96" t="s">
        <v>304</v>
      </c>
      <c r="B87" s="10"/>
      <c r="C87" s="10"/>
      <c r="D87" s="10"/>
      <c r="E87" s="10"/>
      <c r="F87" s="10"/>
      <c r="G87" s="10"/>
      <c r="H87" s="11"/>
    </row>
    <row r="88" ht="15.75" customHeight="1">
      <c r="A88" s="118"/>
      <c r="B88" s="99"/>
      <c r="C88" s="99"/>
      <c r="D88" s="99"/>
      <c r="E88" s="99"/>
      <c r="F88" s="99"/>
      <c r="G88" s="99"/>
      <c r="H88" s="100"/>
    </row>
    <row r="89" ht="15.75" customHeight="1">
      <c r="A89" s="114"/>
      <c r="H89" s="115"/>
    </row>
    <row r="90" ht="15.75" customHeight="1">
      <c r="A90" s="114"/>
      <c r="H90" s="115"/>
    </row>
    <row r="91" ht="15.75" customHeight="1">
      <c r="A91" s="101"/>
      <c r="B91" s="102"/>
      <c r="C91" s="102"/>
      <c r="D91" s="102"/>
      <c r="E91" s="102"/>
      <c r="F91" s="102"/>
      <c r="G91" s="102"/>
      <c r="H91" s="104"/>
    </row>
    <row r="92" ht="15.75" customHeight="1"/>
    <row r="93" ht="15.75" customHeight="1"/>
    <row r="94" ht="15.75" customHeight="1">
      <c r="A94" s="93" t="s">
        <v>330</v>
      </c>
      <c r="E94" s="58" t="s">
        <v>214</v>
      </c>
      <c r="F94" s="94"/>
      <c r="G94" s="58" t="s">
        <v>299</v>
      </c>
      <c r="H94" s="94"/>
    </row>
    <row r="95" ht="15.75" customHeight="1">
      <c r="A95" s="112" t="s">
        <v>314</v>
      </c>
    </row>
    <row r="96" ht="15.75" customHeight="1">
      <c r="A96" s="106" t="s">
        <v>232</v>
      </c>
      <c r="B96" s="9"/>
      <c r="C96" s="10"/>
      <c r="D96" s="10"/>
      <c r="E96" s="10"/>
      <c r="F96" s="10"/>
      <c r="G96" s="10"/>
      <c r="H96" s="11"/>
    </row>
    <row r="97" ht="15.75" customHeight="1">
      <c r="A97" s="106" t="s">
        <v>232</v>
      </c>
      <c r="B97" s="9"/>
      <c r="C97" s="10"/>
      <c r="D97" s="10"/>
      <c r="E97" s="10"/>
      <c r="F97" s="10"/>
      <c r="G97" s="10"/>
      <c r="H97" s="11"/>
    </row>
    <row r="98" ht="15.75" customHeight="1">
      <c r="A98" s="106" t="s">
        <v>232</v>
      </c>
      <c r="B98" s="9"/>
      <c r="C98" s="10"/>
      <c r="D98" s="10"/>
      <c r="E98" s="10"/>
      <c r="F98" s="10"/>
      <c r="G98" s="10"/>
      <c r="H98" s="11"/>
    </row>
    <row r="99" ht="15.75" customHeight="1">
      <c r="A99" s="106" t="s">
        <v>300</v>
      </c>
      <c r="B99" s="9"/>
      <c r="C99" s="10"/>
      <c r="D99" s="10"/>
      <c r="E99" s="10"/>
      <c r="F99" s="10"/>
      <c r="G99" s="10"/>
      <c r="H99" s="11"/>
    </row>
    <row r="100" ht="15.75" customHeight="1">
      <c r="A100" s="96" t="s">
        <v>302</v>
      </c>
      <c r="B100" s="10"/>
      <c r="C100" s="10"/>
      <c r="D100" s="10"/>
      <c r="E100" s="10"/>
      <c r="F100" s="10"/>
      <c r="G100" s="10"/>
      <c r="H100" s="11"/>
    </row>
    <row r="101" ht="15.75" customHeight="1">
      <c r="A101" s="118"/>
      <c r="B101" s="99"/>
      <c r="C101" s="99"/>
      <c r="D101" s="99"/>
      <c r="E101" s="99"/>
      <c r="F101" s="99"/>
      <c r="G101" s="99"/>
      <c r="H101" s="100"/>
    </row>
    <row r="102" ht="15.75" customHeight="1">
      <c r="A102" s="114"/>
      <c r="H102" s="115"/>
    </row>
    <row r="103" ht="15.75" customHeight="1">
      <c r="A103" s="101"/>
      <c r="B103" s="102"/>
      <c r="C103" s="102"/>
      <c r="D103" s="102"/>
      <c r="E103" s="102"/>
      <c r="F103" s="102"/>
      <c r="G103" s="102"/>
      <c r="H103" s="104"/>
    </row>
    <row r="104" ht="15.75" customHeight="1">
      <c r="A104" s="96" t="s">
        <v>304</v>
      </c>
      <c r="B104" s="10"/>
      <c r="C104" s="10"/>
      <c r="D104" s="10"/>
      <c r="E104" s="10"/>
      <c r="F104" s="10"/>
      <c r="G104" s="10"/>
      <c r="H104" s="11"/>
    </row>
    <row r="105" ht="15.75" customHeight="1">
      <c r="A105" s="118"/>
      <c r="B105" s="99"/>
      <c r="C105" s="99"/>
      <c r="D105" s="99"/>
      <c r="E105" s="99"/>
      <c r="F105" s="99"/>
      <c r="G105" s="99"/>
      <c r="H105" s="100"/>
    </row>
    <row r="106" ht="15.75" customHeight="1">
      <c r="A106" s="114"/>
      <c r="H106" s="115"/>
    </row>
    <row r="107" ht="15.75" customHeight="1">
      <c r="A107" s="114"/>
      <c r="H107" s="115"/>
    </row>
    <row r="108" ht="15.75" customHeight="1">
      <c r="A108" s="101"/>
      <c r="B108" s="102"/>
      <c r="C108" s="102"/>
      <c r="D108" s="102"/>
      <c r="E108" s="102"/>
      <c r="F108" s="102"/>
      <c r="G108" s="102"/>
      <c r="H108" s="104"/>
    </row>
    <row r="109" ht="15.75" customHeight="1"/>
    <row r="110" ht="15.75" customHeight="1"/>
    <row r="111" ht="15.75" customHeight="1">
      <c r="A111" s="93" t="s">
        <v>331</v>
      </c>
      <c r="E111" s="58" t="s">
        <v>214</v>
      </c>
      <c r="F111" s="94"/>
      <c r="G111" s="58" t="s">
        <v>299</v>
      </c>
      <c r="H111" s="94"/>
    </row>
    <row r="112" ht="15.75" customHeight="1">
      <c r="A112" s="112" t="s">
        <v>314</v>
      </c>
    </row>
    <row r="113" ht="15.75" customHeight="1">
      <c r="A113" s="106" t="s">
        <v>232</v>
      </c>
      <c r="B113" s="9"/>
      <c r="C113" s="10"/>
      <c r="D113" s="10"/>
      <c r="E113" s="10"/>
      <c r="F113" s="10"/>
      <c r="G113" s="10"/>
      <c r="H113" s="11"/>
    </row>
    <row r="114" ht="15.75" customHeight="1">
      <c r="A114" s="106" t="s">
        <v>232</v>
      </c>
      <c r="B114" s="9"/>
      <c r="C114" s="10"/>
      <c r="D114" s="10"/>
      <c r="E114" s="10"/>
      <c r="F114" s="10"/>
      <c r="G114" s="10"/>
      <c r="H114" s="11"/>
    </row>
    <row r="115" ht="15.75" customHeight="1">
      <c r="A115" s="106" t="s">
        <v>232</v>
      </c>
      <c r="B115" s="9"/>
      <c r="C115" s="10"/>
      <c r="D115" s="10"/>
      <c r="E115" s="10"/>
      <c r="F115" s="10"/>
      <c r="G115" s="10"/>
      <c r="H115" s="11"/>
    </row>
    <row r="116" ht="15.75" customHeight="1">
      <c r="A116" s="106" t="s">
        <v>300</v>
      </c>
      <c r="B116" s="9"/>
      <c r="C116" s="10"/>
      <c r="D116" s="10"/>
      <c r="E116" s="10"/>
      <c r="F116" s="10"/>
      <c r="G116" s="10"/>
      <c r="H116" s="11"/>
    </row>
    <row r="117" ht="15.75" customHeight="1">
      <c r="A117" s="96" t="s">
        <v>302</v>
      </c>
      <c r="B117" s="10"/>
      <c r="C117" s="10"/>
      <c r="D117" s="10"/>
      <c r="E117" s="10"/>
      <c r="F117" s="10"/>
      <c r="G117" s="10"/>
      <c r="H117" s="11"/>
    </row>
    <row r="118" ht="15.75" customHeight="1">
      <c r="A118" s="118"/>
      <c r="B118" s="99"/>
      <c r="C118" s="99"/>
      <c r="D118" s="99"/>
      <c r="E118" s="99"/>
      <c r="F118" s="99"/>
      <c r="G118" s="99"/>
      <c r="H118" s="100"/>
    </row>
    <row r="119" ht="15.75" customHeight="1">
      <c r="A119" s="114"/>
      <c r="H119" s="115"/>
    </row>
    <row r="120" ht="15.75" customHeight="1">
      <c r="A120" s="101"/>
      <c r="B120" s="102"/>
      <c r="C120" s="102"/>
      <c r="D120" s="102"/>
      <c r="E120" s="102"/>
      <c r="F120" s="102"/>
      <c r="G120" s="102"/>
      <c r="H120" s="104"/>
    </row>
    <row r="121" ht="15.75" customHeight="1">
      <c r="A121" s="96" t="s">
        <v>304</v>
      </c>
      <c r="B121" s="10"/>
      <c r="C121" s="10"/>
      <c r="D121" s="10"/>
      <c r="E121" s="10"/>
      <c r="F121" s="10"/>
      <c r="G121" s="10"/>
      <c r="H121" s="11"/>
    </row>
    <row r="122" ht="15.75" customHeight="1">
      <c r="A122" s="118"/>
      <c r="B122" s="99"/>
      <c r="C122" s="99"/>
      <c r="D122" s="99"/>
      <c r="E122" s="99"/>
      <c r="F122" s="99"/>
      <c r="G122" s="99"/>
      <c r="H122" s="100"/>
    </row>
    <row r="123" ht="15.75" customHeight="1">
      <c r="A123" s="114"/>
      <c r="H123" s="115"/>
    </row>
    <row r="124" ht="15.75" customHeight="1">
      <c r="A124" s="114"/>
      <c r="H124" s="115"/>
    </row>
    <row r="125" ht="15.75" customHeight="1">
      <c r="A125" s="101"/>
      <c r="B125" s="102"/>
      <c r="C125" s="102"/>
      <c r="D125" s="102"/>
      <c r="E125" s="102"/>
      <c r="F125" s="102"/>
      <c r="G125" s="102"/>
      <c r="H125" s="104"/>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94:D94"/>
    <mergeCell ref="B96:H96"/>
    <mergeCell ref="B97:H97"/>
    <mergeCell ref="B98:H98"/>
    <mergeCell ref="B99:H99"/>
    <mergeCell ref="A100:H100"/>
    <mergeCell ref="A101:H103"/>
    <mergeCell ref="A117:H117"/>
    <mergeCell ref="A118:H120"/>
    <mergeCell ref="A121:H121"/>
    <mergeCell ref="A122:H125"/>
    <mergeCell ref="A104:H104"/>
    <mergeCell ref="A105:H108"/>
    <mergeCell ref="A111:D111"/>
    <mergeCell ref="B113:H113"/>
    <mergeCell ref="B114:H114"/>
    <mergeCell ref="B115:H115"/>
    <mergeCell ref="B116:H116"/>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45:B47 B62:B64 B79:B81 B96:B98 B113:B115">
      <formula1>Metadata!$I$17:$I$40</formula1>
    </dataValidation>
    <dataValidation type="list" allowBlank="1" showErrorMessage="1" sqref="B28:B30">
      <formula1>Metadata!$B$2:$B$8</formula1>
    </dataValidation>
    <dataValidation type="list" allowBlank="1" showErrorMessage="1" sqref="B11:B13">
      <formula1>Metadata!$B$2:$B$40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19" t="s">
        <v>89</v>
      </c>
    </row>
    <row r="3" ht="15.75" customHeight="1"/>
    <row r="4" ht="15.75" customHeight="1">
      <c r="B4" s="8" t="s">
        <v>2</v>
      </c>
      <c r="C4" s="9" t="str">
        <f>'Diseño'!C4</f>
        <v>774 - Sistemas de Bases de Datos 1</v>
      </c>
      <c r="D4" s="10"/>
      <c r="E4" s="10"/>
      <c r="F4" s="10"/>
      <c r="G4" s="11"/>
    </row>
    <row r="5" ht="15.75" customHeight="1">
      <c r="B5" s="91" t="s">
        <v>5</v>
      </c>
      <c r="C5" s="9">
        <f>H9+H26+H43+H60+H77+H94+H111+H128</f>
        <v>9</v>
      </c>
      <c r="D5" s="10"/>
      <c r="E5" s="10"/>
      <c r="F5" s="10"/>
      <c r="G5" s="11"/>
    </row>
    <row r="6" ht="15.75" customHeight="1">
      <c r="B6" s="91" t="s">
        <v>214</v>
      </c>
      <c r="C6" s="9">
        <f>F9+F26+F43+F60+F77+F94+F111+F128</f>
        <v>4</v>
      </c>
      <c r="D6" s="10"/>
      <c r="E6" s="10"/>
      <c r="F6" s="10"/>
      <c r="G6" s="11"/>
    </row>
    <row r="7" ht="15.75" customHeight="1">
      <c r="B7" s="19" t="s">
        <v>339</v>
      </c>
    </row>
    <row r="8" ht="15.75" customHeight="1"/>
    <row r="9" ht="15.75" customHeight="1">
      <c r="A9" s="93" t="s">
        <v>340</v>
      </c>
      <c r="E9" s="58" t="s">
        <v>214</v>
      </c>
      <c r="F9" s="120">
        <v>1.0</v>
      </c>
      <c r="G9" s="58" t="s">
        <v>299</v>
      </c>
      <c r="H9" s="120">
        <v>1.0</v>
      </c>
    </row>
    <row r="10" ht="15.75" customHeight="1">
      <c r="A10" s="19" t="s">
        <v>344</v>
      </c>
    </row>
    <row r="11" ht="15.75" customHeight="1">
      <c r="A11" s="106" t="s">
        <v>232</v>
      </c>
      <c r="B11" s="44" t="s">
        <v>307</v>
      </c>
      <c r="C11" s="10"/>
      <c r="D11" s="10"/>
      <c r="E11" s="10"/>
      <c r="F11" s="10"/>
      <c r="G11" s="10"/>
      <c r="H11" s="11"/>
    </row>
    <row r="12" ht="15.75" customHeight="1">
      <c r="A12" s="106" t="s">
        <v>232</v>
      </c>
      <c r="B12" s="44" t="s">
        <v>352</v>
      </c>
      <c r="C12" s="10"/>
      <c r="D12" s="10"/>
      <c r="E12" s="10"/>
      <c r="F12" s="10"/>
      <c r="G12" s="10"/>
      <c r="H12" s="11"/>
    </row>
    <row r="13" ht="15.75" customHeight="1">
      <c r="A13" s="106" t="s">
        <v>232</v>
      </c>
      <c r="B13" s="44" t="s">
        <v>354</v>
      </c>
      <c r="C13" s="10"/>
      <c r="D13" s="10"/>
      <c r="E13" s="10"/>
      <c r="F13" s="10"/>
      <c r="G13" s="10"/>
      <c r="H13" s="11"/>
    </row>
    <row r="14" ht="15.75" customHeight="1">
      <c r="A14" s="106" t="s">
        <v>300</v>
      </c>
      <c r="B14" s="44" t="s">
        <v>356</v>
      </c>
      <c r="C14" s="10"/>
      <c r="D14" s="10"/>
      <c r="E14" s="10"/>
      <c r="F14" s="10"/>
      <c r="G14" s="10"/>
      <c r="H14" s="11"/>
    </row>
    <row r="15" ht="15.75" customHeight="1">
      <c r="A15" s="96" t="s">
        <v>302</v>
      </c>
      <c r="B15" s="10"/>
      <c r="C15" s="10"/>
      <c r="D15" s="10"/>
      <c r="E15" s="10"/>
      <c r="F15" s="10"/>
      <c r="G15" s="10"/>
      <c r="H15" s="11"/>
    </row>
    <row r="16" ht="15.75" customHeight="1">
      <c r="A16" s="98" t="s">
        <v>365</v>
      </c>
      <c r="B16" s="99"/>
      <c r="C16" s="99"/>
      <c r="D16" s="99"/>
      <c r="E16" s="99"/>
      <c r="F16" s="99"/>
      <c r="G16" s="99"/>
      <c r="H16" s="100"/>
    </row>
    <row r="17" ht="15.75" customHeight="1">
      <c r="A17" s="114"/>
      <c r="H17" s="115"/>
    </row>
    <row r="18" ht="15.75" customHeight="1">
      <c r="A18" s="101"/>
      <c r="B18" s="102"/>
      <c r="C18" s="102"/>
      <c r="D18" s="102"/>
      <c r="E18" s="102"/>
      <c r="F18" s="102"/>
      <c r="G18" s="102"/>
      <c r="H18" s="104"/>
    </row>
    <row r="19" ht="15.75" customHeight="1">
      <c r="A19" s="96" t="s">
        <v>374</v>
      </c>
      <c r="B19" s="10"/>
      <c r="C19" s="10"/>
      <c r="D19" s="10"/>
      <c r="E19" s="10"/>
      <c r="F19" s="10"/>
      <c r="G19" s="10"/>
      <c r="H19" s="11"/>
    </row>
    <row r="20" ht="15.75" customHeight="1">
      <c r="A20" s="129"/>
      <c r="B20" s="99"/>
      <c r="C20" s="99"/>
      <c r="D20" s="99"/>
      <c r="E20" s="99"/>
      <c r="F20" s="99"/>
      <c r="G20" s="99"/>
      <c r="H20" s="100"/>
    </row>
    <row r="21" ht="15.75" customHeight="1">
      <c r="A21" s="114"/>
      <c r="H21" s="115"/>
    </row>
    <row r="22" ht="15.75" customHeight="1">
      <c r="A22" s="114"/>
      <c r="H22" s="115"/>
    </row>
    <row r="23" ht="15.75" customHeight="1">
      <c r="A23" s="101"/>
      <c r="B23" s="102"/>
      <c r="C23" s="102"/>
      <c r="D23" s="102"/>
      <c r="E23" s="102"/>
      <c r="F23" s="102"/>
      <c r="G23" s="102"/>
      <c r="H23" s="104"/>
    </row>
    <row r="24" ht="15.75" customHeight="1">
      <c r="A24" s="93"/>
      <c r="B24" s="93"/>
      <c r="C24" s="93"/>
      <c r="D24" s="93"/>
      <c r="E24" s="58"/>
      <c r="F24" s="130"/>
      <c r="G24" s="58"/>
      <c r="H24" s="130"/>
    </row>
    <row r="25" ht="15.75" customHeight="1">
      <c r="A25" s="93"/>
      <c r="B25" s="93"/>
      <c r="C25" s="93"/>
      <c r="D25" s="93"/>
      <c r="E25" s="58"/>
      <c r="F25" s="130"/>
      <c r="G25" s="58"/>
      <c r="H25" s="130"/>
    </row>
    <row r="26" ht="15.75" customHeight="1">
      <c r="A26" s="93" t="s">
        <v>400</v>
      </c>
      <c r="E26" s="58" t="s">
        <v>214</v>
      </c>
      <c r="F26" s="120">
        <v>1.5</v>
      </c>
      <c r="G26" s="58" t="s">
        <v>299</v>
      </c>
      <c r="H26" s="120">
        <v>4.0</v>
      </c>
    </row>
    <row r="27" ht="15.75" customHeight="1">
      <c r="A27" s="19" t="s">
        <v>318</v>
      </c>
    </row>
    <row r="28" ht="15.75" customHeight="1">
      <c r="A28" s="106" t="s">
        <v>232</v>
      </c>
      <c r="B28" s="44" t="s">
        <v>371</v>
      </c>
      <c r="C28" s="10"/>
      <c r="D28" s="10"/>
      <c r="E28" s="10"/>
      <c r="F28" s="10"/>
      <c r="G28" s="10"/>
      <c r="H28" s="11"/>
    </row>
    <row r="29" ht="15.75" customHeight="1">
      <c r="A29" s="106" t="s">
        <v>232</v>
      </c>
      <c r="B29" s="44" t="s">
        <v>352</v>
      </c>
      <c r="C29" s="10"/>
      <c r="D29" s="10"/>
      <c r="E29" s="10"/>
      <c r="F29" s="10"/>
      <c r="G29" s="10"/>
      <c r="H29" s="11"/>
    </row>
    <row r="30" ht="15.75" customHeight="1">
      <c r="A30" s="106" t="s">
        <v>232</v>
      </c>
      <c r="B30" s="44" t="s">
        <v>354</v>
      </c>
      <c r="C30" s="10"/>
      <c r="D30" s="10"/>
      <c r="E30" s="10"/>
      <c r="F30" s="10"/>
      <c r="G30" s="10"/>
      <c r="H30" s="11"/>
    </row>
    <row r="31" ht="15.75" customHeight="1">
      <c r="A31" s="106" t="s">
        <v>300</v>
      </c>
      <c r="B31" s="44" t="s">
        <v>419</v>
      </c>
      <c r="C31" s="10"/>
      <c r="D31" s="10"/>
      <c r="E31" s="10"/>
      <c r="F31" s="10"/>
      <c r="G31" s="10"/>
      <c r="H31" s="11"/>
    </row>
    <row r="32" ht="15.75" customHeight="1">
      <c r="A32" s="96" t="s">
        <v>302</v>
      </c>
      <c r="B32" s="10"/>
      <c r="C32" s="10"/>
      <c r="D32" s="10"/>
      <c r="E32" s="10"/>
      <c r="F32" s="10"/>
      <c r="G32" s="10"/>
      <c r="H32" s="11"/>
    </row>
    <row r="33" ht="15.75" customHeight="1">
      <c r="A33" s="103" t="s">
        <v>429</v>
      </c>
      <c r="B33" s="99"/>
      <c r="C33" s="99"/>
      <c r="D33" s="99"/>
      <c r="E33" s="99"/>
      <c r="F33" s="99"/>
      <c r="G33" s="99"/>
      <c r="H33" s="100"/>
    </row>
    <row r="34" ht="15.75" customHeight="1">
      <c r="A34" s="114"/>
      <c r="H34" s="115"/>
    </row>
    <row r="35" ht="15.75" customHeight="1">
      <c r="A35" s="101"/>
      <c r="B35" s="102"/>
      <c r="C35" s="102"/>
      <c r="D35" s="102"/>
      <c r="E35" s="102"/>
      <c r="F35" s="102"/>
      <c r="G35" s="102"/>
      <c r="H35" s="104"/>
    </row>
    <row r="36" ht="15.75" customHeight="1">
      <c r="A36" s="96" t="s">
        <v>304</v>
      </c>
      <c r="B36" s="10"/>
      <c r="C36" s="10"/>
      <c r="D36" s="10"/>
      <c r="E36" s="10"/>
      <c r="F36" s="10"/>
      <c r="G36" s="10"/>
      <c r="H36" s="11"/>
    </row>
    <row r="37" ht="15.75" customHeight="1">
      <c r="A37" s="103" t="s">
        <v>435</v>
      </c>
      <c r="B37" s="99"/>
      <c r="C37" s="99"/>
      <c r="D37" s="99"/>
      <c r="E37" s="99"/>
      <c r="F37" s="99"/>
      <c r="G37" s="99"/>
      <c r="H37" s="100"/>
    </row>
    <row r="38" ht="15.75" customHeight="1">
      <c r="A38" s="114"/>
      <c r="H38" s="115"/>
    </row>
    <row r="39" ht="15.75" customHeight="1">
      <c r="A39" s="114"/>
      <c r="H39" s="115"/>
    </row>
    <row r="40" ht="15.75" customHeight="1">
      <c r="A40" s="101"/>
      <c r="B40" s="102"/>
      <c r="C40" s="102"/>
      <c r="D40" s="102"/>
      <c r="E40" s="102"/>
      <c r="F40" s="102"/>
      <c r="G40" s="102"/>
      <c r="H40" s="104"/>
    </row>
    <row r="41" ht="15.75" customHeight="1"/>
    <row r="42" ht="15.75" customHeight="1"/>
    <row r="43" ht="15.75" customHeight="1">
      <c r="A43" s="93" t="s">
        <v>436</v>
      </c>
      <c r="E43" s="58" t="s">
        <v>214</v>
      </c>
      <c r="F43" s="120">
        <v>1.5</v>
      </c>
      <c r="G43" s="58" t="s">
        <v>299</v>
      </c>
      <c r="H43" s="120">
        <v>4.0</v>
      </c>
    </row>
    <row r="44" ht="15.75" customHeight="1">
      <c r="A44" s="19" t="s">
        <v>318</v>
      </c>
    </row>
    <row r="45" ht="15.75" customHeight="1">
      <c r="A45" s="106" t="s">
        <v>232</v>
      </c>
      <c r="B45" s="44" t="s">
        <v>95</v>
      </c>
      <c r="C45" s="10"/>
      <c r="D45" s="10"/>
      <c r="E45" s="10"/>
      <c r="F45" s="10"/>
      <c r="G45" s="10"/>
      <c r="H45" s="11"/>
    </row>
    <row r="46" ht="15.75" customHeight="1">
      <c r="A46" s="106" t="s">
        <v>232</v>
      </c>
      <c r="B46" s="44" t="s">
        <v>129</v>
      </c>
      <c r="C46" s="10"/>
      <c r="D46" s="10"/>
      <c r="E46" s="10"/>
      <c r="F46" s="10"/>
      <c r="G46" s="10"/>
      <c r="H46" s="11"/>
    </row>
    <row r="47" ht="15.75" customHeight="1">
      <c r="A47" s="106" t="s">
        <v>232</v>
      </c>
      <c r="B47" s="44" t="s">
        <v>76</v>
      </c>
      <c r="C47" s="10"/>
      <c r="D47" s="10"/>
      <c r="E47" s="10"/>
      <c r="F47" s="10"/>
      <c r="G47" s="10"/>
      <c r="H47" s="11"/>
    </row>
    <row r="48" ht="15.75" customHeight="1">
      <c r="A48" s="106" t="s">
        <v>300</v>
      </c>
      <c r="B48" s="44" t="s">
        <v>437</v>
      </c>
      <c r="C48" s="10"/>
      <c r="D48" s="10"/>
      <c r="E48" s="10"/>
      <c r="F48" s="10"/>
      <c r="G48" s="10"/>
      <c r="H48" s="11"/>
    </row>
    <row r="49" ht="15.75" customHeight="1">
      <c r="A49" s="96" t="s">
        <v>302</v>
      </c>
      <c r="B49" s="10"/>
      <c r="C49" s="10"/>
      <c r="D49" s="10"/>
      <c r="E49" s="10"/>
      <c r="F49" s="10"/>
      <c r="G49" s="10"/>
      <c r="H49" s="11"/>
    </row>
    <row r="50" ht="15.75" customHeight="1">
      <c r="A50" s="125" t="s">
        <v>321</v>
      </c>
      <c r="B50" s="99"/>
      <c r="C50" s="99"/>
      <c r="D50" s="99"/>
      <c r="E50" s="99"/>
      <c r="F50" s="99"/>
      <c r="G50" s="99"/>
      <c r="H50" s="100"/>
    </row>
    <row r="51" ht="15.75" customHeight="1">
      <c r="A51" s="114"/>
      <c r="H51" s="115"/>
    </row>
    <row r="52" ht="15.75" customHeight="1">
      <c r="A52" s="101"/>
      <c r="B52" s="102"/>
      <c r="C52" s="102"/>
      <c r="D52" s="102"/>
      <c r="E52" s="102"/>
      <c r="F52" s="102"/>
      <c r="G52" s="102"/>
      <c r="H52" s="104"/>
    </row>
    <row r="53" ht="15.75" customHeight="1">
      <c r="A53" s="96" t="s">
        <v>304</v>
      </c>
      <c r="B53" s="10"/>
      <c r="C53" s="10"/>
      <c r="D53" s="10"/>
      <c r="E53" s="10"/>
      <c r="F53" s="10"/>
      <c r="G53" s="10"/>
      <c r="H53" s="11"/>
    </row>
    <row r="54" ht="15.75" customHeight="1">
      <c r="A54" s="113" t="s">
        <v>438</v>
      </c>
      <c r="B54" s="99"/>
      <c r="C54" s="99"/>
      <c r="D54" s="99"/>
      <c r="E54" s="99"/>
      <c r="F54" s="99"/>
      <c r="G54" s="99"/>
      <c r="H54" s="100"/>
    </row>
    <row r="55" ht="15.75" customHeight="1">
      <c r="A55" s="114"/>
      <c r="H55" s="115"/>
    </row>
    <row r="56" ht="15.75" customHeight="1">
      <c r="A56" s="114"/>
      <c r="H56" s="115"/>
    </row>
    <row r="57" ht="15.75" customHeight="1">
      <c r="A57" s="101"/>
      <c r="B57" s="102"/>
      <c r="C57" s="102"/>
      <c r="D57" s="102"/>
      <c r="E57" s="102"/>
      <c r="F57" s="102"/>
      <c r="G57" s="102"/>
      <c r="H57" s="104"/>
    </row>
    <row r="58" ht="15.75" customHeight="1"/>
    <row r="59" ht="15.75" customHeight="1"/>
    <row r="60" ht="15.75" customHeight="1">
      <c r="A60" s="93" t="s">
        <v>439</v>
      </c>
      <c r="E60" s="58" t="s">
        <v>214</v>
      </c>
      <c r="F60" s="94"/>
      <c r="G60" s="58" t="s">
        <v>299</v>
      </c>
      <c r="H60" s="94"/>
    </row>
    <row r="61" ht="15.75" customHeight="1">
      <c r="A61" s="112" t="s">
        <v>314</v>
      </c>
    </row>
    <row r="62" ht="15.75" customHeight="1">
      <c r="A62" s="106" t="s">
        <v>232</v>
      </c>
      <c r="B62" s="9"/>
      <c r="C62" s="10"/>
      <c r="D62" s="10"/>
      <c r="E62" s="10"/>
      <c r="F62" s="10"/>
      <c r="G62" s="10"/>
      <c r="H62" s="11"/>
    </row>
    <row r="63" ht="15.75" customHeight="1">
      <c r="A63" s="106" t="s">
        <v>232</v>
      </c>
      <c r="B63" s="9"/>
      <c r="C63" s="10"/>
      <c r="D63" s="10"/>
      <c r="E63" s="10"/>
      <c r="F63" s="10"/>
      <c r="G63" s="10"/>
      <c r="H63" s="11"/>
    </row>
    <row r="64" ht="15.75" customHeight="1">
      <c r="A64" s="106" t="s">
        <v>232</v>
      </c>
      <c r="B64" s="9"/>
      <c r="C64" s="10"/>
      <c r="D64" s="10"/>
      <c r="E64" s="10"/>
      <c r="F64" s="10"/>
      <c r="G64" s="10"/>
      <c r="H64" s="11"/>
    </row>
    <row r="65" ht="15.75" customHeight="1">
      <c r="A65" s="106" t="s">
        <v>300</v>
      </c>
      <c r="B65" s="9"/>
      <c r="C65" s="10"/>
      <c r="D65" s="10"/>
      <c r="E65" s="10"/>
      <c r="F65" s="10"/>
      <c r="G65" s="10"/>
      <c r="H65" s="11"/>
    </row>
    <row r="66" ht="15.75" customHeight="1">
      <c r="A66" s="96" t="s">
        <v>302</v>
      </c>
      <c r="B66" s="10"/>
      <c r="C66" s="10"/>
      <c r="D66" s="10"/>
      <c r="E66" s="10"/>
      <c r="F66" s="10"/>
      <c r="G66" s="10"/>
      <c r="H66" s="11"/>
    </row>
    <row r="67" ht="15.75" customHeight="1">
      <c r="A67" s="118"/>
      <c r="B67" s="99"/>
      <c r="C67" s="99"/>
      <c r="D67" s="99"/>
      <c r="E67" s="99"/>
      <c r="F67" s="99"/>
      <c r="G67" s="99"/>
      <c r="H67" s="100"/>
    </row>
    <row r="68" ht="15.75" customHeight="1">
      <c r="A68" s="114"/>
      <c r="H68" s="115"/>
    </row>
    <row r="69" ht="15.75" customHeight="1">
      <c r="A69" s="101"/>
      <c r="B69" s="102"/>
      <c r="C69" s="102"/>
      <c r="D69" s="102"/>
      <c r="E69" s="102"/>
      <c r="F69" s="102"/>
      <c r="G69" s="102"/>
      <c r="H69" s="104"/>
    </row>
    <row r="70" ht="15.75" customHeight="1">
      <c r="A70" s="96" t="s">
        <v>304</v>
      </c>
      <c r="B70" s="10"/>
      <c r="C70" s="10"/>
      <c r="D70" s="10"/>
      <c r="E70" s="10"/>
      <c r="F70" s="10"/>
      <c r="G70" s="10"/>
      <c r="H70" s="11"/>
    </row>
    <row r="71" ht="15.75" customHeight="1">
      <c r="A71" s="118"/>
      <c r="B71" s="99"/>
      <c r="C71" s="99"/>
      <c r="D71" s="99"/>
      <c r="E71" s="99"/>
      <c r="F71" s="99"/>
      <c r="G71" s="99"/>
      <c r="H71" s="100"/>
    </row>
    <row r="72" ht="15.75" customHeight="1">
      <c r="A72" s="114"/>
      <c r="H72" s="115"/>
    </row>
    <row r="73" ht="15.75" customHeight="1">
      <c r="A73" s="114"/>
      <c r="H73" s="115"/>
    </row>
    <row r="74" ht="15.75" customHeight="1">
      <c r="A74" s="101"/>
      <c r="B74" s="102"/>
      <c r="C74" s="102"/>
      <c r="D74" s="102"/>
      <c r="E74" s="102"/>
      <c r="F74" s="102"/>
      <c r="G74" s="102"/>
      <c r="H74" s="104"/>
    </row>
    <row r="75" ht="15.75" customHeight="1"/>
    <row r="76" ht="15.75" customHeight="1"/>
    <row r="77" ht="15.75" customHeight="1">
      <c r="A77" s="93" t="s">
        <v>440</v>
      </c>
      <c r="E77" s="58" t="s">
        <v>214</v>
      </c>
      <c r="F77" s="94"/>
      <c r="G77" s="58" t="s">
        <v>299</v>
      </c>
      <c r="H77" s="94"/>
    </row>
    <row r="78" ht="15.75" customHeight="1">
      <c r="A78" s="112" t="s">
        <v>314</v>
      </c>
    </row>
    <row r="79" ht="15.75" customHeight="1">
      <c r="A79" s="106" t="s">
        <v>232</v>
      </c>
      <c r="B79" s="9"/>
      <c r="C79" s="10"/>
      <c r="D79" s="10"/>
      <c r="E79" s="10"/>
      <c r="F79" s="10"/>
      <c r="G79" s="10"/>
      <c r="H79" s="11"/>
    </row>
    <row r="80" ht="15.75" customHeight="1">
      <c r="A80" s="106" t="s">
        <v>232</v>
      </c>
      <c r="B80" s="9"/>
      <c r="C80" s="10"/>
      <c r="D80" s="10"/>
      <c r="E80" s="10"/>
      <c r="F80" s="10"/>
      <c r="G80" s="10"/>
      <c r="H80" s="11"/>
    </row>
    <row r="81" ht="15.75" customHeight="1">
      <c r="A81" s="106" t="s">
        <v>232</v>
      </c>
      <c r="B81" s="9"/>
      <c r="C81" s="10"/>
      <c r="D81" s="10"/>
      <c r="E81" s="10"/>
      <c r="F81" s="10"/>
      <c r="G81" s="10"/>
      <c r="H81" s="11"/>
    </row>
    <row r="82" ht="15.75" customHeight="1">
      <c r="A82" s="106" t="s">
        <v>300</v>
      </c>
      <c r="B82" s="9"/>
      <c r="C82" s="10"/>
      <c r="D82" s="10"/>
      <c r="E82" s="10"/>
      <c r="F82" s="10"/>
      <c r="G82" s="10"/>
      <c r="H82" s="11"/>
    </row>
    <row r="83" ht="15.75" customHeight="1">
      <c r="A83" s="96" t="s">
        <v>302</v>
      </c>
      <c r="B83" s="10"/>
      <c r="C83" s="10"/>
      <c r="D83" s="10"/>
      <c r="E83" s="10"/>
      <c r="F83" s="10"/>
      <c r="G83" s="10"/>
      <c r="H83" s="11"/>
    </row>
    <row r="84" ht="15.75" customHeight="1">
      <c r="A84" s="118"/>
      <c r="B84" s="99"/>
      <c r="C84" s="99"/>
      <c r="D84" s="99"/>
      <c r="E84" s="99"/>
      <c r="F84" s="99"/>
      <c r="G84" s="99"/>
      <c r="H84" s="100"/>
    </row>
    <row r="85" ht="15.75" customHeight="1">
      <c r="A85" s="114"/>
      <c r="H85" s="115"/>
    </row>
    <row r="86" ht="15.75" customHeight="1">
      <c r="A86" s="101"/>
      <c r="B86" s="102"/>
      <c r="C86" s="102"/>
      <c r="D86" s="102"/>
      <c r="E86" s="102"/>
      <c r="F86" s="102"/>
      <c r="G86" s="102"/>
      <c r="H86" s="104"/>
    </row>
    <row r="87" ht="15.75" customHeight="1">
      <c r="A87" s="96" t="s">
        <v>304</v>
      </c>
      <c r="B87" s="10"/>
      <c r="C87" s="10"/>
      <c r="D87" s="10"/>
      <c r="E87" s="10"/>
      <c r="F87" s="10"/>
      <c r="G87" s="10"/>
      <c r="H87" s="11"/>
    </row>
    <row r="88" ht="15.75" customHeight="1">
      <c r="A88" s="118"/>
      <c r="B88" s="99"/>
      <c r="C88" s="99"/>
      <c r="D88" s="99"/>
      <c r="E88" s="99"/>
      <c r="F88" s="99"/>
      <c r="G88" s="99"/>
      <c r="H88" s="100"/>
    </row>
    <row r="89" ht="15.75" customHeight="1">
      <c r="A89" s="114"/>
      <c r="H89" s="115"/>
    </row>
    <row r="90" ht="15.75" customHeight="1">
      <c r="A90" s="114"/>
      <c r="H90" s="115"/>
    </row>
    <row r="91" ht="15.75" customHeight="1">
      <c r="A91" s="101"/>
      <c r="B91" s="102"/>
      <c r="C91" s="102"/>
      <c r="D91" s="102"/>
      <c r="E91" s="102"/>
      <c r="F91" s="102"/>
      <c r="G91" s="102"/>
      <c r="H91" s="104"/>
    </row>
    <row r="92" ht="15.75" customHeight="1"/>
    <row r="93" ht="15.75" customHeight="1"/>
    <row r="94" ht="15.75" customHeight="1">
      <c r="A94" s="93" t="s">
        <v>441</v>
      </c>
      <c r="E94" s="58" t="s">
        <v>214</v>
      </c>
      <c r="F94" s="94"/>
      <c r="G94" s="58" t="s">
        <v>299</v>
      </c>
      <c r="H94" s="94"/>
    </row>
    <row r="95" ht="15.75" customHeight="1">
      <c r="A95" s="112" t="s">
        <v>314</v>
      </c>
    </row>
    <row r="96" ht="15.75" customHeight="1">
      <c r="A96" s="106" t="s">
        <v>232</v>
      </c>
      <c r="B96" s="9"/>
      <c r="C96" s="10"/>
      <c r="D96" s="10"/>
      <c r="E96" s="10"/>
      <c r="F96" s="10"/>
      <c r="G96" s="10"/>
      <c r="H96" s="11"/>
    </row>
    <row r="97" ht="15.75" customHeight="1">
      <c r="A97" s="106" t="s">
        <v>232</v>
      </c>
      <c r="B97" s="9"/>
      <c r="C97" s="10"/>
      <c r="D97" s="10"/>
      <c r="E97" s="10"/>
      <c r="F97" s="10"/>
      <c r="G97" s="10"/>
      <c r="H97" s="11"/>
    </row>
    <row r="98" ht="15.75" customHeight="1">
      <c r="A98" s="106" t="s">
        <v>232</v>
      </c>
      <c r="B98" s="9"/>
      <c r="C98" s="10"/>
      <c r="D98" s="10"/>
      <c r="E98" s="10"/>
      <c r="F98" s="10"/>
      <c r="G98" s="10"/>
      <c r="H98" s="11"/>
    </row>
    <row r="99" ht="15.75" customHeight="1">
      <c r="A99" s="106" t="s">
        <v>300</v>
      </c>
      <c r="B99" s="9"/>
      <c r="C99" s="10"/>
      <c r="D99" s="10"/>
      <c r="E99" s="10"/>
      <c r="F99" s="10"/>
      <c r="G99" s="10"/>
      <c r="H99" s="11"/>
    </row>
    <row r="100" ht="15.75" customHeight="1">
      <c r="A100" s="96" t="s">
        <v>302</v>
      </c>
      <c r="B100" s="10"/>
      <c r="C100" s="10"/>
      <c r="D100" s="10"/>
      <c r="E100" s="10"/>
      <c r="F100" s="10"/>
      <c r="G100" s="10"/>
      <c r="H100" s="11"/>
    </row>
    <row r="101" ht="15.75" customHeight="1">
      <c r="A101" s="118"/>
      <c r="B101" s="99"/>
      <c r="C101" s="99"/>
      <c r="D101" s="99"/>
      <c r="E101" s="99"/>
      <c r="F101" s="99"/>
      <c r="G101" s="99"/>
      <c r="H101" s="100"/>
    </row>
    <row r="102" ht="15.75" customHeight="1">
      <c r="A102" s="114"/>
      <c r="H102" s="115"/>
    </row>
    <row r="103" ht="15.75" customHeight="1">
      <c r="A103" s="101"/>
      <c r="B103" s="102"/>
      <c r="C103" s="102"/>
      <c r="D103" s="102"/>
      <c r="E103" s="102"/>
      <c r="F103" s="102"/>
      <c r="G103" s="102"/>
      <c r="H103" s="104"/>
    </row>
    <row r="104" ht="15.75" customHeight="1">
      <c r="A104" s="96" t="s">
        <v>304</v>
      </c>
      <c r="B104" s="10"/>
      <c r="C104" s="10"/>
      <c r="D104" s="10"/>
      <c r="E104" s="10"/>
      <c r="F104" s="10"/>
      <c r="G104" s="10"/>
      <c r="H104" s="11"/>
    </row>
    <row r="105" ht="15.75" customHeight="1">
      <c r="A105" s="118"/>
      <c r="B105" s="99"/>
      <c r="C105" s="99"/>
      <c r="D105" s="99"/>
      <c r="E105" s="99"/>
      <c r="F105" s="99"/>
      <c r="G105" s="99"/>
      <c r="H105" s="100"/>
    </row>
    <row r="106" ht="15.75" customHeight="1">
      <c r="A106" s="114"/>
      <c r="H106" s="115"/>
    </row>
    <row r="107" ht="15.75" customHeight="1">
      <c r="A107" s="114"/>
      <c r="H107" s="115"/>
    </row>
    <row r="108" ht="15.75" customHeight="1">
      <c r="A108" s="101"/>
      <c r="B108" s="102"/>
      <c r="C108" s="102"/>
      <c r="D108" s="102"/>
      <c r="E108" s="102"/>
      <c r="F108" s="102"/>
      <c r="G108" s="102"/>
      <c r="H108" s="104"/>
    </row>
    <row r="109" ht="15.75" customHeight="1"/>
    <row r="110" ht="15.75" customHeight="1"/>
    <row r="111" ht="15.75" customHeight="1">
      <c r="A111" s="93" t="s">
        <v>442</v>
      </c>
      <c r="E111" s="58" t="s">
        <v>214</v>
      </c>
      <c r="F111" s="94"/>
      <c r="G111" s="58" t="s">
        <v>299</v>
      </c>
      <c r="H111" s="94"/>
    </row>
    <row r="112" ht="15.75" customHeight="1">
      <c r="A112" s="112" t="s">
        <v>314</v>
      </c>
    </row>
    <row r="113" ht="15.75" customHeight="1">
      <c r="A113" s="106" t="s">
        <v>232</v>
      </c>
      <c r="B113" s="9"/>
      <c r="C113" s="10"/>
      <c r="D113" s="10"/>
      <c r="E113" s="10"/>
      <c r="F113" s="10"/>
      <c r="G113" s="10"/>
      <c r="H113" s="11"/>
    </row>
    <row r="114" ht="15.75" customHeight="1">
      <c r="A114" s="106" t="s">
        <v>232</v>
      </c>
      <c r="B114" s="9"/>
      <c r="C114" s="10"/>
      <c r="D114" s="10"/>
      <c r="E114" s="10"/>
      <c r="F114" s="10"/>
      <c r="G114" s="10"/>
      <c r="H114" s="11"/>
    </row>
    <row r="115" ht="15.75" customHeight="1">
      <c r="A115" s="106" t="s">
        <v>232</v>
      </c>
      <c r="B115" s="9"/>
      <c r="C115" s="10"/>
      <c r="D115" s="10"/>
      <c r="E115" s="10"/>
      <c r="F115" s="10"/>
      <c r="G115" s="10"/>
      <c r="H115" s="11"/>
    </row>
    <row r="116" ht="15.75" customHeight="1">
      <c r="A116" s="106" t="s">
        <v>300</v>
      </c>
      <c r="B116" s="9"/>
      <c r="C116" s="10"/>
      <c r="D116" s="10"/>
      <c r="E116" s="10"/>
      <c r="F116" s="10"/>
      <c r="G116" s="10"/>
      <c r="H116" s="11"/>
    </row>
    <row r="117" ht="15.75" customHeight="1">
      <c r="A117" s="96" t="s">
        <v>302</v>
      </c>
      <c r="B117" s="10"/>
      <c r="C117" s="10"/>
      <c r="D117" s="10"/>
      <c r="E117" s="10"/>
      <c r="F117" s="10"/>
      <c r="G117" s="10"/>
      <c r="H117" s="11"/>
    </row>
    <row r="118" ht="15.75" customHeight="1">
      <c r="A118" s="118"/>
      <c r="B118" s="99"/>
      <c r="C118" s="99"/>
      <c r="D118" s="99"/>
      <c r="E118" s="99"/>
      <c r="F118" s="99"/>
      <c r="G118" s="99"/>
      <c r="H118" s="100"/>
    </row>
    <row r="119" ht="15.75" customHeight="1">
      <c r="A119" s="114"/>
      <c r="H119" s="115"/>
    </row>
    <row r="120" ht="15.75" customHeight="1">
      <c r="A120" s="101"/>
      <c r="B120" s="102"/>
      <c r="C120" s="102"/>
      <c r="D120" s="102"/>
      <c r="E120" s="102"/>
      <c r="F120" s="102"/>
      <c r="G120" s="102"/>
      <c r="H120" s="104"/>
    </row>
    <row r="121" ht="15.75" customHeight="1">
      <c r="A121" s="96" t="s">
        <v>304</v>
      </c>
      <c r="B121" s="10"/>
      <c r="C121" s="10"/>
      <c r="D121" s="10"/>
      <c r="E121" s="10"/>
      <c r="F121" s="10"/>
      <c r="G121" s="10"/>
      <c r="H121" s="11"/>
    </row>
    <row r="122" ht="15.75" customHeight="1">
      <c r="A122" s="118"/>
      <c r="B122" s="99"/>
      <c r="C122" s="99"/>
      <c r="D122" s="99"/>
      <c r="E122" s="99"/>
      <c r="F122" s="99"/>
      <c r="G122" s="99"/>
      <c r="H122" s="100"/>
    </row>
    <row r="123" ht="15.75" customHeight="1">
      <c r="A123" s="114"/>
      <c r="H123" s="115"/>
    </row>
    <row r="124" ht="15.75" customHeight="1">
      <c r="A124" s="114"/>
      <c r="H124" s="115"/>
    </row>
    <row r="125" ht="15.75" customHeight="1">
      <c r="A125" s="101"/>
      <c r="B125" s="102"/>
      <c r="C125" s="102"/>
      <c r="D125" s="102"/>
      <c r="E125" s="102"/>
      <c r="F125" s="102"/>
      <c r="G125" s="102"/>
      <c r="H125" s="104"/>
    </row>
    <row r="126" ht="15.75" customHeight="1"/>
    <row r="127" ht="15.75" customHeight="1"/>
    <row r="128" ht="15.75" customHeight="1">
      <c r="A128" s="93" t="s">
        <v>443</v>
      </c>
      <c r="E128" s="58" t="s">
        <v>214</v>
      </c>
      <c r="F128" s="94"/>
      <c r="G128" s="58" t="s">
        <v>299</v>
      </c>
      <c r="H128" s="94"/>
    </row>
    <row r="129" ht="15.75" customHeight="1">
      <c r="A129" s="112" t="s">
        <v>314</v>
      </c>
    </row>
    <row r="130" ht="15.75" customHeight="1">
      <c r="A130" s="106" t="s">
        <v>232</v>
      </c>
      <c r="B130" s="9"/>
      <c r="C130" s="10"/>
      <c r="D130" s="10"/>
      <c r="E130" s="10"/>
      <c r="F130" s="10"/>
      <c r="G130" s="10"/>
      <c r="H130" s="11"/>
    </row>
    <row r="131" ht="15.75" customHeight="1">
      <c r="A131" s="106" t="s">
        <v>232</v>
      </c>
      <c r="B131" s="9"/>
      <c r="C131" s="10"/>
      <c r="D131" s="10"/>
      <c r="E131" s="10"/>
      <c r="F131" s="10"/>
      <c r="G131" s="10"/>
      <c r="H131" s="11"/>
    </row>
    <row r="132" ht="15.75" customHeight="1">
      <c r="A132" s="106" t="s">
        <v>232</v>
      </c>
      <c r="B132" s="9"/>
      <c r="C132" s="10"/>
      <c r="D132" s="10"/>
      <c r="E132" s="10"/>
      <c r="F132" s="10"/>
      <c r="G132" s="10"/>
      <c r="H132" s="11"/>
    </row>
    <row r="133" ht="15.75" customHeight="1">
      <c r="A133" s="106" t="s">
        <v>300</v>
      </c>
      <c r="B133" s="9"/>
      <c r="C133" s="10"/>
      <c r="D133" s="10"/>
      <c r="E133" s="10"/>
      <c r="F133" s="10"/>
      <c r="G133" s="10"/>
      <c r="H133" s="11"/>
    </row>
    <row r="134" ht="15.75" customHeight="1">
      <c r="A134" s="96" t="s">
        <v>302</v>
      </c>
      <c r="B134" s="10"/>
      <c r="C134" s="10"/>
      <c r="D134" s="10"/>
      <c r="E134" s="10"/>
      <c r="F134" s="10"/>
      <c r="G134" s="10"/>
      <c r="H134" s="11"/>
    </row>
    <row r="135" ht="15.75" customHeight="1">
      <c r="A135" s="118"/>
      <c r="B135" s="99"/>
      <c r="C135" s="99"/>
      <c r="D135" s="99"/>
      <c r="E135" s="99"/>
      <c r="F135" s="99"/>
      <c r="G135" s="99"/>
      <c r="H135" s="100"/>
    </row>
    <row r="136" ht="15.75" customHeight="1">
      <c r="A136" s="114"/>
      <c r="H136" s="115"/>
    </row>
    <row r="137" ht="15.75" customHeight="1">
      <c r="A137" s="101"/>
      <c r="B137" s="102"/>
      <c r="C137" s="102"/>
      <c r="D137" s="102"/>
      <c r="E137" s="102"/>
      <c r="F137" s="102"/>
      <c r="G137" s="102"/>
      <c r="H137" s="104"/>
    </row>
    <row r="138" ht="15.75" customHeight="1">
      <c r="A138" s="96" t="s">
        <v>304</v>
      </c>
      <c r="B138" s="10"/>
      <c r="C138" s="10"/>
      <c r="D138" s="10"/>
      <c r="E138" s="10"/>
      <c r="F138" s="10"/>
      <c r="G138" s="10"/>
      <c r="H138" s="11"/>
    </row>
    <row r="139" ht="15.75" customHeight="1">
      <c r="A139" s="118"/>
      <c r="B139" s="99"/>
      <c r="C139" s="99"/>
      <c r="D139" s="99"/>
      <c r="E139" s="99"/>
      <c r="F139" s="99"/>
      <c r="G139" s="99"/>
      <c r="H139" s="100"/>
    </row>
    <row r="140" ht="15.75" customHeight="1">
      <c r="A140" s="114"/>
      <c r="H140" s="115"/>
    </row>
    <row r="141" ht="15.75" customHeight="1">
      <c r="A141" s="114"/>
      <c r="H141" s="115"/>
    </row>
    <row r="142" ht="15.75" customHeight="1">
      <c r="A142" s="101"/>
      <c r="B142" s="102"/>
      <c r="C142" s="102"/>
      <c r="D142" s="102"/>
      <c r="E142" s="102"/>
      <c r="F142" s="102"/>
      <c r="G142" s="102"/>
      <c r="H142" s="104"/>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6">
    <mergeCell ref="A94:D94"/>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B132:H132"/>
    <mergeCell ref="B133:H133"/>
    <mergeCell ref="A134:H134"/>
    <mergeCell ref="A135:H137"/>
    <mergeCell ref="A138:H138"/>
    <mergeCell ref="A139:H142"/>
    <mergeCell ref="A117:H117"/>
    <mergeCell ref="A118:H120"/>
    <mergeCell ref="A121:H121"/>
    <mergeCell ref="A122:H125"/>
    <mergeCell ref="A128:D128"/>
    <mergeCell ref="B130:H130"/>
    <mergeCell ref="B131:H1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62:B64 B79:B81 B96:B98 B113:B115 B130:B132">
      <formula1>Metadata!$I$17:$I$40</formula1>
    </dataValidation>
    <dataValidation type="list" allowBlank="1" showErrorMessage="1" sqref="B45:B47">
      <formula1>Metadata!$B$2:$B$40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16" t="s">
        <v>332</v>
      </c>
      <c r="B1" s="16" t="s">
        <v>333</v>
      </c>
      <c r="C1" s="16" t="s">
        <v>20</v>
      </c>
      <c r="D1" s="16" t="s">
        <v>22</v>
      </c>
    </row>
    <row r="2">
      <c r="A2" s="16" t="s">
        <v>334</v>
      </c>
      <c r="B2" s="16" t="str">
        <f>Competencias!C13</f>
        <v>Aplica conceptos de la teoria relacional con herramientas que provee Oracle para poder crear modelos de bases de datos relacionales </v>
      </c>
      <c r="C2" s="2" t="s">
        <v>30</v>
      </c>
      <c r="D2" s="2" t="s">
        <v>335</v>
      </c>
    </row>
    <row r="3">
      <c r="A3" s="16" t="s">
        <v>336</v>
      </c>
      <c r="B3" s="16" t="str">
        <f>Competencias!C15</f>
        <v>Evalúa esctrucutas de información con herramientas básicas para la abstracción de entidades para crear los modelos relacionales correctos </v>
      </c>
      <c r="C3" s="2" t="s">
        <v>47</v>
      </c>
      <c r="D3" s="2" t="s">
        <v>337</v>
      </c>
    </row>
    <row r="4">
      <c r="A4" s="16" t="s">
        <v>338</v>
      </c>
      <c r="B4" s="16" t="str">
        <f>Competencias!C17</f>
        <v>Crea Modelos de bases de datos relacionales con herramientas de conceptos de normalizacion para mejorar la integridad de la informacion </v>
      </c>
      <c r="C4" s="2" t="s">
        <v>341</v>
      </c>
      <c r="D4" s="2" t="s">
        <v>342</v>
      </c>
    </row>
    <row r="5">
      <c r="A5" s="16" t="s">
        <v>343</v>
      </c>
      <c r="B5" s="16" t="str">
        <f>Competencias!C19</f>
        <v>Analiza modelos de entidad relación y sus relaciones con conceptos de consultas de lenguaje estructurado para obtener resultados correctos de información </v>
      </c>
      <c r="C5" s="2" t="s">
        <v>59</v>
      </c>
      <c r="D5" s="2" t="s">
        <v>345</v>
      </c>
    </row>
    <row r="6">
      <c r="A6" s="16" t="s">
        <v>346</v>
      </c>
      <c r="B6" s="16" t="str">
        <f>Competencias!C21</f>
        <v>Analiza la informacion de los datos con los criterios de la teoria relacional para crear bases de datos bien definidas </v>
      </c>
      <c r="C6" s="2" t="s">
        <v>347</v>
      </c>
      <c r="D6" s="2" t="s">
        <v>42</v>
      </c>
    </row>
    <row r="7">
      <c r="A7" s="16" t="s">
        <v>348</v>
      </c>
      <c r="B7" s="16" t="str">
        <f>Competencias!C23</f>
        <v>Recuerda los conceptos de la teoria relacional con los metodos de SQL para crear consultas bien estructuradas </v>
      </c>
      <c r="C7" s="2" t="s">
        <v>349</v>
      </c>
      <c r="D7" s="2" t="s">
        <v>55</v>
      </c>
    </row>
    <row r="8">
      <c r="A8" s="16" t="s">
        <v>350</v>
      </c>
      <c r="B8" s="16" t="str">
        <f>Competencias!C25</f>
        <v>Comprende la sintaxis de las consultas mediante la estructura SQL y TSQL para crear informes o almacenar informacion congruente e integra </v>
      </c>
      <c r="C8" s="2" t="s">
        <v>351</v>
      </c>
      <c r="D8" s="2" t="s">
        <v>63</v>
      </c>
    </row>
    <row r="9">
      <c r="A9" s="16" t="s">
        <v>353</v>
      </c>
      <c r="B9" s="128" t="s">
        <v>239</v>
      </c>
      <c r="C9" s="2" t="s">
        <v>355</v>
      </c>
    </row>
    <row r="10">
      <c r="A10" s="16" t="s">
        <v>357</v>
      </c>
      <c r="B10" s="128" t="s">
        <v>277</v>
      </c>
      <c r="C10" s="2" t="s">
        <v>358</v>
      </c>
    </row>
    <row r="11">
      <c r="A11" s="16" t="s">
        <v>359</v>
      </c>
      <c r="B11" s="128" t="s">
        <v>290</v>
      </c>
    </row>
    <row r="12">
      <c r="A12" s="16" t="s">
        <v>360</v>
      </c>
    </row>
    <row r="13">
      <c r="A13" s="16" t="s">
        <v>361</v>
      </c>
    </row>
    <row r="14">
      <c r="A14" s="16" t="s">
        <v>362</v>
      </c>
    </row>
    <row r="15">
      <c r="A15" s="16" t="s">
        <v>363</v>
      </c>
    </row>
    <row r="16">
      <c r="A16" s="16" t="s">
        <v>364</v>
      </c>
    </row>
    <row r="17">
      <c r="A17" s="16" t="s">
        <v>366</v>
      </c>
      <c r="I17" s="128" t="s">
        <v>307</v>
      </c>
    </row>
    <row r="18">
      <c r="A18" s="16" t="s">
        <v>367</v>
      </c>
      <c r="I18" s="128" t="s">
        <v>308</v>
      </c>
    </row>
    <row r="19">
      <c r="A19" s="16" t="s">
        <v>368</v>
      </c>
      <c r="I19" s="128" t="s">
        <v>309</v>
      </c>
    </row>
    <row r="20">
      <c r="A20" s="16" t="s">
        <v>369</v>
      </c>
    </row>
    <row r="21">
      <c r="A21" s="16" t="s">
        <v>370</v>
      </c>
      <c r="I21" s="128" t="s">
        <v>371</v>
      </c>
    </row>
    <row r="22">
      <c r="A22" s="16" t="s">
        <v>372</v>
      </c>
      <c r="I22" s="128" t="s">
        <v>352</v>
      </c>
    </row>
    <row r="23">
      <c r="A23" s="16" t="s">
        <v>373</v>
      </c>
      <c r="I23" s="128" t="s">
        <v>354</v>
      </c>
    </row>
    <row r="24">
      <c r="A24" s="16" t="s">
        <v>375</v>
      </c>
    </row>
    <row r="25">
      <c r="A25" s="16" t="s">
        <v>376</v>
      </c>
    </row>
    <row r="26">
      <c r="A26" s="16" t="s">
        <v>377</v>
      </c>
    </row>
    <row r="27">
      <c r="A27" s="16" t="s">
        <v>378</v>
      </c>
    </row>
    <row r="28">
      <c r="A28" s="16" t="s">
        <v>379</v>
      </c>
    </row>
    <row r="29">
      <c r="A29" s="16" t="s">
        <v>380</v>
      </c>
    </row>
    <row r="30">
      <c r="A30" s="16" t="s">
        <v>381</v>
      </c>
    </row>
    <row r="31">
      <c r="A31" s="16" t="s">
        <v>382</v>
      </c>
    </row>
    <row r="32">
      <c r="A32" s="16" t="s">
        <v>383</v>
      </c>
    </row>
    <row r="33">
      <c r="A33" s="16" t="s">
        <v>384</v>
      </c>
    </row>
    <row r="34">
      <c r="A34" s="16" t="s">
        <v>385</v>
      </c>
    </row>
    <row r="35">
      <c r="A35" s="16" t="s">
        <v>386</v>
      </c>
    </row>
    <row r="36">
      <c r="A36" s="16" t="s">
        <v>387</v>
      </c>
    </row>
    <row r="37">
      <c r="A37" s="16" t="s">
        <v>388</v>
      </c>
    </row>
    <row r="38">
      <c r="A38" s="16" t="s">
        <v>389</v>
      </c>
    </row>
    <row r="39">
      <c r="A39" s="16" t="s">
        <v>390</v>
      </c>
    </row>
    <row r="40">
      <c r="A40" s="16" t="s">
        <v>391</v>
      </c>
    </row>
    <row r="41">
      <c r="A41" s="16" t="s">
        <v>392</v>
      </c>
    </row>
    <row r="42">
      <c r="A42" s="16" t="s">
        <v>393</v>
      </c>
    </row>
    <row r="43">
      <c r="A43" s="16" t="s">
        <v>394</v>
      </c>
    </row>
    <row r="44">
      <c r="A44" s="16" t="s">
        <v>395</v>
      </c>
    </row>
    <row r="45">
      <c r="A45" s="16" t="s">
        <v>396</v>
      </c>
    </row>
    <row r="46">
      <c r="A46" s="16" t="s">
        <v>397</v>
      </c>
    </row>
    <row r="47">
      <c r="A47" s="16" t="s">
        <v>398</v>
      </c>
    </row>
    <row r="48">
      <c r="A48" s="16" t="s">
        <v>399</v>
      </c>
    </row>
    <row r="49">
      <c r="A49" s="16" t="s">
        <v>401</v>
      </c>
    </row>
    <row r="50">
      <c r="A50" s="16" t="s">
        <v>6</v>
      </c>
    </row>
    <row r="51">
      <c r="A51" s="16" t="s">
        <v>402</v>
      </c>
    </row>
    <row r="52">
      <c r="A52" s="16" t="s">
        <v>403</v>
      </c>
    </row>
    <row r="53">
      <c r="A53" s="16" t="s">
        <v>404</v>
      </c>
    </row>
    <row r="54">
      <c r="A54" s="16" t="s">
        <v>405</v>
      </c>
    </row>
    <row r="55">
      <c r="A55" s="16" t="s">
        <v>406</v>
      </c>
    </row>
    <row r="56">
      <c r="A56" s="16" t="s">
        <v>407</v>
      </c>
    </row>
    <row r="57">
      <c r="A57" s="16" t="s">
        <v>408</v>
      </c>
    </row>
    <row r="58">
      <c r="A58" s="16" t="s">
        <v>409</v>
      </c>
    </row>
    <row r="59">
      <c r="A59" s="16" t="s">
        <v>410</v>
      </c>
    </row>
    <row r="60">
      <c r="A60" s="16" t="s">
        <v>411</v>
      </c>
    </row>
    <row r="61">
      <c r="A61" s="16" t="s">
        <v>412</v>
      </c>
    </row>
    <row r="62">
      <c r="A62" s="16" t="s">
        <v>413</v>
      </c>
    </row>
    <row r="63">
      <c r="A63" s="16" t="s">
        <v>414</v>
      </c>
    </row>
    <row r="64">
      <c r="A64" s="16" t="s">
        <v>415</v>
      </c>
    </row>
    <row r="65">
      <c r="A65" s="16" t="s">
        <v>416</v>
      </c>
    </row>
    <row r="66">
      <c r="A66" s="16" t="s">
        <v>417</v>
      </c>
    </row>
    <row r="67">
      <c r="A67" s="16" t="s">
        <v>418</v>
      </c>
    </row>
    <row r="68">
      <c r="A68" s="16" t="s">
        <v>420</v>
      </c>
    </row>
    <row r="69">
      <c r="A69" s="16" t="s">
        <v>421</v>
      </c>
    </row>
    <row r="70">
      <c r="A70" s="16" t="s">
        <v>422</v>
      </c>
    </row>
    <row r="71">
      <c r="A71" s="16" t="s">
        <v>423</v>
      </c>
    </row>
    <row r="72">
      <c r="A72" s="16" t="s">
        <v>424</v>
      </c>
    </row>
    <row r="73">
      <c r="A73" s="16" t="s">
        <v>425</v>
      </c>
    </row>
    <row r="74">
      <c r="A74" s="16" t="s">
        <v>426</v>
      </c>
    </row>
    <row r="75">
      <c r="A75" s="16" t="s">
        <v>427</v>
      </c>
    </row>
    <row r="76">
      <c r="A76" s="16" t="s">
        <v>428</v>
      </c>
    </row>
    <row r="77">
      <c r="A77" s="16" t="s">
        <v>430</v>
      </c>
    </row>
    <row r="78">
      <c r="A78" s="16" t="s">
        <v>431</v>
      </c>
    </row>
    <row r="79">
      <c r="A79" s="16" t="s">
        <v>432</v>
      </c>
    </row>
    <row r="80">
      <c r="A80" s="16" t="s">
        <v>433</v>
      </c>
    </row>
    <row r="81">
      <c r="A81" s="16" t="s">
        <v>434</v>
      </c>
    </row>
  </sheetData>
  <drawing r:id="rId1"/>
</worksheet>
</file>