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235" yWindow="0" windowWidth="14520" windowHeight="12525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AB27" i="3" l="1"/>
  <c r="AB29" i="3" a="1"/>
  <c r="AB29" i="3" s="1"/>
  <c r="AB31" i="3" a="1"/>
  <c r="AB31" i="3" s="1"/>
  <c r="AB33" i="3" a="1"/>
  <c r="AB33" i="3" s="1"/>
  <c r="AB35" i="3" a="1"/>
  <c r="AB35" i="3" s="1"/>
  <c r="AB37" i="3" a="1"/>
  <c r="AB37" i="3" s="1"/>
  <c r="AB39" i="3" a="1"/>
  <c r="AB39" i="3" s="1"/>
  <c r="AB41" i="3" a="1"/>
  <c r="AB41" i="3" s="1"/>
  <c r="AB43" i="3" a="1"/>
  <c r="AB43" i="3" s="1"/>
  <c r="AB45" i="3" a="1"/>
  <c r="AB45" i="3" s="1"/>
  <c r="AB47" i="3" a="1"/>
  <c r="AB47" i="3" s="1"/>
  <c r="AB49" i="3" a="1"/>
  <c r="AB49" i="3" s="1"/>
  <c r="F16" i="1"/>
  <c r="G16" i="1"/>
  <c r="R16" i="1"/>
  <c r="F17" i="1"/>
  <c r="G17" i="1"/>
  <c r="R17" i="1"/>
  <c r="F18" i="1"/>
  <c r="G18" i="1"/>
  <c r="R18" i="1"/>
  <c r="F19" i="1"/>
  <c r="G19" i="1"/>
  <c r="R19" i="1"/>
  <c r="F20" i="1"/>
  <c r="G20" i="1"/>
  <c r="R20" i="1"/>
  <c r="F21" i="1"/>
  <c r="G21" i="1"/>
  <c r="R21" i="1"/>
  <c r="F22" i="1"/>
  <c r="G22" i="1"/>
  <c r="R22" i="1"/>
  <c r="F23" i="1"/>
  <c r="G23" i="1"/>
  <c r="R23" i="1"/>
  <c r="F24" i="1"/>
  <c r="G24" i="1"/>
  <c r="R24" i="1"/>
  <c r="F27" i="1"/>
  <c r="G27" i="1"/>
  <c r="R27" i="1"/>
  <c r="F28" i="1"/>
  <c r="G28" i="1"/>
  <c r="R28" i="1"/>
  <c r="F29" i="1"/>
  <c r="G29" i="1"/>
  <c r="R29" i="1"/>
  <c r="F30" i="1"/>
  <c r="G30" i="1"/>
  <c r="R30" i="1"/>
  <c r="F31" i="1"/>
  <c r="G31" i="1"/>
  <c r="R31" i="1"/>
  <c r="F32" i="1"/>
  <c r="G32" i="1"/>
  <c r="R32" i="1"/>
  <c r="F33" i="1"/>
  <c r="G33" i="1"/>
  <c r="R33" i="1"/>
  <c r="F34" i="1"/>
  <c r="G34" i="1"/>
  <c r="R34" i="1"/>
  <c r="F35" i="1"/>
  <c r="G35" i="1"/>
  <c r="R35" i="1"/>
  <c r="F36" i="1"/>
  <c r="G36" i="1"/>
  <c r="R36" i="1"/>
  <c r="F37" i="1"/>
  <c r="G37" i="1"/>
  <c r="R37" i="1"/>
  <c r="F38" i="1"/>
  <c r="G38" i="1"/>
  <c r="R38" i="1"/>
  <c r="F39" i="1"/>
  <c r="G39" i="1"/>
  <c r="R39" i="1"/>
  <c r="F40" i="1"/>
  <c r="G40" i="1"/>
  <c r="R40" i="1"/>
  <c r="F41" i="1"/>
  <c r="G41" i="1"/>
  <c r="R41" i="1"/>
  <c r="F42" i="1"/>
  <c r="G42" i="1"/>
  <c r="R42" i="1"/>
  <c r="F46" i="1"/>
  <c r="G46" i="1"/>
  <c r="R46" i="1"/>
  <c r="F47" i="1"/>
  <c r="G47" i="1"/>
  <c r="R47" i="1"/>
  <c r="F48" i="1"/>
  <c r="G48" i="1"/>
  <c r="R48" i="1"/>
  <c r="F49" i="1"/>
  <c r="G49" i="1"/>
  <c r="R49" i="1"/>
  <c r="F50" i="1"/>
  <c r="G50" i="1"/>
  <c r="R50" i="1"/>
  <c r="F51" i="1"/>
  <c r="G51" i="1"/>
  <c r="R51" i="1"/>
  <c r="F52" i="1"/>
  <c r="G52" i="1"/>
  <c r="R52" i="1"/>
  <c r="F53" i="1"/>
  <c r="G53" i="1"/>
  <c r="R53" i="1"/>
  <c r="F54" i="1"/>
  <c r="G54" i="1"/>
  <c r="R54" i="1"/>
  <c r="F57" i="1"/>
  <c r="G57" i="1"/>
  <c r="R57" i="1"/>
  <c r="F58" i="1"/>
  <c r="G58" i="1"/>
  <c r="R58" i="1"/>
  <c r="F59" i="1"/>
  <c r="G59" i="1"/>
  <c r="R59" i="1"/>
  <c r="F60" i="1"/>
  <c r="G60" i="1"/>
  <c r="R60" i="1"/>
  <c r="F61" i="1"/>
  <c r="G61" i="1"/>
  <c r="R61" i="1"/>
  <c r="F62" i="1"/>
  <c r="G62" i="1"/>
  <c r="R62" i="1"/>
  <c r="F63" i="1"/>
  <c r="G63" i="1"/>
  <c r="R63" i="1"/>
  <c r="F64" i="1"/>
  <c r="G64" i="1"/>
  <c r="R64" i="1"/>
  <c r="F65" i="1"/>
  <c r="G65" i="1"/>
  <c r="R65" i="1"/>
  <c r="F66" i="1"/>
  <c r="G66" i="1"/>
  <c r="R66" i="1"/>
  <c r="F67" i="1"/>
  <c r="G67" i="1"/>
  <c r="R67" i="1"/>
  <c r="F68" i="1"/>
  <c r="G68" i="1"/>
  <c r="R68" i="1"/>
  <c r="F69" i="1"/>
  <c r="G69" i="1"/>
  <c r="R69" i="1"/>
  <c r="F70" i="1"/>
  <c r="G70" i="1"/>
  <c r="R70" i="1"/>
  <c r="F71" i="1"/>
  <c r="G71" i="1"/>
  <c r="R71" i="1"/>
</calcChain>
</file>

<file path=xl/sharedStrings.xml><?xml version="1.0" encoding="utf-8"?>
<sst xmlns="http://schemas.openxmlformats.org/spreadsheetml/2006/main" count="238" uniqueCount="200">
  <si>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</si>
  <si>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</si>
  <si>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</si>
  <si>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</si>
  <si>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</si>
  <si>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</si>
  <si>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</si>
  <si>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</si>
  <si>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</si>
  <si>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</si>
  <si>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</si>
  <si>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</si>
  <si>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</si>
  <si>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</si>
  <si>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</si>
  <si>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</si>
  <si>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</si>
  <si>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</si>
  <si>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</si>
  <si>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</si>
  <si>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</si>
  <si>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</si>
  <si>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</si>
  <si>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</si>
  <si>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</si>
  <si>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</si>
  <si>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</si>
  <si>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</si>
  <si>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</si>
  <si>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</si>
  <si>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</si>
  <si>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</si>
  <si>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</si>
  <si>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</si>
  <si>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</si>
  <si>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</si>
  <si>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</si>
  <si>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</si>
  <si>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</si>
  <si>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</si>
  <si>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</si>
  <si>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</si>
  <si>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</si>
  <si>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</si>
  <si>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</si>
  <si>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</si>
  <si>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</si>
  <si>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</si>
  <si>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</si>
  <si>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</si>
  <si>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</si>
  <si>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</si>
  <si>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</si>
  <si>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</si>
  <si>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</si>
  <si>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</si>
  <si>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</si>
  <si>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</si>
  <si>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</si>
  <si>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</si>
  <si>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</si>
  <si>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</si>
  <si>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</si>
  <si>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</si>
  <si>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</si>
  <si>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</si>
  <si>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</si>
  <si>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</si>
  <si>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</si>
  <si>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</si>
  <si>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</si>
  <si>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</si>
  <si>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</si>
  <si>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</si>
  <si>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</si>
  <si>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</si>
  <si>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</si>
  <si>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</si>
  <si>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</si>
  <si>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</si>
  <si>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</si>
  <si>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</si>
  <si>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</si>
  <si>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</si>
  <si>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</si>
  <si>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</si>
  <si>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</si>
  <si>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</si>
  <si>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</si>
  <si>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</si>
  <si>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</si>
  <si>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</si>
  <si>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</si>
  <si>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</si>
  <si>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</si>
  <si>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</si>
  <si>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</si>
  <si>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</si>
  <si>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</si>
  <si>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</si>
  <si>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</si>
  <si>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</si>
  <si>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</si>
  <si>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</si>
  <si>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</si>
  <si>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</si>
  <si>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</si>
  <si>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</si>
  <si>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</si>
  <si>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</si>
  <si>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</si>
  <si>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</si>
  <si>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</si>
  <si>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</si>
  <si>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</si>
  <si>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</si>
  <si>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</si>
  <si>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</si>
  <si>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</si>
  <si>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</si>
  <si>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</si>
  <si>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</si>
  <si>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</si>
  <si>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</si>
  <si>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</si>
  <si>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</si>
  <si>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</si>
  <si>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</si>
  <si>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</si>
  <si>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</si>
  <si>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</si>
  <si>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</si>
  <si>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</si>
  <si>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</si>
  <si>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</si>
  <si>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</si>
  <si>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</si>
  <si>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</si>
  <si>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</si>
  <si>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</si>
  <si>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</si>
  <si>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</si>
  <si>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</si>
  <si>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</si>
  <si>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</si>
  <si>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</si>
  <si>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</si>
  <si>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</si>
  <si>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</si>
  <si>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</si>
  <si>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</si>
  <si>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</si>
  <si>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</si>
  <si>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</si>
  <si>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</si>
  <si>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</si>
  <si>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</si>
  <si>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</si>
  <si>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</si>
  <si>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</si>
  <si>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</si>
  <si>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</si>
  <si>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</si>
  <si>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</si>
  <si>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</si>
  <si>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</si>
  <si>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</si>
  <si>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</si>
  <si>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</si>
  <si>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</si>
  <si>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</si>
  <si>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</si>
  <si>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</si>
  <si>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</si>
  <si>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</si>
  <si>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</si>
  <si>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</si>
  <si>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</si>
  <si>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</si>
  <si>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</si>
  <si>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</si>
  <si>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</si>
  <si>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</si>
  <si>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</si>
  <si>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</si>
  <si>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</si>
  <si>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</si>
  <si>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</si>
  <si>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</si>
  <si>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</si>
  <si>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</si>
  <si>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</si>
  <si>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Sen phi</t>
  </si>
  <si>
    <t>GSM</t>
  </si>
  <si>
    <t>Jonathan Centurion</t>
  </si>
  <si>
    <t>0,5L</t>
  </si>
  <si>
    <t>0,8C</t>
  </si>
  <si>
    <t>1(90°)</t>
  </si>
  <si>
    <t>0,25(14.5°)</t>
  </si>
  <si>
    <t>0,5(30°)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</si>
</sst>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3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42" xfId="0" applyNumberFormat="1" applyFont="1" applyBorder="1" applyAlignment="1" applyProtection="1">
      <alignment horizontal="center" vertical="center"/>
      <protection locked="0"/>
    </xf>
    <xf numFmtId="14" fontId="3" fillId="0" borderId="43" xfId="0" applyNumberFormat="1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24" xfId="0" applyBorder="1"/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2" fillId="0" borderId="46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4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9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7" xfId="0" applyBorder="1" applyAlignment="1">
      <alignment horizont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Hoja1!$I$16:$I$20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Hoja1!$L$16:$L$20</c:f>
              <c:numCache>
                <c:formatCode>General</c:formatCode>
                <c:ptCount val="5"/>
                <c:pt idx="0">
                  <c:v>0.13</c:v>
                </c:pt>
                <c:pt idx="1">
                  <c:v>0.16</c:v>
                </c:pt>
                <c:pt idx="2">
                  <c:v>0.17</c:v>
                </c:pt>
                <c:pt idx="3">
                  <c:v>0.18</c:v>
                </c:pt>
                <c:pt idx="4">
                  <c:v>0.17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Hoja1!$O$16:$O$20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0.12</c:v>
                </c:pt>
                <c:pt idx="3">
                  <c:v>0.12</c:v>
                </c:pt>
                <c:pt idx="4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076800"/>
        <c:axId val="272078336"/>
      </c:lineChart>
      <c:catAx>
        <c:axId val="27207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078336"/>
        <c:crosses val="autoZero"/>
        <c:auto val="1"/>
        <c:lblAlgn val="ctr"/>
        <c:lblOffset val="100"/>
        <c:noMultiLvlLbl val="0"/>
      </c:catAx>
      <c:valAx>
        <c:axId val="27207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0768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Fact. de Potencia 0,5L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Hoja1!$I$21:$I$24</c:f>
              <c:numCache>
                <c:formatCode>General</c:formatCode>
                <c:ptCount val="4"/>
                <c:pt idx="0">
                  <c:v>0.06</c:v>
                </c:pt>
                <c:pt idx="1">
                  <c:v>0.22</c:v>
                </c:pt>
                <c:pt idx="2">
                  <c:v>0.28999999999999998</c:v>
                </c:pt>
                <c:pt idx="3">
                  <c:v>0.32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Hoja1!$L$21:$L$24</c:f>
              <c:numCache>
                <c:formatCode>General</c:formatCode>
                <c:ptCount val="4"/>
                <c:pt idx="0">
                  <c:v>0.04</c:v>
                </c:pt>
                <c:pt idx="1">
                  <c:v>7.0000000000000007E-2</c:v>
                </c:pt>
                <c:pt idx="2">
                  <c:v>0.13</c:v>
                </c:pt>
                <c:pt idx="3">
                  <c:v>0.13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numRef>
              <c:f>Hoja1!$G$21:$G$24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0.5</c:v>
                </c:pt>
              </c:numCache>
            </c:numRef>
          </c:cat>
          <c:val>
            <c:numRef>
              <c:f>Hoja1!$O$21:$O$24</c:f>
              <c:numCache>
                <c:formatCode>General</c:formatCode>
                <c:ptCount val="4"/>
                <c:pt idx="0">
                  <c:v>0.02</c:v>
                </c:pt>
                <c:pt idx="1">
                  <c:v>0.06</c:v>
                </c:pt>
                <c:pt idx="2">
                  <c:v>0.11</c:v>
                </c:pt>
                <c:pt idx="3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653312"/>
        <c:axId val="272667392"/>
      </c:lineChart>
      <c:catAx>
        <c:axId val="27265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667392"/>
        <c:crosses val="autoZero"/>
        <c:auto val="1"/>
        <c:lblAlgn val="ctr"/>
        <c:lblOffset val="100"/>
        <c:noMultiLvlLbl val="0"/>
      </c:catAx>
      <c:valAx>
        <c:axId val="27266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6533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Hoja1!$I$27:$I$32</c:f>
              <c:numCache>
                <c:formatCode>General</c:formatCode>
                <c:ptCount val="6"/>
                <c:pt idx="0">
                  <c:v>0.11</c:v>
                </c:pt>
                <c:pt idx="1">
                  <c:v>0.13</c:v>
                </c:pt>
                <c:pt idx="2">
                  <c:v>0.15</c:v>
                </c:pt>
                <c:pt idx="3">
                  <c:v>0.15</c:v>
                </c:pt>
                <c:pt idx="4">
                  <c:v>0.16</c:v>
                </c:pt>
                <c:pt idx="5">
                  <c:v>0.06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Hoja1!$I$33:$I$37</c:f>
              <c:numCache>
                <c:formatCode>General</c:formatCode>
                <c:ptCount val="5"/>
                <c:pt idx="0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0.11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Hoja1!$G$27:$H$32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Hoja1!$I$38:$I$42</c:f>
              <c:numCache>
                <c:formatCode>General</c:formatCode>
                <c:ptCount val="5"/>
                <c:pt idx="0">
                  <c:v>0.05</c:v>
                </c:pt>
                <c:pt idx="1">
                  <c:v>0.12</c:v>
                </c:pt>
                <c:pt idx="2">
                  <c:v>0.16</c:v>
                </c:pt>
                <c:pt idx="3">
                  <c:v>0.17</c:v>
                </c:pt>
                <c:pt idx="4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685312"/>
        <c:axId val="272695296"/>
      </c:lineChart>
      <c:catAx>
        <c:axId val="27268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695296"/>
        <c:crosses val="autoZero"/>
        <c:auto val="1"/>
        <c:lblAlgn val="ctr"/>
        <c:lblOffset val="100"/>
        <c:noMultiLvlLbl val="0"/>
      </c:catAx>
      <c:valAx>
        <c:axId val="27269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68531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1</a:t>
            </a:r>
            <a:endParaRPr lang="es-E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Hoja1!$I$46:$I$50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Hoja1!$L$46:$L$50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Hoja1!$G$46:$H$50</c:f>
              <c:strCache>
                <c:ptCount val="5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</c:strCache>
            </c:strRef>
          </c:cat>
          <c:val>
            <c:numRef>
              <c:f>Hoja1!$O$46:$O$50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721408"/>
        <c:axId val="272722944"/>
      </c:lineChart>
      <c:catAx>
        <c:axId val="27272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722944"/>
        <c:crosses val="autoZero"/>
        <c:auto val="1"/>
        <c:lblAlgn val="ctr"/>
        <c:lblOffset val="100"/>
        <c:noMultiLvlLbl val="0"/>
      </c:catAx>
      <c:valAx>
        <c:axId val="272722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7214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por fase. sen</a:t>
            </a:r>
            <a:r>
              <a:rPr lang="es-ES" baseline="0"/>
              <a:t> 0.25</a:t>
            </a:r>
            <a:endParaRPr lang="es-ES"/>
          </a:p>
        </c:rich>
      </c:tx>
      <c:layout>
        <c:manualLayout>
          <c:xMode val="edge"/>
          <c:yMode val="edge"/>
          <c:x val="0.17259495318990639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Hoja1!$I$51:$I$54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Hoja1!$L$51:$L$54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Hoja1!$G$51:$H$54</c:f>
              <c:strCache>
                <c:ptCount val="4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</c:strCache>
            </c:strRef>
          </c:cat>
          <c:val>
            <c:numRef>
              <c:f>Hoja1!$O$51:$O$54</c:f>
              <c:numCache>
                <c:formatCode>General</c:formatCode>
                <c:ptCount val="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836864"/>
        <c:axId val="272846848"/>
      </c:lineChart>
      <c:catAx>
        <c:axId val="272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846848"/>
        <c:crosses val="autoZero"/>
        <c:auto val="1"/>
        <c:lblAlgn val="ctr"/>
        <c:lblOffset val="100"/>
        <c:noMultiLvlLbl val="0"/>
      </c:catAx>
      <c:valAx>
        <c:axId val="27284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83686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Error fases simultáneas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Hoja1!$I$57:$I$62</c:f>
              <c:numCache>
                <c:formatCode>General</c:formatCode>
                <c:ptCount val="6"/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Hoja1!$I$63:$I$66</c:f>
              <c:numCache>
                <c:formatCode>General</c:formatCode>
                <c:ptCount val="4"/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Hoja1!$G$57:$H$62</c:f>
              <c:strCache>
                <c:ptCount val="6"/>
                <c:pt idx="0">
                  <c:v>10</c:v>
                </c:pt>
                <c:pt idx="1">
                  <c:v>5</c:v>
                </c:pt>
                <c:pt idx="2">
                  <c:v>2,5</c:v>
                </c:pt>
                <c:pt idx="3">
                  <c:v>0,5</c:v>
                </c:pt>
                <c:pt idx="4">
                  <c:v>0,25</c:v>
                </c:pt>
                <c:pt idx="5">
                  <c:v>0,1</c:v>
                </c:pt>
              </c:strCache>
            </c:strRef>
          </c:cat>
          <c:val>
            <c:numRef>
              <c:f>Hoja1!$I$67:$I$71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881536"/>
        <c:axId val="272883072"/>
      </c:lineChart>
      <c:catAx>
        <c:axId val="27288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883072"/>
        <c:crosses val="autoZero"/>
        <c:auto val="1"/>
        <c:lblAlgn val="ctr"/>
        <c:lblOffset val="100"/>
        <c:noMultiLvlLbl val="0"/>
      </c:catAx>
      <c:valAx>
        <c:axId val="272883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728815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571500</xdr:colOff>
      <xdr:row>1</xdr:row>
      <xdr:rowOff>19050</xdr:rowOff>
    </xdr:from>
    <xdr:to>
      <xdr:col>34</xdr:col>
      <xdr:colOff>552450</xdr:colOff>
      <xdr:row>14</xdr:row>
      <xdr:rowOff>28575</xdr:rowOff>
    </xdr:to>
    <xdr:graphicFrame macro="">
      <xdr:nvGraphicFramePr>
        <xdr:cNvPr id="865609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581025</xdr:colOff>
      <xdr:row>15</xdr:row>
      <xdr:rowOff>66675</xdr:rowOff>
    </xdr:from>
    <xdr:to>
      <xdr:col>34</xdr:col>
      <xdr:colOff>590550</xdr:colOff>
      <xdr:row>26</xdr:row>
      <xdr:rowOff>123825</xdr:rowOff>
    </xdr:to>
    <xdr:graphicFrame macro="">
      <xdr:nvGraphicFramePr>
        <xdr:cNvPr id="865610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600075</xdr:colOff>
      <xdr:row>28</xdr:row>
      <xdr:rowOff>123825</xdr:rowOff>
    </xdr:from>
    <xdr:to>
      <xdr:col>34</xdr:col>
      <xdr:colOff>552450</xdr:colOff>
      <xdr:row>41</xdr:row>
      <xdr:rowOff>38100</xdr:rowOff>
    </xdr:to>
    <xdr:graphicFrame macro="">
      <xdr:nvGraphicFramePr>
        <xdr:cNvPr id="865611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47625</xdr:colOff>
      <xdr:row>43</xdr:row>
      <xdr:rowOff>133350</xdr:rowOff>
    </xdr:from>
    <xdr:to>
      <xdr:col>34</xdr:col>
      <xdr:colOff>581025</xdr:colOff>
      <xdr:row>55</xdr:row>
      <xdr:rowOff>9525</xdr:rowOff>
    </xdr:to>
    <xdr:graphicFrame macro="">
      <xdr:nvGraphicFramePr>
        <xdr:cNvPr id="86561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38100</xdr:colOff>
      <xdr:row>57</xdr:row>
      <xdr:rowOff>0</xdr:rowOff>
    </xdr:from>
    <xdr:to>
      <xdr:col>34</xdr:col>
      <xdr:colOff>600075</xdr:colOff>
      <xdr:row>67</xdr:row>
      <xdr:rowOff>76200</xdr:rowOff>
    </xdr:to>
    <xdr:graphicFrame macro="">
      <xdr:nvGraphicFramePr>
        <xdr:cNvPr id="865613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600075</xdr:colOff>
      <xdr:row>69</xdr:row>
      <xdr:rowOff>142875</xdr:rowOff>
    </xdr:from>
    <xdr:to>
      <xdr:col>34</xdr:col>
      <xdr:colOff>552450</xdr:colOff>
      <xdr:row>80</xdr:row>
      <xdr:rowOff>0</xdr:rowOff>
    </xdr:to>
    <xdr:graphicFrame macro="">
      <xdr:nvGraphicFramePr>
        <xdr:cNvPr id="865614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615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71"/>
  <sheetViews>
    <sheetView tabSelected="1" topLeftCell="E1" zoomScale="90" zoomScaleNormal="90" workbookViewId="0">
      <selection activeCell="O51" sqref="O51:Q5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86"/>
      <c r="G1" s="87"/>
      <c r="H1" s="50" t="s">
        <v>191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14" t="s">
        <v>187</v>
      </c>
      <c r="V1" s="15"/>
      <c r="W1" s="16"/>
      <c r="Z1" s="1"/>
      <c r="AA1" s="1"/>
      <c r="AB1" s="1"/>
    </row>
    <row r="2" spans="6:30" x14ac:dyDescent="0.25">
      <c r="F2" s="88"/>
      <c r="G2" s="89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17" t="s">
        <v>188</v>
      </c>
      <c r="V2" s="1"/>
      <c r="W2" s="18"/>
      <c r="Z2" s="22"/>
      <c r="AA2" s="23"/>
      <c r="AB2" s="1"/>
    </row>
    <row r="3" spans="6:30" x14ac:dyDescent="0.25">
      <c r="F3" s="88"/>
      <c r="G3" s="89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17"/>
      <c r="V3" s="1"/>
      <c r="W3" s="18"/>
    </row>
    <row r="4" spans="6:30" ht="15.75" thickBot="1" x14ac:dyDescent="0.3">
      <c r="F4" s="90"/>
      <c r="G4" s="91"/>
      <c r="H4" s="52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19"/>
      <c r="V4" s="20"/>
      <c r="W4" s="21"/>
    </row>
    <row r="5" spans="6:30" ht="15.75" thickBot="1" x14ac:dyDescent="0.3">
      <c r="F5" s="101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3"/>
      <c r="V5" s="103"/>
      <c r="W5" s="104"/>
    </row>
    <row r="6" spans="6:30" x14ac:dyDescent="0.25">
      <c r="F6" s="105" t="s">
        <v>1</v>
      </c>
      <c r="G6" s="106"/>
      <c r="H6" s="106"/>
      <c r="I6" s="107"/>
      <c r="J6" s="92">
        <v>44810</v>
      </c>
      <c r="K6" s="92"/>
      <c r="L6" s="92"/>
      <c r="M6" s="92"/>
      <c r="N6" s="93"/>
      <c r="O6" s="108" t="s">
        <v>14</v>
      </c>
      <c r="P6" s="106"/>
      <c r="Q6" s="107"/>
      <c r="R6" s="110" t="s">
        <v>13</v>
      </c>
      <c r="S6" s="110"/>
      <c r="T6" s="110"/>
      <c r="U6" s="110"/>
      <c r="V6" s="110"/>
      <c r="W6" s="111"/>
    </row>
    <row r="7" spans="6:30" x14ac:dyDescent="0.25">
      <c r="F7" s="94" t="s">
        <v>2</v>
      </c>
      <c r="G7" s="95"/>
      <c r="H7" s="95"/>
      <c r="I7" s="96"/>
      <c r="J7" s="97" t="s">
        <v>194</v>
      </c>
      <c r="K7" s="97"/>
      <c r="L7" s="97"/>
      <c r="M7" s="97"/>
      <c r="N7" s="31"/>
      <c r="O7" s="117" t="s">
        <v>15</v>
      </c>
      <c r="P7" s="118"/>
      <c r="Q7" s="119"/>
      <c r="R7" s="112" t="s">
        <v>16</v>
      </c>
      <c r="S7" s="112"/>
      <c r="T7" s="112"/>
      <c r="U7" s="112"/>
      <c r="V7" s="112"/>
      <c r="W7" s="113"/>
    </row>
    <row r="8" spans="6:30" x14ac:dyDescent="0.25">
      <c r="F8" s="94" t="s">
        <v>50</v>
      </c>
      <c r="G8" s="95"/>
      <c r="H8" s="95"/>
      <c r="I8" s="96"/>
      <c r="J8" s="98" t="s">
        <v>53</v>
      </c>
      <c r="K8" s="99"/>
      <c r="L8" s="99"/>
      <c r="M8" s="99"/>
      <c r="N8" s="100"/>
      <c r="O8" s="120"/>
      <c r="P8" s="121"/>
      <c r="Q8" s="122"/>
      <c r="R8" s="112" t="s">
        <v>17</v>
      </c>
      <c r="S8" s="112"/>
      <c r="T8" s="112"/>
      <c r="U8" s="112"/>
      <c r="V8" s="112"/>
      <c r="W8" s="113"/>
    </row>
    <row r="9" spans="6:30" x14ac:dyDescent="0.25">
      <c r="F9" s="94" t="s">
        <v>0</v>
      </c>
      <c r="G9" s="95"/>
      <c r="H9" s="95"/>
      <c r="I9" s="96"/>
      <c r="J9" s="98" t="s">
        <v>25</v>
      </c>
      <c r="K9" s="100"/>
      <c r="L9" s="13" t="s">
        <v>51</v>
      </c>
      <c r="M9" s="99">
        <v>102029</v>
      </c>
      <c r="N9" s="100"/>
      <c r="O9" s="123"/>
      <c r="P9" s="124"/>
      <c r="Q9" s="125"/>
      <c r="R9" s="115" t="s">
        <v>18</v>
      </c>
      <c r="S9" s="115"/>
      <c r="T9" s="115"/>
      <c r="U9" s="115"/>
      <c r="V9" s="115"/>
      <c r="W9" s="116"/>
    </row>
    <row r="10" spans="6:30" x14ac:dyDescent="0.25">
      <c r="F10" s="75" t="s">
        <v>3</v>
      </c>
      <c r="G10" s="77" t="s">
        <v>4</v>
      </c>
      <c r="H10" s="78"/>
      <c r="I10" s="79" t="s">
        <v>5</v>
      </c>
      <c r="J10" s="30" t="s">
        <v>193</v>
      </c>
      <c r="K10" s="31"/>
      <c r="L10" s="2" t="s">
        <v>45</v>
      </c>
      <c r="M10" s="114">
        <v>1</v>
      </c>
      <c r="N10" s="114"/>
      <c r="O10" s="126" t="s">
        <v>189</v>
      </c>
      <c r="P10" s="30">
        <v>220</v>
      </c>
      <c r="Q10" s="31"/>
      <c r="R10" s="54" t="s">
        <v>32</v>
      </c>
      <c r="S10" s="35">
        <v>5</v>
      </c>
      <c r="T10" s="36"/>
      <c r="U10" s="28" t="s">
        <v>6</v>
      </c>
      <c r="V10" s="82">
        <v>50</v>
      </c>
      <c r="W10" s="83"/>
    </row>
    <row r="11" spans="6:30" ht="15.75" thickBot="1" x14ac:dyDescent="0.3">
      <c r="F11" s="76"/>
      <c r="G11" s="37"/>
      <c r="H11" s="38"/>
      <c r="I11" s="80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5"/>
      <c r="S11" s="37"/>
      <c r="T11" s="38"/>
      <c r="U11" s="29"/>
      <c r="V11" s="84"/>
      <c r="W11" s="85"/>
    </row>
    <row r="12" spans="6:30" ht="15.75" thickBot="1" x14ac:dyDescent="0.3">
      <c r="F12" s="109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4"/>
    </row>
    <row r="13" spans="6:30" ht="15.75" thickBot="1" x14ac:dyDescent="0.3">
      <c r="F13" s="72" t="s">
        <v>44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4"/>
    </row>
    <row r="14" spans="6:30" ht="15.75" thickBot="1" x14ac:dyDescent="0.3">
      <c r="F14" s="86" t="s">
        <v>39</v>
      </c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87"/>
    </row>
    <row r="15" spans="6:30" ht="15.75" thickBot="1" x14ac:dyDescent="0.3">
      <c r="F15" s="67" t="s">
        <v>35</v>
      </c>
      <c r="G15" s="68"/>
      <c r="H15" s="69"/>
      <c r="I15" s="81" t="s">
        <v>36</v>
      </c>
      <c r="J15" s="68"/>
      <c r="K15" s="68"/>
      <c r="L15" s="68" t="s">
        <v>33</v>
      </c>
      <c r="M15" s="68"/>
      <c r="N15" s="68"/>
      <c r="O15" s="68" t="s">
        <v>37</v>
      </c>
      <c r="P15" s="68"/>
      <c r="Q15" s="127"/>
      <c r="R15" s="67" t="s">
        <v>38</v>
      </c>
      <c r="S15" s="68"/>
      <c r="T15" s="69"/>
      <c r="U15" s="81" t="s">
        <v>34</v>
      </c>
      <c r="V15" s="68"/>
      <c r="W15" s="69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IF($G$10="Directo","2 x Ib",IF($G$10="Indirecto","2 x In",""))</f>
        <v>2 x In</v>
      </c>
      <c r="G16" s="40">
        <f>IF((S$10*2)=0,"",IF($G$10="Directo",S$10*2,IF($G$10="Indirecto",S$10*2,)))</f>
        <v>10</v>
      </c>
      <c r="H16" s="41"/>
      <c r="I16" s="63">
        <v>0.1</v>
      </c>
      <c r="J16" s="40"/>
      <c r="K16" s="40"/>
      <c r="L16" s="40">
        <v>0.13</v>
      </c>
      <c r="M16" s="40"/>
      <c r="N16" s="40"/>
      <c r="O16" s="40">
        <v>0</v>
      </c>
      <c r="P16" s="40"/>
      <c r="Q16" s="64"/>
      <c r="R16" s="39">
        <f>IF(M$10=1,2,IF(M$10=2,3,""))</f>
        <v>2</v>
      </c>
      <c r="S16" s="40"/>
      <c r="T16" s="41"/>
      <c r="U16" s="42">
        <v>1</v>
      </c>
      <c r="V16" s="43"/>
      <c r="W16" s="44"/>
      <c r="Y16" s="1"/>
      <c r="Z16" s="1"/>
      <c r="AA16" s="1"/>
      <c r="AB16" s="1"/>
      <c r="AC16" s="3"/>
      <c r="AD16" s="4"/>
    </row>
    <row r="17" spans="5:31" x14ac:dyDescent="0.25">
      <c r="F17" s="10" t="str">
        <f>IF($G$10="Directo","1 x Ib",IF($G$10="Indirecto","1 x In",""))</f>
        <v>1 x In</v>
      </c>
      <c r="G17" s="40">
        <f>IF((S$10*1)=0,"",IF($G$10="Directo",S$10*1,IF($G$10="Indirecto",S$10*1,)))</f>
        <v>5</v>
      </c>
      <c r="H17" s="41"/>
      <c r="I17" s="63">
        <v>0.2</v>
      </c>
      <c r="J17" s="40"/>
      <c r="K17" s="40"/>
      <c r="L17" s="40">
        <v>0.16</v>
      </c>
      <c r="M17" s="40"/>
      <c r="N17" s="40"/>
      <c r="O17" s="40">
        <v>0.1</v>
      </c>
      <c r="P17" s="40"/>
      <c r="Q17" s="64"/>
      <c r="R17" s="39">
        <f>IF(M$10=1,2,IF(M$10=2,3,""))</f>
        <v>2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5:31" x14ac:dyDescent="0.25">
      <c r="F18" s="10" t="str">
        <f>IF($G$10="Directo","0,5 x Ib",IF($G$10="Indirecto","0,5 x In",""))</f>
        <v>0,5 x In</v>
      </c>
      <c r="G18" s="40">
        <f>IF((S$10*0.5)=0,"",IF($G$10="Directo",S$10*0.5,IF($G$10="Indirecto",S$10*0.5,)))</f>
        <v>2.5</v>
      </c>
      <c r="H18" s="41"/>
      <c r="I18" s="63">
        <v>0.2</v>
      </c>
      <c r="J18" s="40"/>
      <c r="K18" s="40"/>
      <c r="L18" s="40">
        <v>0.17</v>
      </c>
      <c r="M18" s="40"/>
      <c r="N18" s="40"/>
      <c r="O18" s="40">
        <v>0.12</v>
      </c>
      <c r="P18" s="40"/>
      <c r="Q18" s="64"/>
      <c r="R18" s="39">
        <f>IF(M$10=1,2,IF(M$10=2,3,""))</f>
        <v>2</v>
      </c>
      <c r="S18" s="40"/>
      <c r="T18" s="41"/>
      <c r="U18" s="42"/>
      <c r="V18" s="43"/>
      <c r="W18" s="44"/>
      <c r="Y18" s="4"/>
      <c r="Z18" s="4"/>
      <c r="AA18" s="4"/>
      <c r="AB18" s="4"/>
      <c r="AC18" s="4"/>
      <c r="AD18" s="4"/>
      <c r="AE18" s="4"/>
    </row>
    <row r="19" spans="5:31" x14ac:dyDescent="0.25">
      <c r="F19" s="10" t="str">
        <f>IF($G$10="Directo","0,1 x Ib",IF($G$10="Indirecto","0,1 x In",""))</f>
        <v>0,1 x In</v>
      </c>
      <c r="G19" s="40">
        <f>IF((S$10*0.1)=0,"",IF($G$10="Directo",S$10*0.1,IF($G$10="Indirecto",S$10*0.1,)))</f>
        <v>0.5</v>
      </c>
      <c r="H19" s="41"/>
      <c r="I19" s="63">
        <v>0.2</v>
      </c>
      <c r="J19" s="40"/>
      <c r="K19" s="40"/>
      <c r="L19" s="40">
        <v>0.18</v>
      </c>
      <c r="M19" s="40"/>
      <c r="N19" s="40"/>
      <c r="O19" s="40">
        <v>0.12</v>
      </c>
      <c r="P19" s="40"/>
      <c r="Q19" s="64"/>
      <c r="R19" s="39">
        <f>IF(M$10=1,2,IF(M$10=2,3,""))</f>
        <v>2</v>
      </c>
      <c r="S19" s="40"/>
      <c r="T19" s="41"/>
      <c r="U19" s="42"/>
      <c r="V19" s="43"/>
      <c r="W19" s="44"/>
      <c r="Y19" s="4"/>
      <c r="Z19" s="4"/>
      <c r="AA19" s="4"/>
      <c r="AB19" s="4"/>
      <c r="AC19" s="4"/>
      <c r="AD19" s="4"/>
      <c r="AE19" s="4"/>
    </row>
    <row r="20" spans="5:31" ht="15.75" thickBot="1" x14ac:dyDescent="0.3">
      <c r="F20" s="11" t="str">
        <f>IF($G$10="Directo","-",IF($G$10="Indirecto","0,05 x In","-"))</f>
        <v>0,05 x In</v>
      </c>
      <c r="G20" s="56">
        <f>IF((S$10*12)=0,"",IF($G$10="Directo","-",IF($G$10="Indirecto",S$10*0.05,)))</f>
        <v>0.25</v>
      </c>
      <c r="H20" s="57"/>
      <c r="I20" s="58">
        <v>0.2</v>
      </c>
      <c r="J20" s="56"/>
      <c r="K20" s="56"/>
      <c r="L20" s="56">
        <v>0.17</v>
      </c>
      <c r="M20" s="56"/>
      <c r="N20" s="56"/>
      <c r="O20" s="56">
        <v>0.1</v>
      </c>
      <c r="P20" s="56"/>
      <c r="Q20" s="59"/>
      <c r="R20" s="62">
        <f>IF($G$10="Directo","-",IF($G$10="Indirecto",IF(M$10=1,2,IF(M$10=2,3,"")),"-"))</f>
        <v>2</v>
      </c>
      <c r="S20" s="56"/>
      <c r="T20" s="57"/>
      <c r="U20" s="45"/>
      <c r="V20" s="46"/>
      <c r="W20" s="47"/>
      <c r="Y20" s="4"/>
      <c r="Z20" s="4"/>
      <c r="AA20" s="4"/>
      <c r="AB20" s="4"/>
      <c r="AC20" s="4"/>
      <c r="AD20" s="4"/>
      <c r="AE20" s="4"/>
    </row>
    <row r="21" spans="5:31" x14ac:dyDescent="0.25">
      <c r="F21" s="24" t="str">
        <f>IF($G$10="Directo","2 x Ib",IF($G$10="Indirecto","2 x In",""))</f>
        <v>2 x In</v>
      </c>
      <c r="G21" s="40">
        <f>IF((S$10*2)=0,"",IF($G$10="Directo",S$10*2,IF($G$10="Indirecto",S$10*2,)))</f>
        <v>10</v>
      </c>
      <c r="H21" s="41"/>
      <c r="I21" s="63">
        <v>0.06</v>
      </c>
      <c r="J21" s="40"/>
      <c r="K21" s="40"/>
      <c r="L21" s="40">
        <v>0.04</v>
      </c>
      <c r="M21" s="40"/>
      <c r="N21" s="40"/>
      <c r="O21" s="40">
        <v>0.02</v>
      </c>
      <c r="P21" s="40"/>
      <c r="Q21" s="64"/>
      <c r="R21" s="39" t="str">
        <f>IF($G$10="Indirecto","-",IF($G$10="Directo",IF(M$10=1,2,IF(M$10=2,3,"")),"-"))</f>
        <v>-</v>
      </c>
      <c r="S21" s="40"/>
      <c r="T21" s="41"/>
      <c r="U21" s="42" t="s">
        <v>195</v>
      </c>
      <c r="V21" s="43"/>
      <c r="W21" s="44"/>
      <c r="Y21" s="4"/>
      <c r="Z21" s="4"/>
      <c r="AA21" s="4"/>
      <c r="AB21" s="4"/>
      <c r="AC21" s="4"/>
      <c r="AD21" s="4"/>
      <c r="AE21" s="4"/>
    </row>
    <row r="22" spans="5:31" x14ac:dyDescent="0.25">
      <c r="F22" s="24" t="str">
        <f>IF($G$10="Directo","1 x Ib",IF($G$10="Indirecto","1 x In",""))</f>
        <v>1 x In</v>
      </c>
      <c r="G22" s="40">
        <f>IF((S$10*1)=0,"",IF($G$10="Directo",S$10*1,IF($G$10="Indirecto",S$10*1,)))</f>
        <v>5</v>
      </c>
      <c r="H22" s="41"/>
      <c r="I22" s="63">
        <v>0.22</v>
      </c>
      <c r="J22" s="40"/>
      <c r="K22" s="40"/>
      <c r="L22" s="40">
        <v>7.0000000000000007E-2</v>
      </c>
      <c r="M22" s="40"/>
      <c r="N22" s="40"/>
      <c r="O22" s="40">
        <v>0.06</v>
      </c>
      <c r="P22" s="40"/>
      <c r="Q22" s="64"/>
      <c r="R22" s="39">
        <f>IF(M$10=1,2,IF(M$10=2,3,""))</f>
        <v>2</v>
      </c>
      <c r="S22" s="40"/>
      <c r="T22" s="41"/>
      <c r="U22" s="42"/>
      <c r="V22" s="43"/>
      <c r="W22" s="44"/>
      <c r="Y22" s="4"/>
      <c r="Z22" s="4"/>
      <c r="AA22" s="4"/>
      <c r="AB22" s="4"/>
      <c r="AC22" s="4"/>
      <c r="AD22" s="4"/>
      <c r="AE22" s="4"/>
    </row>
    <row r="23" spans="5:31" x14ac:dyDescent="0.25">
      <c r="F23" s="24" t="str">
        <f>IF($G$10="Directo","0,5 x Ib",IF($G$10="Indirecto","0,5 x In",""))</f>
        <v>0,5 x In</v>
      </c>
      <c r="G23" s="40">
        <f>IF((S$10*0.5)=0,"",IF($G$10="Directo",S$10*0.5,IF($G$10="Indirecto",S$10*0.5,)))</f>
        <v>2.5</v>
      </c>
      <c r="H23" s="41"/>
      <c r="I23" s="63">
        <v>0.28999999999999998</v>
      </c>
      <c r="J23" s="40"/>
      <c r="K23" s="40"/>
      <c r="L23" s="40">
        <v>0.13</v>
      </c>
      <c r="M23" s="40"/>
      <c r="N23" s="40"/>
      <c r="O23" s="40">
        <v>0.11</v>
      </c>
      <c r="P23" s="40"/>
      <c r="Q23" s="64"/>
      <c r="R23" s="39">
        <f>IF(M$10=1,2,IF(M$10=2,3,""))</f>
        <v>2</v>
      </c>
      <c r="S23" s="40"/>
      <c r="T23" s="41"/>
      <c r="U23" s="42"/>
      <c r="V23" s="43"/>
      <c r="W23" s="44"/>
      <c r="Y23" s="4"/>
      <c r="Z23" s="4"/>
      <c r="AA23" s="4"/>
      <c r="AB23" s="4"/>
      <c r="AC23" s="4"/>
      <c r="AD23" s="4"/>
      <c r="AE23" s="4"/>
    </row>
    <row r="24" spans="5:31" ht="15.75" thickBot="1" x14ac:dyDescent="0.3">
      <c r="F24" s="24" t="str">
        <f>IF($G$10="Directo","-",IF($G$10="Indirecto","0,1 x In",""))</f>
        <v>0,1 x In</v>
      </c>
      <c r="G24" s="40">
        <f>IF((S$10*0.1)=0,"",IF($G$10="Directo","-",IF($G$10="Indirecto",S$10*0.1,)))</f>
        <v>0.5</v>
      </c>
      <c r="H24" s="41"/>
      <c r="I24" s="58">
        <v>0.32</v>
      </c>
      <c r="J24" s="56"/>
      <c r="K24" s="56"/>
      <c r="L24" s="56">
        <v>0.13</v>
      </c>
      <c r="M24" s="56"/>
      <c r="N24" s="56"/>
      <c r="O24" s="56">
        <v>0.12</v>
      </c>
      <c r="P24" s="56"/>
      <c r="Q24" s="59"/>
      <c r="R24" s="62">
        <f>IF($G$10="Directo","-",IF($G$10="Indirecto",IF(M$10=1,2,IF(M$10=2,3,"")),"-"))</f>
        <v>2</v>
      </c>
      <c r="S24" s="56"/>
      <c r="T24" s="57"/>
      <c r="U24" s="45"/>
      <c r="V24" s="46"/>
      <c r="W24" s="47"/>
      <c r="X24" s="1"/>
      <c r="Y24" s="4"/>
      <c r="Z24" s="4"/>
      <c r="AA24" s="4"/>
      <c r="AB24" s="4"/>
      <c r="AC24" s="4"/>
      <c r="AD24" s="4"/>
      <c r="AE24" s="4"/>
    </row>
    <row r="25" spans="5:31" ht="15.75" thickBot="1" x14ac:dyDescent="0.3">
      <c r="F25" s="67" t="s">
        <v>40</v>
      </c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9"/>
      <c r="Y25" s="4"/>
      <c r="Z25" s="4"/>
      <c r="AA25" s="4"/>
      <c r="AB25" s="4"/>
      <c r="AC25" s="4"/>
      <c r="AD25" s="4"/>
      <c r="AE25" s="4"/>
    </row>
    <row r="26" spans="5:31" ht="15.75" thickBot="1" x14ac:dyDescent="0.3">
      <c r="F26" s="67" t="s">
        <v>41</v>
      </c>
      <c r="G26" s="68"/>
      <c r="H26" s="69"/>
      <c r="I26" s="67" t="s">
        <v>42</v>
      </c>
      <c r="J26" s="68"/>
      <c r="K26" s="68"/>
      <c r="L26" s="68"/>
      <c r="M26" s="68"/>
      <c r="N26" s="68"/>
      <c r="O26" s="68"/>
      <c r="P26" s="68"/>
      <c r="Q26" s="69"/>
      <c r="R26" s="67" t="s">
        <v>38</v>
      </c>
      <c r="S26" s="68"/>
      <c r="T26" s="69"/>
      <c r="U26" s="81" t="s">
        <v>34</v>
      </c>
      <c r="V26" s="68"/>
      <c r="W26" s="69"/>
      <c r="Y26" s="4"/>
      <c r="Z26" s="4"/>
      <c r="AA26" s="4"/>
      <c r="AB26" s="4"/>
      <c r="AC26" s="4"/>
      <c r="AD26" s="4"/>
      <c r="AE26" s="4"/>
    </row>
    <row r="27" spans="5:31" x14ac:dyDescent="0.25">
      <c r="F27" s="26" t="str">
        <f>IF($G$10="Directo","2 x Ib",IF($G$10="Indirecto","2 x In",""))</f>
        <v>2 x In</v>
      </c>
      <c r="G27" s="40">
        <f>IF((S$10*2)=0,"",IF($G$10="Directo",S$10*2,IF($G$10="Indirecto",S$10*2,)))</f>
        <v>10</v>
      </c>
      <c r="H27" s="41"/>
      <c r="I27" s="39">
        <v>0.11</v>
      </c>
      <c r="J27" s="40"/>
      <c r="K27" s="40"/>
      <c r="L27" s="40"/>
      <c r="M27" s="40"/>
      <c r="N27" s="40"/>
      <c r="O27" s="40"/>
      <c r="P27" s="40"/>
      <c r="Q27" s="41"/>
      <c r="R27" s="39">
        <f>IF(M$10=1,1,IF(M$10=2,2,""))</f>
        <v>1</v>
      </c>
      <c r="S27" s="40"/>
      <c r="T27" s="41"/>
      <c r="U27" s="42">
        <v>1</v>
      </c>
      <c r="V27" s="43"/>
      <c r="W27" s="44"/>
      <c r="X27" s="6"/>
      <c r="Y27" s="6"/>
      <c r="Z27" s="7"/>
      <c r="AA27" s="8"/>
    </row>
    <row r="28" spans="5:31" x14ac:dyDescent="0.25">
      <c r="F28" s="26" t="str">
        <f>IF($G$10="Directo","1 x Ib",IF($G$10="Indirecto","1 x In",""))</f>
        <v>1 x In</v>
      </c>
      <c r="G28" s="40">
        <f>IF((S$10*1)=0,"",IF($G$10="Directo",S$10*1,IF($G$10="Indirecto",S$10*1,)))</f>
        <v>5</v>
      </c>
      <c r="H28" s="41"/>
      <c r="I28" s="39">
        <v>0.13</v>
      </c>
      <c r="J28" s="40"/>
      <c r="K28" s="40"/>
      <c r="L28" s="40"/>
      <c r="M28" s="40"/>
      <c r="N28" s="40"/>
      <c r="O28" s="40"/>
      <c r="P28" s="40"/>
      <c r="Q28" s="41"/>
      <c r="R28" s="39">
        <f>IF(M$10=1,1,IF(M$10=2,2,""))</f>
        <v>1</v>
      </c>
      <c r="S28" s="40"/>
      <c r="T28" s="41"/>
      <c r="U28" s="42"/>
      <c r="V28" s="43"/>
      <c r="W28" s="44"/>
      <c r="X28" s="6"/>
      <c r="Y28" s="6"/>
      <c r="Z28" s="7"/>
      <c r="AA28" s="8"/>
    </row>
    <row r="29" spans="5:31" x14ac:dyDescent="0.25">
      <c r="F29" s="26" t="str">
        <f>IF($G$10="Directo","0,5 x Ib",IF($G$10="Indirecto","0,5 x In",""))</f>
        <v>0,5 x In</v>
      </c>
      <c r="G29" s="40">
        <f>IF((S$10*0.5)=0,"",IF($G$10="Directo",S$10*0.5,IF($G$10="Indirecto",S$10*0.5,)))</f>
        <v>2.5</v>
      </c>
      <c r="H29" s="41"/>
      <c r="I29" s="39">
        <v>0.15</v>
      </c>
      <c r="J29" s="40"/>
      <c r="K29" s="40"/>
      <c r="L29" s="40"/>
      <c r="M29" s="40"/>
      <c r="N29" s="40"/>
      <c r="O29" s="40"/>
      <c r="P29" s="40"/>
      <c r="Q29" s="41"/>
      <c r="R29" s="39">
        <f>IF(M$10=1,1,IF(M$10=2,2,""))</f>
        <v>1</v>
      </c>
      <c r="S29" s="40"/>
      <c r="T29" s="41"/>
      <c r="U29" s="42"/>
      <c r="V29" s="43"/>
      <c r="W29" s="44"/>
      <c r="X29" s="6"/>
      <c r="Y29" s="6"/>
      <c r="Z29" s="7"/>
      <c r="AA29" s="8"/>
    </row>
    <row r="30" spans="5:31" x14ac:dyDescent="0.25">
      <c r="E30" s="1"/>
      <c r="F30" s="26" t="str">
        <f>IF($G$10="Directo","0,1 x Ib",IF($G$10="Indirecto","0,1 x In",""))</f>
        <v>0,1 x In</v>
      </c>
      <c r="G30" s="40">
        <f>IF((S$10*0.1)=0,"",IF($G$10="Directo",S$10*0.1,IF($G$10="Indirecto",S$10*0.1,)))</f>
        <v>0.5</v>
      </c>
      <c r="H30" s="41"/>
      <c r="I30" s="39">
        <v>0.15</v>
      </c>
      <c r="J30" s="40"/>
      <c r="K30" s="40"/>
      <c r="L30" s="40"/>
      <c r="M30" s="40"/>
      <c r="N30" s="40"/>
      <c r="O30" s="40"/>
      <c r="P30" s="40"/>
      <c r="Q30" s="41"/>
      <c r="R30" s="39">
        <f>IF(M$10=1,1,IF(M$10=2,2,""))</f>
        <v>1</v>
      </c>
      <c r="S30" s="40"/>
      <c r="T30" s="41"/>
      <c r="U30" s="42"/>
      <c r="V30" s="43"/>
      <c r="W30" s="44"/>
      <c r="X30" s="6"/>
      <c r="Y30" s="6"/>
      <c r="Z30" s="7"/>
      <c r="AA30" s="8"/>
    </row>
    <row r="31" spans="5:31" x14ac:dyDescent="0.25">
      <c r="E31" s="1"/>
      <c r="F31" s="12" t="str">
        <f>IF($G$10="Directo","0,05 x Ib",IF($G$10="Indirecto","0,05 x In","-"))</f>
        <v>0,05 x In</v>
      </c>
      <c r="G31" s="65">
        <f>IF((S$10*12)=0,"",IF($G$10="Directo",S$10*0.05,IF($G$10="Indirecto",S$10*0.05,)))</f>
        <v>0.25</v>
      </c>
      <c r="H31" s="66"/>
      <c r="I31" s="39">
        <v>0.16</v>
      </c>
      <c r="J31" s="40"/>
      <c r="K31" s="40"/>
      <c r="L31" s="40"/>
      <c r="M31" s="40"/>
      <c r="N31" s="40"/>
      <c r="O31" s="40"/>
      <c r="P31" s="40"/>
      <c r="Q31" s="41"/>
      <c r="R31" s="39">
        <f>IF($G$10="Directo",IF(M$10=1,1.5,IF(M$10=2,2.5,"")),IF($G$10="Indirecto",IF(M$10=1,1,IF(M$10=2,2,"")),""))</f>
        <v>1</v>
      </c>
      <c r="S31" s="40"/>
      <c r="T31" s="41"/>
      <c r="U31" s="42"/>
      <c r="V31" s="43"/>
      <c r="W31" s="44"/>
      <c r="X31" s="6"/>
      <c r="Y31" s="6"/>
      <c r="Z31" s="7"/>
      <c r="AA31" s="8"/>
    </row>
    <row r="32" spans="5:31" ht="15.75" thickBot="1" x14ac:dyDescent="0.3">
      <c r="E32" s="1"/>
      <c r="F32" s="27" t="str">
        <f>IF($G$10="Directo","-",IF($G$10="Indirecto","0,02 x In","-"))</f>
        <v>0,02 x In</v>
      </c>
      <c r="G32" s="56">
        <f>IF((S$10*12)=0,"",IF($G$10="Directo","-",IF($G$10="Indirecto",S$10*0.02,)))</f>
        <v>0.1</v>
      </c>
      <c r="H32" s="57"/>
      <c r="I32" s="62">
        <v>0.06</v>
      </c>
      <c r="J32" s="56"/>
      <c r="K32" s="56"/>
      <c r="L32" s="56"/>
      <c r="M32" s="56"/>
      <c r="N32" s="56"/>
      <c r="O32" s="56"/>
      <c r="P32" s="56"/>
      <c r="Q32" s="57"/>
      <c r="R32" s="62">
        <f>IF($G$10="Directo","-",IF(M$10=1,1.5,IF(M$10=2,2.5,"")))</f>
        <v>1.5</v>
      </c>
      <c r="S32" s="56"/>
      <c r="T32" s="57"/>
      <c r="U32" s="45"/>
      <c r="V32" s="46"/>
      <c r="W32" s="47"/>
      <c r="X32" s="6"/>
      <c r="Y32" s="6"/>
      <c r="Z32" s="7"/>
      <c r="AA32" s="8"/>
    </row>
    <row r="33" spans="6:29" x14ac:dyDescent="0.25">
      <c r="F33" s="26" t="str">
        <f>IF($G$10="Directo","2 x Ib",IF($G$10="Indirecto","2 x In",""))</f>
        <v>2 x In</v>
      </c>
      <c r="G33" s="64">
        <f>IF((S$10*2)=0,"",IF($G$10="Directo",S$10*2,IF($G$10="Indirecto",S$10*2,)))</f>
        <v>10</v>
      </c>
      <c r="H33" s="129"/>
      <c r="I33" s="70">
        <v>0.14000000000000001</v>
      </c>
      <c r="J33" s="71"/>
      <c r="K33" s="71"/>
      <c r="L33" s="71"/>
      <c r="M33" s="71"/>
      <c r="N33" s="71"/>
      <c r="O33" s="71"/>
      <c r="P33" s="71"/>
      <c r="Q33" s="129"/>
      <c r="R33" s="39">
        <f>IF(M$10=1,1,IF(M$10=2,"-",""))</f>
        <v>1</v>
      </c>
      <c r="S33" s="40"/>
      <c r="T33" s="41"/>
      <c r="U33" s="48" t="s">
        <v>196</v>
      </c>
      <c r="V33" s="43"/>
      <c r="W33" s="44"/>
      <c r="Z33" s="6"/>
      <c r="AA33" s="6"/>
      <c r="AB33" s="7"/>
      <c r="AC33" s="8"/>
    </row>
    <row r="34" spans="6:29" x14ac:dyDescent="0.25">
      <c r="F34" s="26" t="str">
        <f>IF($G$10="Directo","1 x Ib",IF($G$10="Indirecto","1 x In",""))</f>
        <v>1 x In</v>
      </c>
      <c r="G34" s="64">
        <f>IF((S$10*1)=0,"",IF($G$10="Directo",S$10*1,IF($G$10="Indirecto",S$10*1,)))</f>
        <v>5</v>
      </c>
      <c r="H34" s="129"/>
      <c r="I34" s="70">
        <v>0.14000000000000001</v>
      </c>
      <c r="J34" s="71"/>
      <c r="K34" s="71"/>
      <c r="L34" s="71"/>
      <c r="M34" s="71"/>
      <c r="N34" s="71"/>
      <c r="O34" s="71"/>
      <c r="P34" s="71"/>
      <c r="Q34" s="129"/>
      <c r="R34" s="39">
        <f>IF(M$10=1,1,IF(M$10=2,"-",""))</f>
        <v>1</v>
      </c>
      <c r="S34" s="40"/>
      <c r="T34" s="41"/>
      <c r="U34" s="48"/>
      <c r="V34" s="43"/>
      <c r="W34" s="44"/>
      <c r="Z34" s="6"/>
      <c r="AA34" s="6"/>
      <c r="AB34" s="7"/>
      <c r="AC34" s="8"/>
    </row>
    <row r="35" spans="6:29" x14ac:dyDescent="0.25">
      <c r="F35" s="26" t="str">
        <f>IF($G$10="Directo","0,5 x Ib",IF($G$10="Indirecto","0,5 x In",""))</f>
        <v>0,5 x In</v>
      </c>
      <c r="G35" s="64">
        <f>IF((S$10*0.5)=0,"",IF($G$10="Directo",S$10*0.5,IF($G$10="Indirecto",S$10*0.5,)))</f>
        <v>2.5</v>
      </c>
      <c r="H35" s="129"/>
      <c r="I35" s="70">
        <v>0.14000000000000001</v>
      </c>
      <c r="J35" s="71"/>
      <c r="K35" s="71"/>
      <c r="L35" s="71"/>
      <c r="M35" s="71"/>
      <c r="N35" s="71"/>
      <c r="O35" s="71"/>
      <c r="P35" s="71"/>
      <c r="Q35" s="129"/>
      <c r="R35" s="39">
        <f>IF(M$10=1,1,IF(M$10=2,"-",""))</f>
        <v>1</v>
      </c>
      <c r="S35" s="40"/>
      <c r="T35" s="41"/>
      <c r="U35" s="48"/>
      <c r="V35" s="43"/>
      <c r="W35" s="44"/>
      <c r="Z35" s="6"/>
      <c r="AA35" s="6"/>
      <c r="AB35" s="7"/>
      <c r="AC35" s="8"/>
    </row>
    <row r="36" spans="6:29" x14ac:dyDescent="0.25">
      <c r="F36" s="26" t="str">
        <f>IF($G$10="Directo","0,1 x Ib",IF($G$10="Indirecto","0,1 x In",""))</f>
        <v>0,1 x In</v>
      </c>
      <c r="G36" s="40">
        <f>IF((S$10*0.1)=0,"",IF($G$10="Directo",S$10*0.1,IF($G$10="Indirecto",S$10*0.1,)))</f>
        <v>0.5</v>
      </c>
      <c r="H36" s="41"/>
      <c r="I36" s="39">
        <v>0.13</v>
      </c>
      <c r="J36" s="40"/>
      <c r="K36" s="40"/>
      <c r="L36" s="40"/>
      <c r="M36" s="40"/>
      <c r="N36" s="40"/>
      <c r="O36" s="40"/>
      <c r="P36" s="40"/>
      <c r="Q36" s="41"/>
      <c r="R36" s="39">
        <f>IF($G$10="Directo",IF(M$10=1,1.5,IF(M$10=2,"-","")),IF($G$10="Indirecto",IF(M$10=1,1,IF(M$10=2,"-","")),""))</f>
        <v>1</v>
      </c>
      <c r="S36" s="40"/>
      <c r="T36" s="41"/>
      <c r="U36" s="48"/>
      <c r="V36" s="43"/>
      <c r="W36" s="44"/>
      <c r="Z36" s="6"/>
      <c r="AA36" s="6"/>
      <c r="AB36" s="7"/>
      <c r="AC36" s="8"/>
    </row>
    <row r="37" spans="6:29" ht="15.75" thickBot="1" x14ac:dyDescent="0.3">
      <c r="F37" s="11" t="str">
        <f>IF($G$10="Directo","-",IF($G$10="Indirecto","0,05 x In","-"))</f>
        <v>0,05 x In</v>
      </c>
      <c r="G37" s="56">
        <f>IF((S$10*12)=0,"",IF($G$10="Directo","-",IF($G$10="Indirecto",S$10*0.05,)))</f>
        <v>0.25</v>
      </c>
      <c r="H37" s="57"/>
      <c r="I37" s="62">
        <v>0.11</v>
      </c>
      <c r="J37" s="56"/>
      <c r="K37" s="56"/>
      <c r="L37" s="56"/>
      <c r="M37" s="56"/>
      <c r="N37" s="56"/>
      <c r="O37" s="56"/>
      <c r="P37" s="56"/>
      <c r="Q37" s="57"/>
      <c r="R37" s="62">
        <f>IF($G$10="Directo","-",IF(M$10=1,1.5,IF(M$10=2,"-","")))</f>
        <v>1.5</v>
      </c>
      <c r="S37" s="56"/>
      <c r="T37" s="57"/>
      <c r="U37" s="49"/>
      <c r="V37" s="46"/>
      <c r="W37" s="47"/>
      <c r="Z37" s="6"/>
      <c r="AA37" s="6"/>
      <c r="AB37" s="7"/>
      <c r="AC37" s="8"/>
    </row>
    <row r="38" spans="6:29" x14ac:dyDescent="0.25">
      <c r="F38" s="26" t="str">
        <f>IF($G$10="Directo","2 x Ib",IF($G$10="Indirecto","2 x In",""))</f>
        <v>2 x In</v>
      </c>
      <c r="G38" s="40">
        <f>IF((S$10*2)=0,"",IF($G$10="Directo",S$10*2,IF($G$10="Indirecto",S$10*2,)))</f>
        <v>10</v>
      </c>
      <c r="H38" s="41"/>
      <c r="I38" s="70">
        <v>0.05</v>
      </c>
      <c r="J38" s="71"/>
      <c r="K38" s="71"/>
      <c r="L38" s="71"/>
      <c r="M38" s="71"/>
      <c r="N38" s="71"/>
      <c r="O38" s="71"/>
      <c r="P38" s="71"/>
      <c r="Q38" s="129"/>
      <c r="R38" s="39">
        <f>IF(M$10=1,1,IF(M$10=2,2,""))</f>
        <v>1</v>
      </c>
      <c r="S38" s="40"/>
      <c r="T38" s="41"/>
      <c r="U38" s="42" t="s">
        <v>195</v>
      </c>
      <c r="V38" s="43"/>
      <c r="W38" s="44"/>
    </row>
    <row r="39" spans="6:29" x14ac:dyDescent="0.25">
      <c r="F39" s="26" t="str">
        <f>IF($G$10="Directo","1 x Ib",IF($G$10="Indirecto","1 x In",""))</f>
        <v>1 x In</v>
      </c>
      <c r="G39" s="40">
        <f>IF((S$10*1)=0,"",IF($G$10="Directo",S$10*1,IF($G$10="Indirecto",S$10*1,)))</f>
        <v>5</v>
      </c>
      <c r="H39" s="41"/>
      <c r="I39" s="70">
        <v>0.12</v>
      </c>
      <c r="J39" s="71"/>
      <c r="K39" s="71"/>
      <c r="L39" s="71"/>
      <c r="M39" s="71"/>
      <c r="N39" s="71"/>
      <c r="O39" s="71"/>
      <c r="P39" s="71"/>
      <c r="Q39" s="129"/>
      <c r="R39" s="39">
        <f>IF(M$10=1,1,IF(M$10=2,2,""))</f>
        <v>1</v>
      </c>
      <c r="S39" s="40"/>
      <c r="T39" s="41"/>
      <c r="U39" s="42"/>
      <c r="V39" s="43"/>
      <c r="W39" s="44"/>
    </row>
    <row r="40" spans="6:29" x14ac:dyDescent="0.25">
      <c r="F40" s="26" t="str">
        <f>IF($G$10="Directo","0,5 x Ib",IF($G$10="Indirecto","0,5 x In",""))</f>
        <v>0,5 x In</v>
      </c>
      <c r="G40" s="40">
        <f>IF((S$10*0.5)=0,"",IF($G$10="Directo",S$10*0.5,IF($G$10="Indirecto",S$10*0.5,)))</f>
        <v>2.5</v>
      </c>
      <c r="H40" s="41"/>
      <c r="I40" s="70">
        <v>0.16</v>
      </c>
      <c r="J40" s="71"/>
      <c r="K40" s="71"/>
      <c r="L40" s="71"/>
      <c r="M40" s="71"/>
      <c r="N40" s="71"/>
      <c r="O40" s="71"/>
      <c r="P40" s="71"/>
      <c r="Q40" s="129"/>
      <c r="R40" s="39">
        <f>IF(M$10=1,1,IF(M$10=2,2,""))</f>
        <v>1</v>
      </c>
      <c r="S40" s="40"/>
      <c r="T40" s="41"/>
      <c r="U40" s="42"/>
      <c r="V40" s="43"/>
      <c r="W40" s="44"/>
    </row>
    <row r="41" spans="6:29" x14ac:dyDescent="0.25">
      <c r="F41" s="26" t="str">
        <f>IF($G$10="Directo","0,1 x Ib",IF($G$10="Indirecto","0,1 x In",""))</f>
        <v>0,1 x In</v>
      </c>
      <c r="G41" s="40">
        <f>IF((S$10*0.1)=0,"",IF($G$10="Directo",S$10*0.1,IF($G$10="Indirecto",S$10*0.1,)))</f>
        <v>0.5</v>
      </c>
      <c r="H41" s="41"/>
      <c r="I41" s="39">
        <v>0.17</v>
      </c>
      <c r="J41" s="40"/>
      <c r="K41" s="40"/>
      <c r="L41" s="40"/>
      <c r="M41" s="40"/>
      <c r="N41" s="40"/>
      <c r="O41" s="40"/>
      <c r="P41" s="40"/>
      <c r="Q41" s="41"/>
      <c r="R41" s="39">
        <f>IF($G$10="Directo",IF(M$10=1,1.5,IF(M$10=2,2.5,"")),IF($G$10="Indirecto",IF(M$10=1,1,IF(M$10=2,2,"")),""))</f>
        <v>1</v>
      </c>
      <c r="S41" s="40"/>
      <c r="T41" s="41"/>
      <c r="U41" s="42"/>
      <c r="V41" s="43"/>
      <c r="W41" s="44"/>
    </row>
    <row r="42" spans="6:29" ht="15.75" thickBot="1" x14ac:dyDescent="0.3">
      <c r="F42" s="11" t="str">
        <f>IF($G$10="Directo","-",IF($G$10="Indirecto","0,05 x In","-"))</f>
        <v>0,05 x In</v>
      </c>
      <c r="G42" s="56">
        <f>IF((S$10*12)=0,"",IF($G$10="Directo","-",IF($G$10="Indirecto",S$10*0.05,)))</f>
        <v>0.25</v>
      </c>
      <c r="H42" s="57"/>
      <c r="I42" s="62">
        <v>0.14000000000000001</v>
      </c>
      <c r="J42" s="56"/>
      <c r="K42" s="56"/>
      <c r="L42" s="56"/>
      <c r="M42" s="56"/>
      <c r="N42" s="56"/>
      <c r="O42" s="56"/>
      <c r="P42" s="56"/>
      <c r="Q42" s="57"/>
      <c r="R42" s="62">
        <f>IF($G$10="Directo","-",IF(M$10=1,1.5,IF(M$10=2,2.5,"")))</f>
        <v>1.5</v>
      </c>
      <c r="S42" s="56"/>
      <c r="T42" s="57"/>
      <c r="U42" s="45"/>
      <c r="V42" s="46"/>
      <c r="W42" s="47"/>
      <c r="Z42" s="1"/>
      <c r="AA42" s="1"/>
      <c r="AB42" s="1"/>
      <c r="AC42" s="1"/>
    </row>
    <row r="43" spans="6:29" ht="15.75" thickBot="1" x14ac:dyDescent="0.3">
      <c r="F43" s="67" t="s">
        <v>43</v>
      </c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9"/>
      <c r="Z43" s="1"/>
      <c r="AA43" s="1"/>
      <c r="AB43" s="3"/>
      <c r="AC43" s="4"/>
    </row>
    <row r="44" spans="6:29" ht="15.75" thickBot="1" x14ac:dyDescent="0.3">
      <c r="F44" s="67" t="s">
        <v>39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9"/>
      <c r="Z44" s="1"/>
      <c r="AA44" s="1"/>
      <c r="AB44" s="3"/>
      <c r="AC44" s="4"/>
    </row>
    <row r="45" spans="6:29" ht="15.75" thickBot="1" x14ac:dyDescent="0.3">
      <c r="F45" s="67" t="s">
        <v>35</v>
      </c>
      <c r="G45" s="68"/>
      <c r="H45" s="69"/>
      <c r="I45" s="67" t="s">
        <v>36</v>
      </c>
      <c r="J45" s="68"/>
      <c r="K45" s="68"/>
      <c r="L45" s="68" t="s">
        <v>33</v>
      </c>
      <c r="M45" s="68"/>
      <c r="N45" s="68"/>
      <c r="O45" s="68" t="s">
        <v>37</v>
      </c>
      <c r="P45" s="68"/>
      <c r="Q45" s="69"/>
      <c r="R45" s="67" t="s">
        <v>38</v>
      </c>
      <c r="S45" s="68"/>
      <c r="T45" s="69"/>
      <c r="U45" s="67" t="s">
        <v>192</v>
      </c>
      <c r="V45" s="68"/>
      <c r="W45" s="69"/>
      <c r="Z45" s="1"/>
      <c r="AA45" s="1"/>
      <c r="AB45" s="3"/>
      <c r="AC45" s="4"/>
    </row>
    <row r="46" spans="6:29" x14ac:dyDescent="0.25">
      <c r="F46" s="26" t="str">
        <f>IF($G$10="Directo","2 x Ib",IF($G$10="Indirecto","2 x In",""))</f>
        <v>2 x In</v>
      </c>
      <c r="G46" s="40">
        <f>IF((S$10*2)=0,"",IF($G$10="Directo",S$10*2,IF($G$10="Indirecto",S$10*2,)))</f>
        <v>10</v>
      </c>
      <c r="H46" s="41"/>
      <c r="I46" s="70"/>
      <c r="J46" s="71"/>
      <c r="K46" s="63"/>
      <c r="L46" s="40"/>
      <c r="M46" s="40"/>
      <c r="N46" s="40"/>
      <c r="O46" s="40"/>
      <c r="P46" s="40"/>
      <c r="Q46" s="41"/>
      <c r="R46" s="39">
        <f>IF(M$11=2,3,IF(M$11=3,4,""))</f>
        <v>3</v>
      </c>
      <c r="S46" s="40"/>
      <c r="T46" s="41"/>
      <c r="U46" s="48" t="s">
        <v>197</v>
      </c>
      <c r="V46" s="43"/>
      <c r="W46" s="44"/>
      <c r="Z46" s="1"/>
      <c r="AA46" s="1"/>
      <c r="AB46" s="3"/>
      <c r="AC46" s="4"/>
    </row>
    <row r="47" spans="6:29" x14ac:dyDescent="0.25">
      <c r="F47" s="26" t="str">
        <f>IF($G$10="Directo","1 x Ib",IF($G$10="Indirecto","1 x In",""))</f>
        <v>1 x In</v>
      </c>
      <c r="G47" s="40">
        <f>IF((S$10*1)=0,"",IF($G$10="Directo",S$10*1,IF($G$10="Indirecto",S$10*1,)))</f>
        <v>5</v>
      </c>
      <c r="H47" s="41"/>
      <c r="I47" s="70"/>
      <c r="J47" s="71"/>
      <c r="K47" s="63"/>
      <c r="L47" s="40"/>
      <c r="M47" s="40"/>
      <c r="N47" s="40"/>
      <c r="O47" s="40"/>
      <c r="P47" s="40"/>
      <c r="Q47" s="41"/>
      <c r="R47" s="39">
        <f>IF(M$11=2,3,IF(M$11=3,4,""))</f>
        <v>3</v>
      </c>
      <c r="S47" s="40"/>
      <c r="T47" s="41"/>
      <c r="U47" s="48"/>
      <c r="V47" s="43"/>
      <c r="W47" s="44"/>
      <c r="Z47" s="1"/>
      <c r="AA47" s="1"/>
      <c r="AB47" s="3"/>
      <c r="AC47" s="4"/>
    </row>
    <row r="48" spans="6:29" x14ac:dyDescent="0.25">
      <c r="F48" s="26" t="str">
        <f>IF($G$10="Directo","0,5 x Ib",IF($G$10="Indirecto","0,5 x In",""))</f>
        <v>0,5 x In</v>
      </c>
      <c r="G48" s="40">
        <f>IF((S$10*0.5)=0,"",IF($G$10="Directo",S$10*0.5,IF($G$10="Indirecto",S$10*0.5,)))</f>
        <v>2.5</v>
      </c>
      <c r="H48" s="41"/>
      <c r="I48" s="70"/>
      <c r="J48" s="71"/>
      <c r="K48" s="63"/>
      <c r="L48" s="40"/>
      <c r="M48" s="40"/>
      <c r="N48" s="40"/>
      <c r="O48" s="40"/>
      <c r="P48" s="40"/>
      <c r="Q48" s="41"/>
      <c r="R48" s="39">
        <f>IF(M$11=2,3,IF(M$11=3,4,""))</f>
        <v>3</v>
      </c>
      <c r="S48" s="40"/>
      <c r="T48" s="41"/>
      <c r="U48" s="48"/>
      <c r="V48" s="43"/>
      <c r="W48" s="44"/>
    </row>
    <row r="49" spans="6:23" x14ac:dyDescent="0.25">
      <c r="F49" s="26" t="str">
        <f>IF($G$10="Directo","0,1 x Ib",IF($G$10="Indirecto","0,1 x In",""))</f>
        <v>0,1 x In</v>
      </c>
      <c r="G49" s="40">
        <f>IF((S$10*0.1)=0,"",IF($G$10="Directo",S$10*0.1,IF($G$10="Indirecto",S$10*0.1,)))</f>
        <v>0.5</v>
      </c>
      <c r="H49" s="41"/>
      <c r="I49" s="39"/>
      <c r="J49" s="40"/>
      <c r="K49" s="40"/>
      <c r="L49" s="40"/>
      <c r="M49" s="40"/>
      <c r="N49" s="40"/>
      <c r="O49" s="40"/>
      <c r="P49" s="40"/>
      <c r="Q49" s="41"/>
      <c r="R49" s="39">
        <f>IF(M$11=2,3,IF(M$11=3,4,""))</f>
        <v>3</v>
      </c>
      <c r="S49" s="40"/>
      <c r="T49" s="41"/>
      <c r="U49" s="48"/>
      <c r="V49" s="43"/>
      <c r="W49" s="44"/>
    </row>
    <row r="50" spans="6:23" ht="15.75" thickBot="1" x14ac:dyDescent="0.3">
      <c r="F50" s="11" t="str">
        <f>IF($G$10="Directo","-",IF($G$10="Indirecto","0,05 x In","-"))</f>
        <v>0,05 x In</v>
      </c>
      <c r="G50" s="56">
        <f>IF((S$10*12)=0,"",IF($G$10="Directo","-",IF($G$10="Indirecto",S$10*0.05,)))</f>
        <v>0.25</v>
      </c>
      <c r="H50" s="57"/>
      <c r="I50" s="62"/>
      <c r="J50" s="56"/>
      <c r="K50" s="56"/>
      <c r="L50" s="56"/>
      <c r="M50" s="56"/>
      <c r="N50" s="56"/>
      <c r="O50" s="56"/>
      <c r="P50" s="56"/>
      <c r="Q50" s="57"/>
      <c r="R50" s="62">
        <f>IF($G$10="Directo","-",IF($G$10="Indirecto",IF(M$11=2,3,IF(M$11=3,4,"")),"-"))</f>
        <v>3</v>
      </c>
      <c r="S50" s="56"/>
      <c r="T50" s="57"/>
      <c r="U50" s="49"/>
      <c r="V50" s="46"/>
      <c r="W50" s="47"/>
    </row>
    <row r="51" spans="6:23" x14ac:dyDescent="0.25">
      <c r="F51" s="26" t="str">
        <f>IF($G$10="Directo","2 x Ib",IF($G$10="Indirecto","2 x In",""))</f>
        <v>2 x In</v>
      </c>
      <c r="G51" s="40">
        <f>IF((S$10*2)=0,"",IF($G$10="Directo",S$10*2,IF($G$10="Indirecto",S$10*2,)))</f>
        <v>10</v>
      </c>
      <c r="H51" s="41"/>
      <c r="I51" s="39"/>
      <c r="J51" s="40"/>
      <c r="K51" s="40"/>
      <c r="L51" s="40"/>
      <c r="M51" s="40"/>
      <c r="N51" s="40"/>
      <c r="O51" s="40"/>
      <c r="P51" s="40"/>
      <c r="Q51" s="41"/>
      <c r="R51" s="39">
        <f>IF(M$11=2,3,IF(M$11=3,4,""))</f>
        <v>3</v>
      </c>
      <c r="S51" s="40"/>
      <c r="T51" s="41"/>
      <c r="U51" s="48" t="s">
        <v>199</v>
      </c>
      <c r="V51" s="43"/>
      <c r="W51" s="44"/>
    </row>
    <row r="52" spans="6:23" x14ac:dyDescent="0.25">
      <c r="F52" s="26" t="str">
        <f>IF($G$10="Directo","1 x Ib",IF($G$10="Indirecto","1 x In",""))</f>
        <v>1 x In</v>
      </c>
      <c r="G52" s="40">
        <f>IF((S$10*1)=0,"",IF($G$10="Directo",S$10*1,IF($G$10="Indirecto",S$10*1,)))</f>
        <v>5</v>
      </c>
      <c r="H52" s="41"/>
      <c r="I52" s="39"/>
      <c r="J52" s="40"/>
      <c r="K52" s="40"/>
      <c r="L52" s="40"/>
      <c r="M52" s="40"/>
      <c r="N52" s="40"/>
      <c r="O52" s="40"/>
      <c r="P52" s="40"/>
      <c r="Q52" s="41"/>
      <c r="R52" s="39">
        <f>IF(M$11=2,3,IF(M$11=3,4,""))</f>
        <v>3</v>
      </c>
      <c r="S52" s="40"/>
      <c r="T52" s="41"/>
      <c r="U52" s="48"/>
      <c r="V52" s="43"/>
      <c r="W52" s="44"/>
    </row>
    <row r="53" spans="6:23" x14ac:dyDescent="0.25">
      <c r="F53" s="26" t="str">
        <f>IF($G$10="Directo","0,5 x Ib",IF($G$10="Indirecto","0,5 x In",""))</f>
        <v>0,5 x In</v>
      </c>
      <c r="G53" s="40">
        <f>IF((S$10*0.5)=0,"",IF($G$10="Directo",S$10*0.5,IF($G$10="Indirecto",S$10*0.5,)))</f>
        <v>2.5</v>
      </c>
      <c r="H53" s="41"/>
      <c r="I53" s="39"/>
      <c r="J53" s="40"/>
      <c r="K53" s="40"/>
      <c r="L53" s="40"/>
      <c r="M53" s="40"/>
      <c r="N53" s="40"/>
      <c r="O53" s="40"/>
      <c r="P53" s="40"/>
      <c r="Q53" s="41"/>
      <c r="R53" s="39">
        <f>IF(M$11=2,3,IF(M$11=3,4,""))</f>
        <v>3</v>
      </c>
      <c r="S53" s="40"/>
      <c r="T53" s="41"/>
      <c r="U53" s="48"/>
      <c r="V53" s="43"/>
      <c r="W53" s="44"/>
    </row>
    <row r="54" spans="6:23" ht="15.75" thickBot="1" x14ac:dyDescent="0.3">
      <c r="F54" s="26" t="str">
        <f>IF($G$10="Directo","-",IF($G$10="Indirecto","0,1 x In",""))</f>
        <v>0,1 x In</v>
      </c>
      <c r="G54" s="40">
        <f>IF((S$10*0.1)=0,"",IF($G$10="Directo","-",IF($G$10="Indirecto",S$10*0.1,)))</f>
        <v>0.5</v>
      </c>
      <c r="H54" s="41"/>
      <c r="I54" s="62"/>
      <c r="J54" s="56"/>
      <c r="K54" s="56"/>
      <c r="L54" s="56"/>
      <c r="M54" s="56"/>
      <c r="N54" s="56"/>
      <c r="O54" s="56"/>
      <c r="P54" s="56"/>
      <c r="Q54" s="57"/>
      <c r="R54" s="62">
        <f>IF($G$10="Directo","-",IF($G$10="Indirecto",IF(M$11=2,3,IF(M$11=3,4,"")),"-"))</f>
        <v>3</v>
      </c>
      <c r="S54" s="56"/>
      <c r="T54" s="57"/>
      <c r="U54" s="49"/>
      <c r="V54" s="46"/>
      <c r="W54" s="47"/>
    </row>
    <row r="55" spans="6:23" ht="15.75" thickBot="1" x14ac:dyDescent="0.3">
      <c r="F55" s="67" t="s">
        <v>40</v>
      </c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9"/>
    </row>
    <row r="56" spans="6:23" ht="15.75" thickBot="1" x14ac:dyDescent="0.3">
      <c r="F56" s="67" t="s">
        <v>41</v>
      </c>
      <c r="G56" s="68"/>
      <c r="H56" s="69"/>
      <c r="I56" s="67" t="s">
        <v>42</v>
      </c>
      <c r="J56" s="68"/>
      <c r="K56" s="68"/>
      <c r="L56" s="68"/>
      <c r="M56" s="68"/>
      <c r="N56" s="68"/>
      <c r="O56" s="68"/>
      <c r="P56" s="68"/>
      <c r="Q56" s="69"/>
      <c r="R56" s="67" t="s">
        <v>38</v>
      </c>
      <c r="S56" s="68"/>
      <c r="T56" s="69"/>
      <c r="U56" s="67" t="s">
        <v>192</v>
      </c>
      <c r="V56" s="68"/>
      <c r="W56" s="69"/>
    </row>
    <row r="57" spans="6:23" x14ac:dyDescent="0.25">
      <c r="F57" s="26" t="str">
        <f>IF($G$10="Directo","2 x Ib",IF($G$10="Indirecto","2 x In",""))</f>
        <v>2 x In</v>
      </c>
      <c r="G57" s="40">
        <f>IF((S$10*2)=0,"",IF($G$10="Directo",S$10*2,IF($G$10="Indirecto",S$10*2,)))</f>
        <v>10</v>
      </c>
      <c r="H57" s="41"/>
      <c r="I57" s="39"/>
      <c r="J57" s="40"/>
      <c r="K57" s="40"/>
      <c r="L57" s="40"/>
      <c r="M57" s="40"/>
      <c r="N57" s="40"/>
      <c r="O57" s="40"/>
      <c r="P57" s="40"/>
      <c r="Q57" s="41"/>
      <c r="R57" s="39">
        <f>IF(M$11=2,2,IF(M$11=3,3,""))</f>
        <v>2</v>
      </c>
      <c r="S57" s="40"/>
      <c r="T57" s="41"/>
      <c r="U57" s="48" t="s">
        <v>197</v>
      </c>
      <c r="V57" s="43"/>
      <c r="W57" s="44"/>
    </row>
    <row r="58" spans="6:23" x14ac:dyDescent="0.25">
      <c r="F58" s="26" t="str">
        <f>IF($G$10="Directo","1 x Ib",IF($G$10="Indirecto","1 x In",""))</f>
        <v>1 x In</v>
      </c>
      <c r="G58" s="40">
        <f>IF((S$10*1)=0,"",IF($G$10="Directo",S$10*1,IF($G$10="Indirecto",S$10*1,)))</f>
        <v>5</v>
      </c>
      <c r="H58" s="41"/>
      <c r="I58" s="39"/>
      <c r="J58" s="40"/>
      <c r="K58" s="40"/>
      <c r="L58" s="40"/>
      <c r="M58" s="40"/>
      <c r="N58" s="40"/>
      <c r="O58" s="40"/>
      <c r="P58" s="40"/>
      <c r="Q58" s="41"/>
      <c r="R58" s="39">
        <f>IF(M$11=2,2,IF(M$11=3,3,""))</f>
        <v>2</v>
      </c>
      <c r="S58" s="40"/>
      <c r="T58" s="41"/>
      <c r="U58" s="48"/>
      <c r="V58" s="43"/>
      <c r="W58" s="44"/>
    </row>
    <row r="59" spans="6:23" x14ac:dyDescent="0.25">
      <c r="F59" s="26" t="str">
        <f>IF($G$10="Directo","0,5 x Ib",IF($G$10="Indirecto","0,5 x In",""))</f>
        <v>0,5 x In</v>
      </c>
      <c r="G59" s="40">
        <f>IF((S$10*0.5)=0,"",IF($G$10="Directo",S$10*0.5,IF($G$10="Indirecto",S$10*0.5,)))</f>
        <v>2.5</v>
      </c>
      <c r="H59" s="41"/>
      <c r="I59" s="39"/>
      <c r="J59" s="40"/>
      <c r="K59" s="40"/>
      <c r="L59" s="40"/>
      <c r="M59" s="40"/>
      <c r="N59" s="40"/>
      <c r="O59" s="40"/>
      <c r="P59" s="40"/>
      <c r="Q59" s="41"/>
      <c r="R59" s="39">
        <f>IF(M$11=2,2,IF(M$11=3,3,""))</f>
        <v>2</v>
      </c>
      <c r="S59" s="40"/>
      <c r="T59" s="41"/>
      <c r="U59" s="48"/>
      <c r="V59" s="43"/>
      <c r="W59" s="44"/>
    </row>
    <row r="60" spans="6:23" x14ac:dyDescent="0.25">
      <c r="F60" s="26" t="str">
        <f>IF($G$10="Directo","0,1 x Ib",IF($G$10="Indirecto","0,1 x In",""))</f>
        <v>0,1 x In</v>
      </c>
      <c r="G60" s="40">
        <f>IF((S$10*0.1)=0,"",IF($G$10="Directo",S$10*0.1,IF($G$10="Indirecto",S$10*0.1,)))</f>
        <v>0.5</v>
      </c>
      <c r="H60" s="41"/>
      <c r="I60" s="39"/>
      <c r="J60" s="40"/>
      <c r="K60" s="40"/>
      <c r="L60" s="40"/>
      <c r="M60" s="40"/>
      <c r="N60" s="40"/>
      <c r="O60" s="40"/>
      <c r="P60" s="40"/>
      <c r="Q60" s="41"/>
      <c r="R60" s="39">
        <f>IF(M$11=2,2,IF(M$11=3,3,""))</f>
        <v>2</v>
      </c>
      <c r="S60" s="40"/>
      <c r="T60" s="41"/>
      <c r="U60" s="48"/>
      <c r="V60" s="43"/>
      <c r="W60" s="44"/>
    </row>
    <row r="61" spans="6:23" x14ac:dyDescent="0.25">
      <c r="F61" s="12" t="str">
        <f>IF($G$10="Directo","0,05 x In",IF($G$10="Indirecto","0,05 x In","-"))</f>
        <v>0,05 x In</v>
      </c>
      <c r="G61" s="65">
        <f>IF((S$10*12)=0,"",IF($G$10="Directo",S$10*0.05,IF($G$10="Indirecto",S$10*0.05,)))</f>
        <v>0.25</v>
      </c>
      <c r="H61" s="66"/>
      <c r="I61" s="39"/>
      <c r="J61" s="40"/>
      <c r="K61" s="40"/>
      <c r="L61" s="40"/>
      <c r="M61" s="40"/>
      <c r="N61" s="40"/>
      <c r="O61" s="40"/>
      <c r="P61" s="40"/>
      <c r="Q61" s="41"/>
      <c r="R61" s="39">
        <f>IF($G$10="Directo",IF(M$11=2,2.5,IF(M$11=3,4,"")),IF($G$10="Indirecto",IF(M$11=2,2,IF(M$11=3,3,"")),""))</f>
        <v>2</v>
      </c>
      <c r="S61" s="40"/>
      <c r="T61" s="41"/>
      <c r="U61" s="48"/>
      <c r="V61" s="43"/>
      <c r="W61" s="44"/>
    </row>
    <row r="62" spans="6:23" ht="15.75" thickBot="1" x14ac:dyDescent="0.3">
      <c r="F62" s="27" t="str">
        <f>IF($G$10="Directo","-",IF($G$10="Indirecto","0,02 x In","-"))</f>
        <v>0,02 x In</v>
      </c>
      <c r="G62" s="56">
        <f>IF((S$10*12)=0,"",IF($G$10="Directo","-",IF($G$10="Indirecto",S$10*0.02,)))</f>
        <v>0.1</v>
      </c>
      <c r="H62" s="57"/>
      <c r="I62" s="62"/>
      <c r="J62" s="56"/>
      <c r="K62" s="56"/>
      <c r="L62" s="56"/>
      <c r="M62" s="56"/>
      <c r="N62" s="56"/>
      <c r="O62" s="56"/>
      <c r="P62" s="56"/>
      <c r="Q62" s="57"/>
      <c r="R62" s="62">
        <f>IF($G$10="Directo","-",IF(M$11=2,2.5,IF(M$11=3,4,"")))</f>
        <v>2.5</v>
      </c>
      <c r="S62" s="56"/>
      <c r="T62" s="57"/>
      <c r="U62" s="49"/>
      <c r="V62" s="46"/>
      <c r="W62" s="47"/>
    </row>
    <row r="63" spans="6:23" x14ac:dyDescent="0.25">
      <c r="F63" s="26" t="str">
        <f>IF($G$10="Directo","2 x Ib",IF($G$10="Indirecto","2 x In",""))</f>
        <v>2 x In</v>
      </c>
      <c r="G63" s="40">
        <f>IF((S$10*2)=0,"",IF($G$10="Directo",S$10*2,IF($G$10="Indirecto",S$10*2,)))</f>
        <v>10</v>
      </c>
      <c r="H63" s="41"/>
      <c r="I63" s="63"/>
      <c r="J63" s="40"/>
      <c r="K63" s="40"/>
      <c r="L63" s="40"/>
      <c r="M63" s="40"/>
      <c r="N63" s="40"/>
      <c r="O63" s="40"/>
      <c r="P63" s="40"/>
      <c r="Q63" s="64"/>
      <c r="R63" s="39">
        <f>IF(M$11=2,2.5,IF(M$11=3,4,""))</f>
        <v>2.5</v>
      </c>
      <c r="S63" s="40"/>
      <c r="T63" s="41"/>
      <c r="U63" s="42" t="s">
        <v>198</v>
      </c>
      <c r="V63" s="43"/>
      <c r="W63" s="44"/>
    </row>
    <row r="64" spans="6:23" x14ac:dyDescent="0.25">
      <c r="F64" s="26" t="str">
        <f>IF($G$10="Directo","1 x Ib",IF($G$10="Indirecto","1 x In",""))</f>
        <v>1 x In</v>
      </c>
      <c r="G64" s="40">
        <f>IF((S$10*1)=0,"",IF($G$10="Directo",S$10*1,IF($G$10="Indirecto",S$10*1,)))</f>
        <v>5</v>
      </c>
      <c r="H64" s="41"/>
      <c r="I64" s="63"/>
      <c r="J64" s="40"/>
      <c r="K64" s="40"/>
      <c r="L64" s="40"/>
      <c r="M64" s="40"/>
      <c r="N64" s="40"/>
      <c r="O64" s="40"/>
      <c r="P64" s="40"/>
      <c r="Q64" s="64"/>
      <c r="R64" s="39">
        <f>IF(M$11=2,2.5,IF(M$11=3,4,""))</f>
        <v>2.5</v>
      </c>
      <c r="S64" s="40"/>
      <c r="T64" s="41"/>
      <c r="U64" s="42"/>
      <c r="V64" s="43"/>
      <c r="W64" s="44"/>
    </row>
    <row r="65" spans="6:23" x14ac:dyDescent="0.25">
      <c r="F65" s="26" t="str">
        <f>IF($G$10="Directo","0,5 x Ib",IF($G$10="Indirecto","0,5 x In",""))</f>
        <v>0,5 x In</v>
      </c>
      <c r="G65" s="40">
        <f>IF((S$10*0.5)=0,"",IF($G$10="Directo",S$10*0.5,IF($G$10="Indirecto",S$10*0.5,)))</f>
        <v>2.5</v>
      </c>
      <c r="H65" s="41"/>
      <c r="I65" s="63"/>
      <c r="J65" s="40"/>
      <c r="K65" s="40"/>
      <c r="L65" s="40"/>
      <c r="M65" s="40"/>
      <c r="N65" s="40"/>
      <c r="O65" s="40"/>
      <c r="P65" s="40"/>
      <c r="Q65" s="64"/>
      <c r="R65" s="39">
        <f>IF(M$11=2,2.5,IF(M$11=3,4,""))</f>
        <v>2.5</v>
      </c>
      <c r="S65" s="40"/>
      <c r="T65" s="41"/>
      <c r="U65" s="42"/>
      <c r="V65" s="43"/>
      <c r="W65" s="44"/>
    </row>
    <row r="66" spans="6:23" ht="15.75" thickBot="1" x14ac:dyDescent="0.3">
      <c r="F66" s="25" t="str">
        <f>IF($G$10="Directo","-",IF($G$10="Indirecto","0,1 x In",""))</f>
        <v>0,1 x In</v>
      </c>
      <c r="G66" s="56">
        <f>IF((S$10*0.1)=0,"",IF($G$10="Directo","-",IF($G$10="Indirecto",S$10*0.1,)))</f>
        <v>0.5</v>
      </c>
      <c r="H66" s="57"/>
      <c r="I66" s="58"/>
      <c r="J66" s="56"/>
      <c r="K66" s="56"/>
      <c r="L66" s="56"/>
      <c r="M66" s="56"/>
      <c r="N66" s="56"/>
      <c r="O66" s="56"/>
      <c r="P66" s="56"/>
      <c r="Q66" s="59"/>
      <c r="R66" s="62">
        <f>IF(M$11=2,2.5,IF(M$11=3,4,""))</f>
        <v>2.5</v>
      </c>
      <c r="S66" s="56"/>
      <c r="T66" s="57"/>
      <c r="U66" s="45"/>
      <c r="V66" s="46"/>
      <c r="W66" s="47"/>
    </row>
    <row r="67" spans="6:23" x14ac:dyDescent="0.25">
      <c r="F67" s="26" t="str">
        <f>IF($G$10="Directo","2 x Ib",IF($G$10="Indirecto","2 x In",""))</f>
        <v>2 x In</v>
      </c>
      <c r="G67" s="40">
        <f>IF((S$10*2)=0,"",IF($G$10="Directo",S$10*2,IF($G$10="Indirecto",S$10*2,)))</f>
        <v>10</v>
      </c>
      <c r="H67" s="41"/>
      <c r="I67" s="39"/>
      <c r="J67" s="40"/>
      <c r="K67" s="40"/>
      <c r="L67" s="40"/>
      <c r="M67" s="40"/>
      <c r="N67" s="40"/>
      <c r="O67" s="40"/>
      <c r="P67" s="40"/>
      <c r="Q67" s="41"/>
      <c r="R67" s="39">
        <f>IF(M$11=2,2,IF(M$11=3,3,""))</f>
        <v>2</v>
      </c>
      <c r="S67" s="40"/>
      <c r="T67" s="41"/>
      <c r="U67" s="48" t="s">
        <v>199</v>
      </c>
      <c r="V67" s="43"/>
      <c r="W67" s="44"/>
    </row>
    <row r="68" spans="6:23" x14ac:dyDescent="0.25">
      <c r="F68" s="26" t="str">
        <f>IF($G$10="Directo","1 x Ib",IF($G$10="Indirecto","1 x In",""))</f>
        <v>1 x In</v>
      </c>
      <c r="G68" s="40">
        <f>IF((S$10*1)=0,"",IF($G$10="Directo",S$10*1,IF($G$10="Indirecto",S$10*1,)))</f>
        <v>5</v>
      </c>
      <c r="H68" s="41"/>
      <c r="I68" s="39"/>
      <c r="J68" s="40"/>
      <c r="K68" s="40"/>
      <c r="L68" s="40"/>
      <c r="M68" s="40"/>
      <c r="N68" s="40"/>
      <c r="O68" s="40"/>
      <c r="P68" s="40"/>
      <c r="Q68" s="41"/>
      <c r="R68" s="39">
        <f>IF(M$11=2,2,IF(M$11=3,3,""))</f>
        <v>2</v>
      </c>
      <c r="S68" s="40"/>
      <c r="T68" s="41"/>
      <c r="U68" s="48"/>
      <c r="V68" s="43"/>
      <c r="W68" s="44"/>
    </row>
    <row r="69" spans="6:23" x14ac:dyDescent="0.25">
      <c r="F69" s="26" t="str">
        <f>IF($G$10="Directo","0,5 x Ib",IF($G$10="Indirecto","0,5 x In",""))</f>
        <v>0,5 x In</v>
      </c>
      <c r="G69" s="40">
        <f>IF((S$10*0.5)=0,"",IF($G$10="Directo",S$10*0.5,IF($G$10="Indirecto",S$10*0.5,)))</f>
        <v>2.5</v>
      </c>
      <c r="H69" s="41"/>
      <c r="I69" s="39"/>
      <c r="J69" s="40"/>
      <c r="K69" s="40"/>
      <c r="L69" s="40"/>
      <c r="M69" s="40"/>
      <c r="N69" s="40"/>
      <c r="O69" s="40"/>
      <c r="P69" s="40"/>
      <c r="Q69" s="41"/>
      <c r="R69" s="39">
        <f>IF(M$11=2,2,IF(M$11=3,3,""))</f>
        <v>2</v>
      </c>
      <c r="S69" s="40"/>
      <c r="T69" s="41"/>
      <c r="U69" s="48"/>
      <c r="V69" s="43"/>
      <c r="W69" s="44"/>
    </row>
    <row r="70" spans="6:23" x14ac:dyDescent="0.25">
      <c r="F70" s="26" t="str">
        <f>IF($G$10="Directo","0,1 x Ib",IF($G$10="Indirecto","0,1 x In",""))</f>
        <v>0,1 x In</v>
      </c>
      <c r="G70" s="40">
        <f>IF((S$10*0.1)=0,"",IF($G$10="Directo",S$10*0.1,IF($G$10="Indirecto",S$10*0.1,)))</f>
        <v>0.5</v>
      </c>
      <c r="H70" s="41"/>
      <c r="I70" s="39"/>
      <c r="J70" s="40"/>
      <c r="K70" s="40"/>
      <c r="L70" s="40"/>
      <c r="M70" s="40"/>
      <c r="N70" s="40"/>
      <c r="O70" s="40"/>
      <c r="P70" s="40"/>
      <c r="Q70" s="41"/>
      <c r="R70" s="39">
        <f>IF($G$10="Directo",IF(M$11=2,2.5,IF(M$11=3,"4","")),IF($G$10="Indirecto",IF(M$11=2,2,IF(M$11=3,"3","")),""))</f>
        <v>2</v>
      </c>
      <c r="S70" s="40"/>
      <c r="T70" s="41"/>
      <c r="U70" s="48"/>
      <c r="V70" s="43"/>
      <c r="W70" s="44"/>
    </row>
    <row r="71" spans="6:23" ht="15.75" thickBot="1" x14ac:dyDescent="0.3">
      <c r="F71" s="27" t="str">
        <f>IF($G$10="Directo","-",IF($G$10="Indirecto","0,05 x In","-"))</f>
        <v>0,05 x In</v>
      </c>
      <c r="G71" s="60">
        <f>IF((S$10*0.05)=0,"",IF($G$10="Directo","-",IF($G$10="Indirecto",S$10*0.05,)))</f>
        <v>0.25</v>
      </c>
      <c r="H71" s="61"/>
      <c r="I71" s="62"/>
      <c r="J71" s="56"/>
      <c r="K71" s="56"/>
      <c r="L71" s="56"/>
      <c r="M71" s="56"/>
      <c r="N71" s="56"/>
      <c r="O71" s="56"/>
      <c r="P71" s="56"/>
      <c r="Q71" s="57"/>
      <c r="R71" s="62">
        <f>IF($G$10="Directo","-",IF(M$11=2,2.5,IF(M$11=3,4,"")))</f>
        <v>2.5</v>
      </c>
      <c r="S71" s="56"/>
      <c r="T71" s="57"/>
      <c r="U71" s="49"/>
      <c r="V71" s="46"/>
      <c r="W71" s="47"/>
    </row>
  </sheetData>
  <mergeCells count="250">
    <mergeCell ref="R41:T41"/>
    <mergeCell ref="R20:T20"/>
    <mergeCell ref="R24:T24"/>
    <mergeCell ref="U21:W24"/>
    <mergeCell ref="I20:K20"/>
    <mergeCell ref="L20:N20"/>
    <mergeCell ref="O20:Q20"/>
    <mergeCell ref="O23:Q23"/>
    <mergeCell ref="G30:H30"/>
    <mergeCell ref="G31:H31"/>
    <mergeCell ref="I31:Q31"/>
    <mergeCell ref="I32:Q32"/>
    <mergeCell ref="I37:Q37"/>
    <mergeCell ref="G38:H38"/>
    <mergeCell ref="I38:Q38"/>
    <mergeCell ref="R38:T38"/>
    <mergeCell ref="G39:H39"/>
    <mergeCell ref="I39:Q39"/>
    <mergeCell ref="R39:T39"/>
    <mergeCell ref="U38:W42"/>
    <mergeCell ref="G35:H35"/>
    <mergeCell ref="G36:H36"/>
    <mergeCell ref="U33:W37"/>
    <mergeCell ref="I36:Q36"/>
    <mergeCell ref="R36:T36"/>
    <mergeCell ref="R34:T34"/>
    <mergeCell ref="I35:Q35"/>
    <mergeCell ref="G33:H33"/>
    <mergeCell ref="G34:H34"/>
    <mergeCell ref="G42:H42"/>
    <mergeCell ref="I42:Q42"/>
    <mergeCell ref="R42:T42"/>
    <mergeCell ref="I33:Q33"/>
    <mergeCell ref="I34:Q34"/>
    <mergeCell ref="R35:T35"/>
    <mergeCell ref="R33:T33"/>
    <mergeCell ref="R37:T37"/>
    <mergeCell ref="G37:H37"/>
    <mergeCell ref="G40:H40"/>
    <mergeCell ref="I40:Q40"/>
    <mergeCell ref="R40:T40"/>
    <mergeCell ref="G41:H41"/>
    <mergeCell ref="I41:Q41"/>
    <mergeCell ref="F25:W25"/>
    <mergeCell ref="I24:K24"/>
    <mergeCell ref="L24:N24"/>
    <mergeCell ref="O24:Q24"/>
    <mergeCell ref="I26:Q26"/>
    <mergeCell ref="R26:T26"/>
    <mergeCell ref="U26:W26"/>
    <mergeCell ref="G24:H24"/>
    <mergeCell ref="U27:W32"/>
    <mergeCell ref="F26:H26"/>
    <mergeCell ref="G27:H27"/>
    <mergeCell ref="I29:Q29"/>
    <mergeCell ref="G28:H28"/>
    <mergeCell ref="G29:H29"/>
    <mergeCell ref="I27:Q27"/>
    <mergeCell ref="I28:Q28"/>
    <mergeCell ref="R27:T27"/>
    <mergeCell ref="R28:T28"/>
    <mergeCell ref="R29:T29"/>
    <mergeCell ref="R30:T30"/>
    <mergeCell ref="R31:T31"/>
    <mergeCell ref="R32:T32"/>
    <mergeCell ref="I30:Q30"/>
    <mergeCell ref="G32:H32"/>
    <mergeCell ref="R16:T16"/>
    <mergeCell ref="R17:T17"/>
    <mergeCell ref="O16:Q16"/>
    <mergeCell ref="G22:H22"/>
    <mergeCell ref="G23:H23"/>
    <mergeCell ref="R18:T18"/>
    <mergeCell ref="R19:T19"/>
    <mergeCell ref="O19:Q19"/>
    <mergeCell ref="G21:H21"/>
    <mergeCell ref="I19:K19"/>
    <mergeCell ref="G20:H20"/>
    <mergeCell ref="O21:Q21"/>
    <mergeCell ref="O22:Q22"/>
    <mergeCell ref="L21:N21"/>
    <mergeCell ref="L22:N22"/>
    <mergeCell ref="L23:N23"/>
    <mergeCell ref="I21:K21"/>
    <mergeCell ref="I22:K22"/>
    <mergeCell ref="I23:K23"/>
    <mergeCell ref="R21:T21"/>
    <mergeCell ref="R22:T22"/>
    <mergeCell ref="R23:T23"/>
    <mergeCell ref="O7:Q9"/>
    <mergeCell ref="O10:O11"/>
    <mergeCell ref="G17:H17"/>
    <mergeCell ref="G18:H18"/>
    <mergeCell ref="G19:H19"/>
    <mergeCell ref="I15:K15"/>
    <mergeCell ref="L15:N15"/>
    <mergeCell ref="O15:Q15"/>
    <mergeCell ref="I16:K16"/>
    <mergeCell ref="I17:K17"/>
    <mergeCell ref="L16:N16"/>
    <mergeCell ref="L19:N19"/>
    <mergeCell ref="L17:N17"/>
    <mergeCell ref="L18:N18"/>
    <mergeCell ref="I18:K18"/>
    <mergeCell ref="O17:Q17"/>
    <mergeCell ref="O18:Q18"/>
    <mergeCell ref="F14:W14"/>
    <mergeCell ref="U15:W15"/>
    <mergeCell ref="U16:W20"/>
    <mergeCell ref="V10:W11"/>
    <mergeCell ref="R15:T15"/>
    <mergeCell ref="F15:H15"/>
    <mergeCell ref="G16:H16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6:I6"/>
    <mergeCell ref="O6:Q6"/>
    <mergeCell ref="F12:W12"/>
    <mergeCell ref="R6:W6"/>
    <mergeCell ref="R7:W7"/>
    <mergeCell ref="R8:W8"/>
    <mergeCell ref="M10:N10"/>
    <mergeCell ref="R9:W9"/>
    <mergeCell ref="G48:H48"/>
    <mergeCell ref="I48:K48"/>
    <mergeCell ref="L48:N48"/>
    <mergeCell ref="O48:Q48"/>
    <mergeCell ref="R48:T48"/>
    <mergeCell ref="I46:K46"/>
    <mergeCell ref="L46:N46"/>
    <mergeCell ref="O46:Q46"/>
    <mergeCell ref="R46:T46"/>
    <mergeCell ref="G47:H47"/>
    <mergeCell ref="I47:K47"/>
    <mergeCell ref="L47:N47"/>
    <mergeCell ref="O47:Q47"/>
    <mergeCell ref="R47:T47"/>
    <mergeCell ref="G46:H46"/>
    <mergeCell ref="G51:H51"/>
    <mergeCell ref="I51:K51"/>
    <mergeCell ref="L51:N51"/>
    <mergeCell ref="O51:Q51"/>
    <mergeCell ref="R53:T53"/>
    <mergeCell ref="U51:W54"/>
    <mergeCell ref="G49:H49"/>
    <mergeCell ref="I49:K49"/>
    <mergeCell ref="L49:N49"/>
    <mergeCell ref="O49:Q49"/>
    <mergeCell ref="R49:T49"/>
    <mergeCell ref="G50:H50"/>
    <mergeCell ref="I50:K50"/>
    <mergeCell ref="L50:N50"/>
    <mergeCell ref="O50:Q50"/>
    <mergeCell ref="R50:T50"/>
    <mergeCell ref="U46:W50"/>
    <mergeCell ref="G52:H52"/>
    <mergeCell ref="I52:K52"/>
    <mergeCell ref="L52:N52"/>
    <mergeCell ref="O52:Q52"/>
    <mergeCell ref="F55:W55"/>
    <mergeCell ref="G53:H53"/>
    <mergeCell ref="I53:K53"/>
    <mergeCell ref="L53:N53"/>
    <mergeCell ref="O53:Q53"/>
    <mergeCell ref="R52:T52"/>
    <mergeCell ref="G59:H59"/>
    <mergeCell ref="I59:Q59"/>
    <mergeCell ref="R59:T59"/>
    <mergeCell ref="G57:H57"/>
    <mergeCell ref="I57:Q57"/>
    <mergeCell ref="R57:T57"/>
    <mergeCell ref="U56:W56"/>
    <mergeCell ref="U57:W62"/>
    <mergeCell ref="G54:H54"/>
    <mergeCell ref="I54:K54"/>
    <mergeCell ref="L54:N54"/>
    <mergeCell ref="O54:Q54"/>
    <mergeCell ref="R54:T54"/>
    <mergeCell ref="F56:H56"/>
    <mergeCell ref="I56:Q56"/>
    <mergeCell ref="R56:T56"/>
    <mergeCell ref="G70:H70"/>
    <mergeCell ref="I70:Q70"/>
    <mergeCell ref="R70:T70"/>
    <mergeCell ref="G71:H71"/>
    <mergeCell ref="I71:Q71"/>
    <mergeCell ref="R71:T71"/>
    <mergeCell ref="R66:T66"/>
    <mergeCell ref="G64:H64"/>
    <mergeCell ref="I64:Q64"/>
    <mergeCell ref="R64:T64"/>
    <mergeCell ref="G65:H65"/>
    <mergeCell ref="I65:Q65"/>
    <mergeCell ref="R65:T65"/>
    <mergeCell ref="H1:T4"/>
    <mergeCell ref="I69:Q69"/>
    <mergeCell ref="R10:R11"/>
    <mergeCell ref="G67:H67"/>
    <mergeCell ref="I67:Q67"/>
    <mergeCell ref="R67:T67"/>
    <mergeCell ref="G68:H68"/>
    <mergeCell ref="G69:H69"/>
    <mergeCell ref="G66:H66"/>
    <mergeCell ref="I66:Q66"/>
    <mergeCell ref="G63:H63"/>
    <mergeCell ref="I63:Q63"/>
    <mergeCell ref="R63:T63"/>
    <mergeCell ref="G61:H61"/>
    <mergeCell ref="I61:Q61"/>
    <mergeCell ref="R61:T61"/>
    <mergeCell ref="G62:H62"/>
    <mergeCell ref="I62:Q62"/>
    <mergeCell ref="R62:T62"/>
    <mergeCell ref="G60:H60"/>
    <mergeCell ref="I60:Q60"/>
    <mergeCell ref="R60:T60"/>
    <mergeCell ref="G58:H58"/>
    <mergeCell ref="I58:Q58"/>
    <mergeCell ref="U10:U11"/>
    <mergeCell ref="J10:K11"/>
    <mergeCell ref="M11:N11"/>
    <mergeCell ref="P10:Q11"/>
    <mergeCell ref="S10:T11"/>
    <mergeCell ref="R69:T69"/>
    <mergeCell ref="I68:Q68"/>
    <mergeCell ref="R68:T68"/>
    <mergeCell ref="U63:W66"/>
    <mergeCell ref="U67:W71"/>
    <mergeCell ref="R58:T58"/>
    <mergeCell ref="R51:T51"/>
    <mergeCell ref="F43:W43"/>
    <mergeCell ref="F44:W44"/>
    <mergeCell ref="F45:H45"/>
    <mergeCell ref="I45:K45"/>
    <mergeCell ref="L45:N45"/>
    <mergeCell ref="O45:Q45"/>
    <mergeCell ref="R45:T45"/>
    <mergeCell ref="U45:W45"/>
    <mergeCell ref="F13:W13"/>
    <mergeCell ref="F10:F11"/>
    <mergeCell ref="G10:H11"/>
    <mergeCell ref="I10:I11"/>
  </mergeCells>
  <conditionalFormatting sqref="I16:O24 I57:I71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27:I42 J49:K54 I46:I54 L46:O54">
    <cfRule type="expression" dxfId="1" priority="5" stopIfTrue="1">
      <formula>AND(ABS(I27)&lt;=$R27,I27&lt;&gt;"")</formula>
    </cfRule>
    <cfRule type="expression" dxfId="0" priority="6" stopIfTrue="1">
      <formula>AND(ABS(I27)&gt;$R27,I27&lt;&gt;"")</formula>
    </cfRule>
  </conditionalFormatting>
  <dataValidations disablePrompts="1"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193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C852D-10E1-4BEE-924C-B7B68236DB5A}">
  <ds:schemaRefs>
    <ds:schemaRef ds:uri="http://schemas.microsoft.com/office/2006/metadata/properties"/>
    <ds:schemaRef ds:uri="21187082-b03e-496c-b451-6531afb800af"/>
  </ds:schemaRefs>
</ds:datastoreItem>
</file>

<file path=customXml/itemProps2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2022-09-06T17:34:22Z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