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Kallo\VirtualEnv Projects\venv_EnergyBalance2017Dash\devfolder\data\"/>
    </mc:Choice>
  </mc:AlternateContent>
  <xr:revisionPtr revIDLastSave="0" documentId="8_{17F9D8D8-A402-4956-AE1D-927AC67D26A5}" xr6:coauthVersionLast="31" xr6:coauthVersionMax="31" xr10:uidLastSave="{00000000-0000-0000-0000-000000000000}"/>
  <bookViews>
    <workbookView xWindow="0" yWindow="0" windowWidth="18576" windowHeight="9024" xr2:uid="{00000000-000D-0000-FFFF-FFFF00000000}"/>
  </bookViews>
  <sheets>
    <sheet name="2017" sheetId="1" r:id="rId1"/>
  </sheets>
  <definedNames>
    <definedName name="_xlnm.Print_Area" localSheetId="0">'2017'!$A$1:$AM$70</definedName>
    <definedName name="_xlnm.Print_Titles" localSheetId="0">'2017'!$A:$B,'2017'!$1:$1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1" i="1" l="1"/>
  <c r="L61" i="1"/>
  <c r="H61" i="1"/>
  <c r="C61" i="1"/>
  <c r="AA60" i="1"/>
  <c r="L60" i="1"/>
  <c r="H60" i="1"/>
  <c r="C60" i="1"/>
  <c r="AK59" i="1"/>
  <c r="AA59" i="1"/>
  <c r="Z59" i="1"/>
  <c r="T59" i="1"/>
  <c r="S59" i="1"/>
  <c r="R59" i="1"/>
  <c r="H59" i="1"/>
  <c r="C59" i="1"/>
  <c r="AK58" i="1"/>
  <c r="AA58" i="1"/>
  <c r="AA57" i="1" s="1"/>
  <c r="Z58" i="1"/>
  <c r="T58" i="1"/>
  <c r="S58" i="1"/>
  <c r="L58" i="1"/>
  <c r="H58" i="1"/>
  <c r="H57" i="1" s="1"/>
  <c r="C58" i="1"/>
  <c r="AL57" i="1"/>
  <c r="AJ57" i="1"/>
  <c r="AI57" i="1"/>
  <c r="AH57" i="1"/>
  <c r="AG57" i="1"/>
  <c r="AF57" i="1"/>
  <c r="AE57" i="1"/>
  <c r="AD57" i="1"/>
  <c r="AC57" i="1"/>
  <c r="AB57" i="1"/>
  <c r="Y57" i="1"/>
  <c r="X57" i="1"/>
  <c r="W57" i="1"/>
  <c r="V57" i="1"/>
  <c r="U57" i="1"/>
  <c r="Q57" i="1"/>
  <c r="P57" i="1"/>
  <c r="N57" i="1"/>
  <c r="M57" i="1"/>
  <c r="K57" i="1"/>
  <c r="J57" i="1"/>
  <c r="I57" i="1"/>
  <c r="G57" i="1"/>
  <c r="F57" i="1"/>
  <c r="E57" i="1"/>
  <c r="D57" i="1"/>
  <c r="AA56" i="1"/>
  <c r="L56" i="1"/>
  <c r="H56" i="1"/>
  <c r="C56" i="1"/>
  <c r="AM56" i="1" s="1"/>
  <c r="AA55" i="1"/>
  <c r="L55" i="1"/>
  <c r="H55" i="1"/>
  <c r="C55" i="1"/>
  <c r="AA54" i="1"/>
  <c r="L54" i="1"/>
  <c r="H54" i="1"/>
  <c r="C54" i="1"/>
  <c r="AA53" i="1"/>
  <c r="L53" i="1"/>
  <c r="H53" i="1"/>
  <c r="C53" i="1"/>
  <c r="AA52" i="1"/>
  <c r="L52" i="1"/>
  <c r="H52" i="1"/>
  <c r="C52" i="1"/>
  <c r="AM52" i="1" s="1"/>
  <c r="AA51" i="1"/>
  <c r="L51" i="1"/>
  <c r="H51" i="1"/>
  <c r="C51" i="1"/>
  <c r="AA50" i="1"/>
  <c r="L50" i="1"/>
  <c r="H50" i="1"/>
  <c r="C50" i="1"/>
  <c r="AM50" i="1" s="1"/>
  <c r="AA49" i="1"/>
  <c r="L49" i="1"/>
  <c r="H49" i="1"/>
  <c r="C49" i="1"/>
  <c r="AA48" i="1"/>
  <c r="L48" i="1"/>
  <c r="H48" i="1"/>
  <c r="C48" i="1"/>
  <c r="AA47" i="1"/>
  <c r="L47" i="1"/>
  <c r="AA46" i="1"/>
  <c r="L46" i="1"/>
  <c r="H46" i="1"/>
  <c r="C46" i="1"/>
  <c r="AM46" i="1" s="1"/>
  <c r="AL45" i="1"/>
  <c r="AL30" i="1" s="1"/>
  <c r="AK45" i="1"/>
  <c r="AK30" i="1" s="1"/>
  <c r="AJ45" i="1"/>
  <c r="AI45" i="1"/>
  <c r="AH45" i="1"/>
  <c r="AG45" i="1"/>
  <c r="AF45" i="1"/>
  <c r="AE45" i="1"/>
  <c r="AD45" i="1"/>
  <c r="AC45" i="1"/>
  <c r="AB45" i="1"/>
  <c r="Z45" i="1"/>
  <c r="Z30" i="1" s="1"/>
  <c r="Y45" i="1"/>
  <c r="X45" i="1"/>
  <c r="W45" i="1"/>
  <c r="V45" i="1"/>
  <c r="U45" i="1"/>
  <c r="U30" i="1" s="1"/>
  <c r="T45" i="1"/>
  <c r="T30" i="1" s="1"/>
  <c r="S45" i="1"/>
  <c r="R45" i="1"/>
  <c r="R30" i="1" s="1"/>
  <c r="Q45" i="1"/>
  <c r="P45" i="1"/>
  <c r="O45" i="1"/>
  <c r="N45" i="1"/>
  <c r="M45" i="1"/>
  <c r="M30" i="1" s="1"/>
  <c r="K45" i="1"/>
  <c r="J45" i="1"/>
  <c r="I45" i="1"/>
  <c r="G45" i="1"/>
  <c r="F45" i="1"/>
  <c r="F30" i="1" s="1"/>
  <c r="E45" i="1"/>
  <c r="E30" i="1" s="1"/>
  <c r="D45" i="1"/>
  <c r="D30" i="1" s="1"/>
  <c r="AA44" i="1"/>
  <c r="L44" i="1"/>
  <c r="H44" i="1"/>
  <c r="C44" i="1"/>
  <c r="AA43" i="1"/>
  <c r="L43" i="1"/>
  <c r="H43" i="1"/>
  <c r="C43" i="1"/>
  <c r="AM43" i="1" s="1"/>
  <c r="AA42" i="1"/>
  <c r="L42" i="1"/>
  <c r="H42" i="1"/>
  <c r="C42" i="1"/>
  <c r="AA41" i="1"/>
  <c r="L41" i="1"/>
  <c r="H41" i="1"/>
  <c r="C41" i="1"/>
  <c r="AM41" i="1" s="1"/>
  <c r="AA40" i="1"/>
  <c r="L40" i="1"/>
  <c r="H40" i="1"/>
  <c r="C40" i="1"/>
  <c r="AA39" i="1"/>
  <c r="L39" i="1"/>
  <c r="H39" i="1"/>
  <c r="C39" i="1"/>
  <c r="AM39" i="1" s="1"/>
  <c r="AA38" i="1"/>
  <c r="L38" i="1"/>
  <c r="H38" i="1"/>
  <c r="C38" i="1"/>
  <c r="AA37" i="1"/>
  <c r="L37" i="1"/>
  <c r="H37" i="1"/>
  <c r="C37" i="1"/>
  <c r="AA36" i="1"/>
  <c r="L36" i="1"/>
  <c r="H36" i="1"/>
  <c r="C36" i="1"/>
  <c r="AA35" i="1"/>
  <c r="L35" i="1"/>
  <c r="H35" i="1"/>
  <c r="C35" i="1"/>
  <c r="AA34" i="1"/>
  <c r="L34" i="1"/>
  <c r="H34" i="1"/>
  <c r="C34" i="1"/>
  <c r="AA33" i="1"/>
  <c r="L33" i="1"/>
  <c r="H33" i="1"/>
  <c r="C33" i="1"/>
  <c r="AA32" i="1"/>
  <c r="L32" i="1"/>
  <c r="H32" i="1"/>
  <c r="C32" i="1"/>
  <c r="AL31" i="1"/>
  <c r="AJ31" i="1"/>
  <c r="AI31" i="1"/>
  <c r="AH31" i="1"/>
  <c r="AH30" i="1" s="1"/>
  <c r="AG31" i="1"/>
  <c r="AF31" i="1"/>
  <c r="AD31" i="1"/>
  <c r="AC31" i="1"/>
  <c r="AB31" i="1"/>
  <c r="Y31" i="1"/>
  <c r="X31" i="1"/>
  <c r="W31" i="1"/>
  <c r="V31" i="1"/>
  <c r="Q31" i="1"/>
  <c r="N31" i="1"/>
  <c r="M31" i="1"/>
  <c r="K31" i="1"/>
  <c r="J31" i="1"/>
  <c r="I31" i="1"/>
  <c r="AI30" i="1"/>
  <c r="AE30" i="1"/>
  <c r="W30" i="1"/>
  <c r="S30" i="1"/>
  <c r="O30" i="1"/>
  <c r="G30" i="1"/>
  <c r="AA29" i="1"/>
  <c r="AA28" i="1" s="1"/>
  <c r="H29" i="1"/>
  <c r="H28" i="1" s="1"/>
  <c r="C29" i="1"/>
  <c r="C28" i="1" s="1"/>
  <c r="AL28" i="1"/>
  <c r="AK28" i="1"/>
  <c r="AJ28" i="1"/>
  <c r="AI28" i="1"/>
  <c r="AH28" i="1"/>
  <c r="AG28" i="1"/>
  <c r="AF28" i="1"/>
  <c r="AE28" i="1"/>
  <c r="AD28" i="1"/>
  <c r="AC28" i="1"/>
  <c r="AB28" i="1"/>
  <c r="Z28" i="1"/>
  <c r="U28" i="1"/>
  <c r="T28" i="1"/>
  <c r="S28" i="1"/>
  <c r="R28" i="1"/>
  <c r="Q28" i="1"/>
  <c r="P28" i="1"/>
  <c r="O28" i="1"/>
  <c r="N28" i="1"/>
  <c r="M28" i="1"/>
  <c r="K28" i="1"/>
  <c r="J28" i="1"/>
  <c r="J8" i="1" s="1"/>
  <c r="I28" i="1"/>
  <c r="G28" i="1"/>
  <c r="F28" i="1"/>
  <c r="E28" i="1"/>
  <c r="D28" i="1"/>
  <c r="AJ27" i="1"/>
  <c r="AA26" i="1"/>
  <c r="L26" i="1"/>
  <c r="H26" i="1"/>
  <c r="C26" i="1"/>
  <c r="AM26" i="1" s="1"/>
  <c r="AA25" i="1"/>
  <c r="L25" i="1"/>
  <c r="E25" i="1"/>
  <c r="C25" i="1"/>
  <c r="C22" i="1" s="1"/>
  <c r="AM24" i="1"/>
  <c r="AC23" i="1"/>
  <c r="AC22" i="1" s="1"/>
  <c r="AB23" i="1"/>
  <c r="AL22" i="1"/>
  <c r="AJ22" i="1"/>
  <c r="AI22" i="1"/>
  <c r="AH22" i="1"/>
  <c r="AG22" i="1"/>
  <c r="AF22" i="1"/>
  <c r="AE22" i="1"/>
  <c r="AD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K22" i="1"/>
  <c r="J22" i="1"/>
  <c r="I22" i="1"/>
  <c r="H22" i="1" s="1"/>
  <c r="G22" i="1"/>
  <c r="F22" i="1"/>
  <c r="E22" i="1"/>
  <c r="D22" i="1"/>
  <c r="AA21" i="1"/>
  <c r="L21" i="1"/>
  <c r="H21" i="1"/>
  <c r="AM21" i="1" s="1"/>
  <c r="AA20" i="1"/>
  <c r="AM20" i="1" s="1"/>
  <c r="L20" i="1"/>
  <c r="H20" i="1"/>
  <c r="AM19" i="1"/>
  <c r="AM18" i="1"/>
  <c r="AA18" i="1"/>
  <c r="AA17" i="1"/>
  <c r="L17" i="1"/>
  <c r="L15" i="1" s="1"/>
  <c r="H17" i="1"/>
  <c r="C17" i="1"/>
  <c r="AA16" i="1"/>
  <c r="AA15" i="1" s="1"/>
  <c r="L16" i="1"/>
  <c r="H16" i="1"/>
  <c r="H15" i="1" s="1"/>
  <c r="C16" i="1"/>
  <c r="AL15" i="1"/>
  <c r="AK15" i="1"/>
  <c r="AJ15" i="1"/>
  <c r="AI15" i="1"/>
  <c r="AH15" i="1"/>
  <c r="AG15" i="1"/>
  <c r="AF15" i="1"/>
  <c r="AE15" i="1"/>
  <c r="AD15" i="1"/>
  <c r="AC15" i="1"/>
  <c r="AB15" i="1"/>
  <c r="Z15" i="1"/>
  <c r="Y15" i="1"/>
  <c r="X15" i="1"/>
  <c r="W15" i="1"/>
  <c r="V15" i="1"/>
  <c r="U15" i="1"/>
  <c r="T15" i="1"/>
  <c r="T27" i="1" s="1"/>
  <c r="S15" i="1"/>
  <c r="R15" i="1"/>
  <c r="Q15" i="1"/>
  <c r="P15" i="1"/>
  <c r="O15" i="1"/>
  <c r="N15" i="1"/>
  <c r="M15" i="1"/>
  <c r="K15" i="1"/>
  <c r="J15" i="1"/>
  <c r="I15" i="1"/>
  <c r="G15" i="1"/>
  <c r="F15" i="1"/>
  <c r="E15" i="1"/>
  <c r="D15" i="1"/>
  <c r="C15" i="1"/>
  <c r="AA14" i="1"/>
  <c r="L14" i="1"/>
  <c r="H14" i="1"/>
  <c r="C14" i="1"/>
  <c r="AM14" i="1" s="1"/>
  <c r="AA13" i="1"/>
  <c r="L13" i="1"/>
  <c r="H13" i="1"/>
  <c r="C13" i="1"/>
  <c r="AM13" i="1" s="1"/>
  <c r="AM12" i="1"/>
  <c r="AA11" i="1"/>
  <c r="L11" i="1"/>
  <c r="H11" i="1"/>
  <c r="C11" i="1"/>
  <c r="AA10" i="1"/>
  <c r="L10" i="1"/>
  <c r="L9" i="1" s="1"/>
  <c r="H10" i="1"/>
  <c r="C10" i="1"/>
  <c r="AL9" i="1"/>
  <c r="AK9" i="1"/>
  <c r="AJ9" i="1"/>
  <c r="AI9" i="1"/>
  <c r="AH9" i="1"/>
  <c r="AG9" i="1"/>
  <c r="AG27" i="1" s="1"/>
  <c r="AF9" i="1"/>
  <c r="AE9" i="1"/>
  <c r="AD9" i="1"/>
  <c r="AC9" i="1"/>
  <c r="AB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K9" i="1"/>
  <c r="J9" i="1"/>
  <c r="I9" i="1"/>
  <c r="G9" i="1"/>
  <c r="F9" i="1"/>
  <c r="E9" i="1"/>
  <c r="D9" i="1"/>
  <c r="AH8" i="1"/>
  <c r="AD8" i="1"/>
  <c r="Z8" i="1"/>
  <c r="G8" i="1"/>
  <c r="F8" i="1"/>
  <c r="AL7" i="1"/>
  <c r="AL8" i="1" s="1"/>
  <c r="AK7" i="1"/>
  <c r="AK8" i="1" s="1"/>
  <c r="AJ7" i="1"/>
  <c r="AJ8" i="1" s="1"/>
  <c r="AI7" i="1"/>
  <c r="AH7" i="1"/>
  <c r="AG7" i="1"/>
  <c r="AG8" i="1" s="1"/>
  <c r="AF7" i="1"/>
  <c r="AF8" i="1" s="1"/>
  <c r="AE7" i="1"/>
  <c r="AE27" i="1" s="1"/>
  <c r="AE62" i="1" s="1"/>
  <c r="AD7" i="1"/>
  <c r="AD27" i="1" s="1"/>
  <c r="AC7" i="1"/>
  <c r="AC8" i="1" s="1"/>
  <c r="AB7" i="1"/>
  <c r="AB8" i="1" s="1"/>
  <c r="Z7" i="1"/>
  <c r="Y7" i="1"/>
  <c r="X7" i="1"/>
  <c r="W7" i="1"/>
  <c r="V7" i="1"/>
  <c r="V27" i="1" s="1"/>
  <c r="U7" i="1"/>
  <c r="U8" i="1" s="1"/>
  <c r="T7" i="1"/>
  <c r="S7" i="1"/>
  <c r="S8" i="1" s="1"/>
  <c r="R7" i="1"/>
  <c r="Q7" i="1"/>
  <c r="Q8" i="1" s="1"/>
  <c r="P7" i="1"/>
  <c r="P8" i="1" s="1"/>
  <c r="O7" i="1"/>
  <c r="O8" i="1" s="1"/>
  <c r="N7" i="1"/>
  <c r="N27" i="1" s="1"/>
  <c r="M7" i="1"/>
  <c r="M8" i="1" s="1"/>
  <c r="K7" i="1"/>
  <c r="K8" i="1" s="1"/>
  <c r="J7" i="1"/>
  <c r="I7" i="1"/>
  <c r="G7" i="1"/>
  <c r="F7" i="1"/>
  <c r="E7" i="1"/>
  <c r="E8" i="1" s="1"/>
  <c r="D7" i="1"/>
  <c r="D8" i="1" s="1"/>
  <c r="AA6" i="1"/>
  <c r="L6" i="1"/>
  <c r="H6" i="1"/>
  <c r="C6" i="1"/>
  <c r="AA5" i="1"/>
  <c r="L5" i="1"/>
  <c r="H5" i="1"/>
  <c r="C5" i="1"/>
  <c r="AA4" i="1"/>
  <c r="L4" i="1"/>
  <c r="H4" i="1"/>
  <c r="C4" i="1"/>
  <c r="AM4" i="1" s="1"/>
  <c r="AA3" i="1"/>
  <c r="L3" i="1"/>
  <c r="H3" i="1"/>
  <c r="C3" i="1"/>
  <c r="AM3" i="1" s="1"/>
  <c r="AA2" i="1"/>
  <c r="L2" i="1"/>
  <c r="H2" i="1"/>
  <c r="C2" i="1"/>
  <c r="AM2" i="1" s="1"/>
  <c r="T62" i="1" l="1"/>
  <c r="L7" i="1"/>
  <c r="Y27" i="1"/>
  <c r="R27" i="1"/>
  <c r="R62" i="1" s="1"/>
  <c r="T8" i="1"/>
  <c r="R8" i="1"/>
  <c r="M27" i="1"/>
  <c r="M62" i="1" s="1"/>
  <c r="U27" i="1"/>
  <c r="U62" i="1" s="1"/>
  <c r="D27" i="1"/>
  <c r="D62" i="1" s="1"/>
  <c r="AC30" i="1"/>
  <c r="AM36" i="1"/>
  <c r="AM40" i="1"/>
  <c r="AM42" i="1"/>
  <c r="I30" i="1"/>
  <c r="AM47" i="1"/>
  <c r="AM58" i="1"/>
  <c r="C57" i="1"/>
  <c r="AM60" i="1"/>
  <c r="Q27" i="1"/>
  <c r="I8" i="1"/>
  <c r="AA7" i="1"/>
  <c r="AA8" i="1" s="1"/>
  <c r="AD62" i="1"/>
  <c r="AL27" i="1"/>
  <c r="E27" i="1"/>
  <c r="E62" i="1" s="1"/>
  <c r="N30" i="1"/>
  <c r="N62" i="1" s="1"/>
  <c r="AD30" i="1"/>
  <c r="K30" i="1"/>
  <c r="AM15" i="1"/>
  <c r="AH27" i="1"/>
  <c r="AH62" i="1" s="1"/>
  <c r="AE8" i="1"/>
  <c r="C9" i="1"/>
  <c r="AA9" i="1"/>
  <c r="AM16" i="1"/>
  <c r="X30" i="1"/>
  <c r="V30" i="1"/>
  <c r="V62" i="1" s="1"/>
  <c r="X27" i="1"/>
  <c r="X29" i="1" s="1"/>
  <c r="X28" i="1" s="1"/>
  <c r="AI27" i="1"/>
  <c r="AI62" i="1" s="1"/>
  <c r="N8" i="1"/>
  <c r="J30" i="1"/>
  <c r="L31" i="1"/>
  <c r="AG30" i="1"/>
  <c r="AM51" i="1"/>
  <c r="AM53" i="1"/>
  <c r="AM55" i="1"/>
  <c r="AB30" i="1"/>
  <c r="AJ30" i="1"/>
  <c r="AJ62" i="1" s="1"/>
  <c r="V8" i="1"/>
  <c r="AF30" i="1"/>
  <c r="AG62" i="1"/>
  <c r="Z27" i="1"/>
  <c r="Z62" i="1" s="1"/>
  <c r="H7" i="1"/>
  <c r="H27" i="1" s="1"/>
  <c r="H62" i="1" s="1"/>
  <c r="J27" i="1"/>
  <c r="J62" i="1" s="1"/>
  <c r="AI8" i="1"/>
  <c r="AC27" i="1"/>
  <c r="AC62" i="1" s="1"/>
  <c r="L22" i="1"/>
  <c r="L27" i="1" s="1"/>
  <c r="P30" i="1"/>
  <c r="Y29" i="1"/>
  <c r="Y28" i="1" s="1"/>
  <c r="AM57" i="1"/>
  <c r="F27" i="1"/>
  <c r="F62" i="1" s="1"/>
  <c r="AA31" i="1"/>
  <c r="AM44" i="1"/>
  <c r="AM54" i="1"/>
  <c r="AM5" i="1"/>
  <c r="AM6" i="1"/>
  <c r="C7" i="1"/>
  <c r="G27" i="1"/>
  <c r="G62" i="1" s="1"/>
  <c r="K27" i="1"/>
  <c r="K62" i="1" s="1"/>
  <c r="O27" i="1"/>
  <c r="O62" i="1" s="1"/>
  <c r="S27" i="1"/>
  <c r="S62" i="1" s="1"/>
  <c r="W27" i="1"/>
  <c r="AM10" i="1"/>
  <c r="AM11" i="1"/>
  <c r="AM17" i="1"/>
  <c r="P27" i="1"/>
  <c r="P62" i="1" s="1"/>
  <c r="AF27" i="1"/>
  <c r="AF62" i="1" s="1"/>
  <c r="AM32" i="1"/>
  <c r="AM33" i="1"/>
  <c r="AM34" i="1"/>
  <c r="C31" i="1"/>
  <c r="AM35" i="1"/>
  <c r="H45" i="1"/>
  <c r="AA45" i="1"/>
  <c r="L59" i="1"/>
  <c r="L57" i="1" s="1"/>
  <c r="AA23" i="1"/>
  <c r="AB22" i="1"/>
  <c r="AB27" i="1" s="1"/>
  <c r="AB62" i="1" s="1"/>
  <c r="AM59" i="1"/>
  <c r="AL62" i="1"/>
  <c r="H9" i="1"/>
  <c r="AM9" i="1" s="1"/>
  <c r="AM25" i="1"/>
  <c r="I27" i="1"/>
  <c r="Q30" i="1"/>
  <c r="Q62" i="1" s="1"/>
  <c r="Y30" i="1"/>
  <c r="H31" i="1"/>
  <c r="H30" i="1" s="1"/>
  <c r="AM37" i="1"/>
  <c r="AM38" i="1"/>
  <c r="L45" i="1"/>
  <c r="L30" i="1" s="1"/>
  <c r="AM48" i="1"/>
  <c r="C45" i="1"/>
  <c r="AM49" i="1"/>
  <c r="AM61" i="1"/>
  <c r="X62" i="1" l="1"/>
  <c r="X8" i="1"/>
  <c r="H8" i="1"/>
  <c r="Y62" i="1"/>
  <c r="I62" i="1"/>
  <c r="Y8" i="1"/>
  <c r="W29" i="1"/>
  <c r="AM45" i="1"/>
  <c r="C30" i="1"/>
  <c r="AM31" i="1"/>
  <c r="C27" i="1"/>
  <c r="C8" i="1"/>
  <c r="AM7" i="1"/>
  <c r="AK23" i="1"/>
  <c r="AK22" i="1" s="1"/>
  <c r="AK27" i="1" s="1"/>
  <c r="AK62" i="1" s="1"/>
  <c r="AA22" i="1"/>
  <c r="AA27" i="1" s="1"/>
  <c r="AA30" i="1"/>
  <c r="AM30" i="1" l="1"/>
  <c r="AA62" i="1"/>
  <c r="AM27" i="1"/>
  <c r="C62" i="1"/>
  <c r="AM23" i="1"/>
  <c r="AM22" i="1" s="1"/>
  <c r="W28" i="1"/>
  <c r="L29" i="1"/>
  <c r="L28" i="1" l="1"/>
  <c r="AM29" i="1"/>
  <c r="AM28" i="1" s="1"/>
  <c r="W8" i="1"/>
  <c r="W62" i="1"/>
  <c r="L8" i="1" l="1"/>
  <c r="AM8" i="1" s="1"/>
  <c r="L62" i="1"/>
  <c r="AM62" i="1" s="1"/>
</calcChain>
</file>

<file path=xl/sharedStrings.xml><?xml version="1.0" encoding="utf-8"?>
<sst xmlns="http://schemas.openxmlformats.org/spreadsheetml/2006/main" count="120" uniqueCount="118">
  <si>
    <t xml:space="preserve">2017                        Units = ktoe
</t>
  </si>
  <si>
    <t>NACE 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</si>
  <si>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</si>
  <si>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</si>
  <si>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</si>
  <si>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</si>
  <si>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</si>
  <si>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</si>
  <si>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</si>
  <si>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</si>
  <si>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</si>
  <si>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</si>
  <si>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</si>
  <si>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</si>
  <si>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</si>
  <si>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</si>
  <si>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</si>
  <si>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</si>
  <si>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</si>
  <si>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</si>
  <si>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</si>
  <si>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</si>
  <si>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</si>
  <si>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</si>
  <si>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</si>
  <si>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</si>
  <si>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</si>
  <si>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</si>
  <si>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</si>
  <si>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</si>
  <si>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</si>
  <si>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</si>
  <si>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</si>
  <si>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</si>
  <si>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</si>
  <si>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</si>
  <si>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</si>
  <si>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</si>
  <si>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</si>
  <si>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</si>
  <si>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</si>
  <si>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</si>
  <si>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</si>
  <si>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</si>
  <si>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</si>
  <si>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</si>
  <si>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</si>
  <si>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</si>
  <si>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</si>
  <si>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</si>
  <si>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</si>
  <si>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</si>
  <si>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</si>
  <si>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</si>
  <si>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</si>
  <si>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</si>
  <si>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</si>
  <si>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</si>
  <si>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</si>
  <si>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</si>
  <si>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</si>
  <si>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</si>
  <si>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</si>
  <si>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Non-Energy Consumption</t>
  </si>
  <si>
    <t>Final non-Energy Consumption (Feedstocks)</t>
  </si>
  <si>
    <t>Total Final Energy Consumption</t>
  </si>
  <si>
    <t>Industry*</t>
  </si>
  <si>
    <t>Non-Energy Mining</t>
  </si>
  <si>
    <t>05-09</t>
  </si>
  <si>
    <t>Food &amp; beverages</t>
  </si>
  <si>
    <t>10-11</t>
  </si>
  <si>
    <t>Textiles and textile products</t>
  </si>
  <si>
    <t>13-14</t>
  </si>
  <si>
    <t>Wood and wood products</t>
  </si>
  <si>
    <t>16</t>
  </si>
  <si>
    <t>Pulp, paper, publishing and printing</t>
  </si>
  <si>
    <t>17-18</t>
  </si>
  <si>
    <t>Chemicals &amp; man-made fibres</t>
  </si>
  <si>
    <t>20-21</t>
  </si>
  <si>
    <t>Rubber and plastic products</t>
  </si>
  <si>
    <t>22</t>
  </si>
  <si>
    <t>Other non-metallic mineral products</t>
  </si>
  <si>
    <t>23</t>
  </si>
  <si>
    <t>Basic metals and fabricated metal products</t>
  </si>
  <si>
    <t>24-25</t>
  </si>
  <si>
    <t>Machinery and equipment n.e.c.</t>
  </si>
  <si>
    <t>28</t>
  </si>
  <si>
    <t>Electrical and optical equipment</t>
  </si>
  <si>
    <t>26-27</t>
  </si>
  <si>
    <t>Transport equipment manufacture</t>
  </si>
  <si>
    <t>29-30</t>
  </si>
  <si>
    <t>Other manufacturing</t>
  </si>
  <si>
    <t>31-33, 12 &amp; 15</t>
  </si>
  <si>
    <t>Transport</t>
  </si>
  <si>
    <t>Road Freight</t>
  </si>
  <si>
    <t>Road Light Goods Vehicle</t>
  </si>
  <si>
    <t>Road Private Car</t>
  </si>
  <si>
    <t>Public Passenger Services</t>
  </si>
  <si>
    <t>Rail</t>
  </si>
  <si>
    <t>Domestic Aviation</t>
  </si>
  <si>
    <t>International Aviation</t>
  </si>
  <si>
    <t>Fuel Tourism</t>
  </si>
  <si>
    <t>Navigation</t>
  </si>
  <si>
    <t>Unspecified</t>
  </si>
  <si>
    <t>Residential</t>
  </si>
  <si>
    <t>Commercial/Public Services</t>
  </si>
  <si>
    <t>Commercial Services</t>
  </si>
  <si>
    <t>Public Services</t>
  </si>
  <si>
    <t>Agricultural</t>
  </si>
  <si>
    <t>Fisheries</t>
  </si>
  <si>
    <t>Statistical Difference</t>
  </si>
  <si>
    <t>* Industry sub-sectoral breakdown is based on the CIP 2009.</t>
  </si>
  <si>
    <t>Last Updated : 5th October 2018</t>
  </si>
  <si>
    <t>2017 provisional data</t>
  </si>
  <si>
    <t>2017 provisional data based on 2016 breakdown</t>
  </si>
  <si>
    <t>2016 data</t>
  </si>
  <si>
    <t>Sod peat is estimated due to new legislation and the methodology is under review</t>
  </si>
  <si>
    <t>Statistical differences may exist for crude oil between the calculated primary energy requirement and the observed refinery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</si>
</sst>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d/mm/yyyy;@"/>
  </numFmts>
  <fonts count="7">
    <font>
      <sz val="10"/>
      <name val="Arial"/>
    </font>
    <font>
      <sz val="10"/>
      <name val="MS Sans Serif"/>
      <family val="2"/>
    </font>
    <font>
      <b/>
      <sz val="11"/>
      <name val="Myriad Pro"/>
      <family val="2"/>
    </font>
    <font>
      <b/>
      <sz val="10"/>
      <name val="Myriad Pro"/>
      <family val="2"/>
    </font>
    <font>
      <sz val="10"/>
      <name val="Myriad Pro"/>
      <family val="2"/>
    </font>
    <font>
      <sz val="8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C0C0"/>
        <bgColor indexed="64"/>
      </patternFill>
    </fill>
  </fills>
  <borders count="138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1" fillId="0" borderId="0"/>
    <xf numFmtId="0" fontId="5" fillId="0" borderId="0"/>
  </cellStyleXfs>
  <cellXfs count="257">
    <xf numFmtId="0" fontId="0" fillId="0" borderId="0" xfId="0"/>
    <xf numFmtId="38" fontId="2" fillId="0" borderId="0" xfId="2" applyNumberFormat="1" applyFont="1" applyAlignment="1">
      <alignment horizontal="left" wrapText="1"/>
    </xf>
    <xf numFmtId="38" fontId="3" fillId="0" borderId="1" xfId="2" applyNumberFormat="1" applyFont="1" applyBorder="1" applyAlignment="1">
      <alignment horizontal="center" wrapText="1"/>
    </xf>
    <xf numFmtId="38" fontId="3" fillId="0" borderId="2" xfId="2" applyNumberFormat="1" applyFont="1" applyFill="1" applyBorder="1" applyAlignment="1">
      <alignment horizontal="center" textRotation="90" wrapText="1"/>
    </xf>
    <xf numFmtId="38" fontId="3" fillId="0" borderId="3" xfId="2" applyNumberFormat="1" applyFont="1" applyFill="1" applyBorder="1" applyAlignment="1">
      <alignment horizontal="center" textRotation="90" wrapText="1"/>
    </xf>
    <xf numFmtId="38" fontId="3" fillId="0" borderId="4" xfId="2" applyNumberFormat="1" applyFont="1" applyFill="1" applyBorder="1" applyAlignment="1">
      <alignment horizontal="center" textRotation="90" wrapText="1"/>
    </xf>
    <xf numFmtId="38" fontId="3" fillId="0" borderId="5" xfId="2" applyNumberFormat="1" applyFont="1" applyFill="1" applyBorder="1" applyAlignment="1">
      <alignment horizontal="center" textRotation="90" wrapText="1"/>
    </xf>
    <xf numFmtId="38" fontId="3" fillId="0" borderId="6" xfId="2" applyNumberFormat="1" applyFont="1" applyFill="1" applyBorder="1" applyAlignment="1">
      <alignment horizontal="center" textRotation="90" wrapText="1"/>
    </xf>
    <xf numFmtId="38" fontId="3" fillId="0" borderId="7" xfId="2" applyNumberFormat="1" applyFont="1" applyFill="1" applyBorder="1" applyAlignment="1">
      <alignment horizontal="center" textRotation="90" wrapText="1"/>
    </xf>
    <xf numFmtId="38" fontId="3" fillId="0" borderId="8" xfId="2" applyNumberFormat="1" applyFont="1" applyFill="1" applyBorder="1" applyAlignment="1">
      <alignment horizontal="center" textRotation="90" wrapText="1"/>
    </xf>
    <xf numFmtId="38" fontId="3" fillId="0" borderId="9" xfId="2" applyNumberFormat="1" applyFont="1" applyFill="1" applyBorder="1" applyAlignment="1">
      <alignment horizontal="center" textRotation="90" wrapText="1"/>
    </xf>
    <xf numFmtId="38" fontId="4" fillId="0" borderId="0" xfId="0" applyNumberFormat="1" applyFont="1" applyAlignment="1"/>
    <xf numFmtId="38" fontId="4" fillId="0" borderId="10" xfId="2" applyNumberFormat="1" applyFont="1" applyFill="1" applyBorder="1" applyAlignment="1">
      <alignment horizontal="left"/>
    </xf>
    <xf numFmtId="38" fontId="3" fillId="0" borderId="11" xfId="2" applyNumberFormat="1" applyFont="1" applyFill="1" applyBorder="1" applyAlignment="1">
      <alignment horizontal="center"/>
    </xf>
    <xf numFmtId="38" fontId="3" fillId="0" borderId="12" xfId="2" applyNumberFormat="1" applyFont="1" applyFill="1" applyBorder="1" applyAlignment="1">
      <alignment horizontal="center"/>
    </xf>
    <xf numFmtId="38" fontId="3" fillId="0" borderId="13" xfId="2" applyNumberFormat="1" applyFont="1" applyFill="1" applyBorder="1" applyAlignment="1">
      <alignment horizontal="center"/>
    </xf>
    <xf numFmtId="38" fontId="3" fillId="0" borderId="14" xfId="2" applyNumberFormat="1" applyFont="1" applyFill="1" applyBorder="1" applyAlignment="1">
      <alignment horizontal="center"/>
    </xf>
    <xf numFmtId="38" fontId="4" fillId="0" borderId="15" xfId="2" applyNumberFormat="1" applyFont="1" applyFill="1" applyBorder="1" applyAlignment="1">
      <alignment horizontal="center"/>
    </xf>
    <xf numFmtId="38" fontId="3" fillId="0" borderId="16" xfId="2" applyNumberFormat="1" applyFont="1" applyFill="1" applyBorder="1" applyAlignment="1">
      <alignment horizontal="center"/>
    </xf>
    <xf numFmtId="38" fontId="4" fillId="0" borderId="13" xfId="2" applyNumberFormat="1" applyFont="1" applyFill="1" applyBorder="1" applyAlignment="1">
      <alignment horizontal="center"/>
    </xf>
    <xf numFmtId="38" fontId="4" fillId="0" borderId="14" xfId="2" applyNumberFormat="1" applyFont="1" applyFill="1" applyBorder="1" applyAlignment="1">
      <alignment horizontal="center"/>
    </xf>
    <xf numFmtId="38" fontId="4" fillId="0" borderId="17" xfId="2" applyNumberFormat="1" applyFont="1" applyFill="1" applyBorder="1" applyAlignment="1">
      <alignment horizontal="center"/>
    </xf>
    <xf numFmtId="38" fontId="3" fillId="0" borderId="10" xfId="2" applyNumberFormat="1" applyFont="1" applyFill="1" applyBorder="1" applyAlignment="1">
      <alignment horizontal="center"/>
    </xf>
    <xf numFmtId="38" fontId="4" fillId="0" borderId="18" xfId="2" applyNumberFormat="1" applyFont="1" applyFill="1" applyBorder="1" applyAlignment="1">
      <alignment horizontal="center"/>
    </xf>
    <xf numFmtId="38" fontId="4" fillId="0" borderId="16" xfId="2" applyNumberFormat="1" applyFont="1" applyFill="1" applyBorder="1" applyAlignment="1">
      <alignment horizontal="center"/>
    </xf>
    <xf numFmtId="38" fontId="4" fillId="0" borderId="19" xfId="2" applyNumberFormat="1" applyFont="1" applyFill="1" applyBorder="1" applyAlignment="1">
      <alignment horizontal="center"/>
    </xf>
    <xf numFmtId="38" fontId="4" fillId="0" borderId="0" xfId="0" applyNumberFormat="1" applyFont="1" applyFill="1"/>
    <xf numFmtId="38" fontId="4" fillId="0" borderId="20" xfId="2" applyNumberFormat="1" applyFont="1" applyFill="1" applyBorder="1" applyAlignment="1">
      <alignment horizontal="left"/>
    </xf>
    <xf numFmtId="38" fontId="3" fillId="0" borderId="21" xfId="2" applyNumberFormat="1" applyFont="1" applyFill="1" applyBorder="1" applyAlignment="1">
      <alignment horizontal="center"/>
    </xf>
    <xf numFmtId="38" fontId="3" fillId="0" borderId="22" xfId="2" applyNumberFormat="1" applyFont="1" applyFill="1" applyBorder="1" applyAlignment="1">
      <alignment horizontal="center"/>
    </xf>
    <xf numFmtId="38" fontId="3" fillId="0" borderId="23" xfId="2" applyNumberFormat="1" applyFont="1" applyFill="1" applyBorder="1" applyAlignment="1">
      <alignment horizontal="center"/>
    </xf>
    <xf numFmtId="38" fontId="3" fillId="0" borderId="24" xfId="2" applyNumberFormat="1" applyFont="1" applyFill="1" applyBorder="1" applyAlignment="1">
      <alignment horizontal="center"/>
    </xf>
    <xf numFmtId="38" fontId="4" fillId="0" borderId="24" xfId="2" applyNumberFormat="1" applyFont="1" applyFill="1" applyBorder="1" applyAlignment="1">
      <alignment horizontal="center"/>
    </xf>
    <xf numFmtId="38" fontId="3" fillId="0" borderId="25" xfId="2" applyNumberFormat="1" applyFont="1" applyFill="1" applyBorder="1" applyAlignment="1">
      <alignment horizontal="center"/>
    </xf>
    <xf numFmtId="38" fontId="4" fillId="0" borderId="23" xfId="2" applyNumberFormat="1" applyFont="1" applyFill="1" applyBorder="1" applyAlignment="1">
      <alignment horizontal="center"/>
    </xf>
    <xf numFmtId="38" fontId="4" fillId="0" borderId="26" xfId="2" applyNumberFormat="1" applyFont="1" applyFill="1" applyBorder="1" applyAlignment="1">
      <alignment horizontal="center"/>
    </xf>
    <xf numFmtId="38" fontId="3" fillId="0" borderId="20" xfId="2" applyNumberFormat="1" applyFont="1" applyFill="1" applyBorder="1" applyAlignment="1">
      <alignment horizontal="center"/>
    </xf>
    <xf numFmtId="38" fontId="4" fillId="0" borderId="27" xfId="2" applyNumberFormat="1" applyFont="1" applyFill="1" applyBorder="1" applyAlignment="1">
      <alignment horizontal="center"/>
    </xf>
    <xf numFmtId="38" fontId="4" fillId="0" borderId="25" xfId="2" applyNumberFormat="1" applyFont="1" applyFill="1" applyBorder="1" applyAlignment="1">
      <alignment horizontal="center"/>
    </xf>
    <xf numFmtId="38" fontId="4" fillId="0" borderId="28" xfId="2" applyNumberFormat="1" applyFont="1" applyFill="1" applyBorder="1" applyAlignment="1">
      <alignment horizontal="center"/>
    </xf>
    <xf numFmtId="38" fontId="3" fillId="0" borderId="26" xfId="2" applyNumberFormat="1" applyFont="1" applyFill="1" applyBorder="1" applyAlignment="1">
      <alignment horizontal="center"/>
    </xf>
    <xf numFmtId="38" fontId="4" fillId="0" borderId="29" xfId="2" applyNumberFormat="1" applyFont="1" applyFill="1" applyBorder="1" applyAlignment="1">
      <alignment horizontal="left"/>
    </xf>
    <xf numFmtId="38" fontId="3" fillId="0" borderId="30" xfId="2" applyNumberFormat="1" applyFont="1" applyFill="1" applyBorder="1" applyAlignment="1">
      <alignment horizontal="center"/>
    </xf>
    <xf numFmtId="38" fontId="3" fillId="0" borderId="31" xfId="2" applyNumberFormat="1" applyFont="1" applyFill="1" applyBorder="1" applyAlignment="1">
      <alignment horizontal="center"/>
    </xf>
    <xf numFmtId="38" fontId="4" fillId="0" borderId="32" xfId="2" applyNumberFormat="1" applyFont="1" applyFill="1" applyBorder="1" applyAlignment="1">
      <alignment horizontal="center"/>
    </xf>
    <xf numFmtId="38" fontId="3" fillId="0" borderId="33" xfId="2" applyNumberFormat="1" applyFont="1" applyFill="1" applyBorder="1" applyAlignment="1">
      <alignment horizontal="center"/>
    </xf>
    <xf numFmtId="38" fontId="4" fillId="0" borderId="31" xfId="2" applyNumberFormat="1" applyFont="1" applyFill="1" applyBorder="1" applyAlignment="1">
      <alignment horizontal="center"/>
    </xf>
    <xf numFmtId="38" fontId="3" fillId="0" borderId="29" xfId="2" applyNumberFormat="1" applyFont="1" applyFill="1" applyBorder="1" applyAlignment="1">
      <alignment horizontal="center"/>
    </xf>
    <xf numFmtId="38" fontId="4" fillId="0" borderId="34" xfId="2" applyNumberFormat="1" applyFont="1" applyFill="1" applyBorder="1" applyAlignment="1">
      <alignment horizontal="center"/>
    </xf>
    <xf numFmtId="38" fontId="4" fillId="0" borderId="35" xfId="2" applyNumberFormat="1" applyFont="1" applyFill="1" applyBorder="1" applyAlignment="1">
      <alignment horizontal="center"/>
    </xf>
    <xf numFmtId="38" fontId="4" fillId="0" borderId="33" xfId="2" applyNumberFormat="1" applyFont="1" applyFill="1" applyBorder="1" applyAlignment="1">
      <alignment horizontal="center"/>
    </xf>
    <xf numFmtId="38" fontId="4" fillId="0" borderId="36" xfId="2" applyNumberFormat="1" applyFont="1" applyFill="1" applyBorder="1" applyAlignment="1">
      <alignment horizontal="center"/>
    </xf>
    <xf numFmtId="38" fontId="3" fillId="0" borderId="37" xfId="2" applyNumberFormat="1" applyFont="1" applyFill="1" applyBorder="1" applyAlignment="1">
      <alignment horizontal="left"/>
    </xf>
    <xf numFmtId="38" fontId="3" fillId="0" borderId="38" xfId="2" applyNumberFormat="1" applyFont="1" applyFill="1" applyBorder="1" applyAlignment="1">
      <alignment horizontal="center"/>
    </xf>
    <xf numFmtId="38" fontId="3" fillId="0" borderId="39" xfId="2" applyNumberFormat="1" applyFont="1" applyFill="1" applyBorder="1" applyAlignment="1">
      <alignment horizontal="center"/>
    </xf>
    <xf numFmtId="38" fontId="3" fillId="0" borderId="37" xfId="2" applyNumberFormat="1" applyFont="1" applyFill="1" applyBorder="1" applyAlignment="1">
      <alignment horizontal="center"/>
    </xf>
    <xf numFmtId="38" fontId="3" fillId="0" borderId="17" xfId="2" applyNumberFormat="1" applyFont="1" applyFill="1" applyBorder="1" applyAlignment="1">
      <alignment horizontal="center"/>
    </xf>
    <xf numFmtId="38" fontId="3" fillId="0" borderId="40" xfId="2" applyNumberFormat="1" applyFont="1" applyFill="1" applyBorder="1" applyAlignment="1">
      <alignment horizontal="center"/>
    </xf>
    <xf numFmtId="38" fontId="3" fillId="0" borderId="41" xfId="2" applyNumberFormat="1" applyFont="1" applyFill="1" applyBorder="1" applyAlignment="1">
      <alignment horizontal="center"/>
    </xf>
    <xf numFmtId="38" fontId="3" fillId="0" borderId="42" xfId="2" applyNumberFormat="1" applyFont="1" applyFill="1" applyBorder="1" applyAlignment="1">
      <alignment horizontal="center"/>
    </xf>
    <xf numFmtId="38" fontId="3" fillId="0" borderId="43" xfId="2" applyNumberFormat="1" applyFont="1" applyFill="1" applyBorder="1" applyAlignment="1">
      <alignment horizontal="center"/>
    </xf>
    <xf numFmtId="38" fontId="3" fillId="0" borderId="0" xfId="0" applyNumberFormat="1" applyFont="1" applyFill="1"/>
    <xf numFmtId="38" fontId="3" fillId="0" borderId="44" xfId="2" applyNumberFormat="1" applyFont="1" applyFill="1" applyBorder="1" applyAlignment="1">
      <alignment horizontal="left"/>
    </xf>
    <xf numFmtId="38" fontId="3" fillId="0" borderId="45" xfId="2" applyNumberFormat="1" applyFont="1" applyFill="1" applyBorder="1" applyAlignment="1">
      <alignment horizontal="center"/>
    </xf>
    <xf numFmtId="38" fontId="3" fillId="0" borderId="46" xfId="2" applyNumberFormat="1" applyFont="1" applyFill="1" applyBorder="1" applyAlignment="1">
      <alignment horizontal="center"/>
    </xf>
    <xf numFmtId="38" fontId="3" fillId="0" borderId="44" xfId="2" applyNumberFormat="1" applyFont="1" applyFill="1" applyBorder="1" applyAlignment="1">
      <alignment horizontal="center"/>
    </xf>
    <xf numFmtId="38" fontId="3" fillId="0" borderId="47" xfId="2" applyNumberFormat="1" applyFont="1" applyFill="1" applyBorder="1" applyAlignment="1">
      <alignment horizontal="center"/>
    </xf>
    <xf numFmtId="38" fontId="3" fillId="0" borderId="48" xfId="2" applyNumberFormat="1" applyFont="1" applyFill="1" applyBorder="1" applyAlignment="1">
      <alignment horizontal="center"/>
    </xf>
    <xf numFmtId="38" fontId="3" fillId="0" borderId="49" xfId="2" applyNumberFormat="1" applyFont="1" applyFill="1" applyBorder="1" applyAlignment="1">
      <alignment horizontal="center"/>
    </xf>
    <xf numFmtId="38" fontId="4" fillId="0" borderId="49" xfId="2" applyNumberFormat="1" applyFont="1" applyFill="1" applyBorder="1" applyAlignment="1">
      <alignment horizontal="center"/>
    </xf>
    <xf numFmtId="38" fontId="3" fillId="0" borderId="50" xfId="2" applyNumberFormat="1" applyFont="1" applyFill="1" applyBorder="1" applyAlignment="1">
      <alignment horizontal="center"/>
    </xf>
    <xf numFmtId="38" fontId="3" fillId="0" borderId="51" xfId="2" applyNumberFormat="1" applyFont="1" applyFill="1" applyBorder="1" applyAlignment="1">
      <alignment horizontal="center"/>
    </xf>
    <xf numFmtId="38" fontId="3" fillId="0" borderId="52" xfId="2" applyNumberFormat="1" applyFont="1" applyFill="1" applyBorder="1" applyAlignment="1">
      <alignment horizontal="center"/>
    </xf>
    <xf numFmtId="38" fontId="3" fillId="0" borderId="53" xfId="2" applyNumberFormat="1" applyFont="1" applyFill="1" applyBorder="1" applyAlignment="1">
      <alignment horizontal="center"/>
    </xf>
    <xf numFmtId="38" fontId="3" fillId="0" borderId="54" xfId="2" applyNumberFormat="1" applyFont="1" applyFill="1" applyBorder="1" applyAlignment="1">
      <alignment horizontal="center"/>
    </xf>
    <xf numFmtId="38" fontId="4" fillId="0" borderId="55" xfId="2" applyNumberFormat="1" applyFont="1" applyFill="1" applyBorder="1" applyAlignment="1">
      <alignment horizontal="left"/>
    </xf>
    <xf numFmtId="38" fontId="3" fillId="0" borderId="56" xfId="2" applyNumberFormat="1" applyFont="1" applyFill="1" applyBorder="1" applyAlignment="1">
      <alignment horizontal="center"/>
    </xf>
    <xf numFmtId="38" fontId="3" fillId="0" borderId="57" xfId="2" applyNumberFormat="1" applyFont="1" applyFill="1" applyBorder="1" applyAlignment="1">
      <alignment horizontal="center"/>
    </xf>
    <xf numFmtId="38" fontId="4" fillId="0" borderId="58" xfId="2" applyNumberFormat="1" applyFont="1" applyFill="1" applyBorder="1" applyAlignment="1">
      <alignment horizontal="center"/>
    </xf>
    <xf numFmtId="38" fontId="4" fillId="0" borderId="59" xfId="2" applyNumberFormat="1" applyFont="1" applyFill="1" applyBorder="1" applyAlignment="1">
      <alignment horizontal="center"/>
    </xf>
    <xf numFmtId="38" fontId="4" fillId="0" borderId="60" xfId="2" applyNumberFormat="1" applyFont="1" applyFill="1" applyBorder="1" applyAlignment="1">
      <alignment horizontal="center"/>
    </xf>
    <xf numFmtId="38" fontId="3" fillId="0" borderId="61" xfId="2" applyNumberFormat="1" applyFont="1" applyFill="1" applyBorder="1" applyAlignment="1">
      <alignment horizontal="center"/>
    </xf>
    <xf numFmtId="38" fontId="3" fillId="0" borderId="55" xfId="2" applyNumberFormat="1" applyFont="1" applyFill="1" applyBorder="1" applyAlignment="1">
      <alignment horizontal="center"/>
    </xf>
    <xf numFmtId="38" fontId="4" fillId="0" borderId="62" xfId="2" applyNumberFormat="1" applyFont="1" applyFill="1" applyBorder="1" applyAlignment="1">
      <alignment horizontal="center"/>
    </xf>
    <xf numFmtId="38" fontId="4" fillId="0" borderId="61" xfId="2" applyNumberFormat="1" applyFont="1" applyFill="1" applyBorder="1" applyAlignment="1">
      <alignment horizontal="center"/>
    </xf>
    <xf numFmtId="38" fontId="4" fillId="0" borderId="63" xfId="2" applyNumberFormat="1" applyFont="1" applyFill="1" applyBorder="1" applyAlignment="1">
      <alignment horizontal="center"/>
    </xf>
    <xf numFmtId="38" fontId="4" fillId="0" borderId="64" xfId="2" applyNumberFormat="1" applyFont="1" applyFill="1" applyBorder="1" applyAlignment="1">
      <alignment horizontal="center"/>
    </xf>
    <xf numFmtId="38" fontId="4" fillId="0" borderId="65" xfId="2" applyNumberFormat="1" applyFont="1" applyFill="1" applyBorder="1" applyAlignment="1">
      <alignment horizontal="left"/>
    </xf>
    <xf numFmtId="38" fontId="3" fillId="0" borderId="66" xfId="2" applyNumberFormat="1" applyFont="1" applyFill="1" applyBorder="1" applyAlignment="1">
      <alignment horizontal="center"/>
    </xf>
    <xf numFmtId="38" fontId="3" fillId="0" borderId="67" xfId="2" applyNumberFormat="1" applyFont="1" applyFill="1" applyBorder="1" applyAlignment="1">
      <alignment horizontal="center"/>
    </xf>
    <xf numFmtId="38" fontId="4" fillId="0" borderId="68" xfId="2" applyNumberFormat="1" applyFont="1" applyFill="1" applyBorder="1" applyAlignment="1">
      <alignment horizontal="center"/>
    </xf>
    <xf numFmtId="38" fontId="4" fillId="0" borderId="69" xfId="2" applyNumberFormat="1" applyFont="1" applyFill="1" applyBorder="1" applyAlignment="1">
      <alignment horizontal="center"/>
    </xf>
    <xf numFmtId="38" fontId="4" fillId="0" borderId="70" xfId="2" applyNumberFormat="1" applyFont="1" applyFill="1" applyBorder="1" applyAlignment="1">
      <alignment horizontal="center"/>
    </xf>
    <xf numFmtId="38" fontId="3" fillId="0" borderId="71" xfId="2" applyNumberFormat="1" applyFont="1" applyFill="1" applyBorder="1" applyAlignment="1">
      <alignment horizontal="center"/>
    </xf>
    <xf numFmtId="38" fontId="3" fillId="0" borderId="65" xfId="2" applyNumberFormat="1" applyFont="1" applyFill="1" applyBorder="1" applyAlignment="1">
      <alignment horizontal="center"/>
    </xf>
    <xf numFmtId="38" fontId="4" fillId="0" borderId="72" xfId="2" applyNumberFormat="1" applyFont="1" applyFill="1" applyBorder="1" applyAlignment="1">
      <alignment horizontal="center"/>
    </xf>
    <xf numFmtId="38" fontId="4" fillId="0" borderId="71" xfId="2" applyNumberFormat="1" applyFont="1" applyFill="1" applyBorder="1" applyAlignment="1">
      <alignment horizontal="center"/>
    </xf>
    <xf numFmtId="38" fontId="4" fillId="0" borderId="73" xfId="2" applyNumberFormat="1" applyFont="1" applyFill="1" applyBorder="1" applyAlignment="1">
      <alignment horizontal="center"/>
    </xf>
    <xf numFmtId="38" fontId="3" fillId="0" borderId="0" xfId="2" applyNumberFormat="1" applyFont="1" applyFill="1" applyBorder="1" applyAlignment="1">
      <alignment horizontal="left"/>
    </xf>
    <xf numFmtId="38" fontId="3" fillId="0" borderId="1" xfId="2" applyNumberFormat="1" applyFont="1" applyFill="1" applyBorder="1" applyAlignment="1">
      <alignment horizontal="center"/>
    </xf>
    <xf numFmtId="38" fontId="3" fillId="0" borderId="74" xfId="2" applyNumberFormat="1" applyFont="1" applyFill="1" applyBorder="1" applyAlignment="1">
      <alignment horizontal="center"/>
    </xf>
    <xf numFmtId="38" fontId="3" fillId="0" borderId="75" xfId="2" applyNumberFormat="1" applyFont="1" applyFill="1" applyBorder="1" applyAlignment="1">
      <alignment horizontal="center"/>
    </xf>
    <xf numFmtId="38" fontId="3" fillId="0" borderId="76" xfId="2" applyNumberFormat="1" applyFont="1" applyFill="1" applyBorder="1" applyAlignment="1">
      <alignment horizontal="center"/>
    </xf>
    <xf numFmtId="38" fontId="3" fillId="0" borderId="77" xfId="2" applyNumberFormat="1" applyFont="1" applyFill="1" applyBorder="1" applyAlignment="1">
      <alignment horizontal="center"/>
    </xf>
    <xf numFmtId="38" fontId="3" fillId="0" borderId="78" xfId="2" applyNumberFormat="1" applyFont="1" applyFill="1" applyBorder="1" applyAlignment="1">
      <alignment horizontal="center"/>
    </xf>
    <xf numFmtId="38" fontId="3" fillId="0" borderId="0" xfId="2" applyNumberFormat="1" applyFont="1" applyFill="1" applyBorder="1" applyAlignment="1">
      <alignment horizontal="center"/>
    </xf>
    <xf numFmtId="38" fontId="3" fillId="0" borderId="79" xfId="2" applyNumberFormat="1" applyFont="1" applyFill="1" applyBorder="1" applyAlignment="1">
      <alignment horizontal="center"/>
    </xf>
    <xf numFmtId="38" fontId="3" fillId="0" borderId="80" xfId="2" applyNumberFormat="1" applyFont="1" applyFill="1" applyBorder="1" applyAlignment="1">
      <alignment horizontal="center"/>
    </xf>
    <xf numFmtId="38" fontId="3" fillId="0" borderId="81" xfId="2" applyNumberFormat="1" applyFont="1" applyFill="1" applyBorder="1" applyAlignment="1">
      <alignment horizontal="center"/>
    </xf>
    <xf numFmtId="38" fontId="4" fillId="0" borderId="82" xfId="2" applyNumberFormat="1" applyFont="1" applyFill="1" applyBorder="1" applyAlignment="1">
      <alignment horizontal="center"/>
    </xf>
    <xf numFmtId="38" fontId="4" fillId="0" borderId="0" xfId="0" applyNumberFormat="1" applyFont="1" applyFill="1" applyBorder="1"/>
    <xf numFmtId="1" fontId="4" fillId="0" borderId="25" xfId="2" applyNumberFormat="1" applyFont="1" applyFill="1" applyBorder="1" applyAlignment="1">
      <alignment horizontal="center"/>
    </xf>
    <xf numFmtId="38" fontId="3" fillId="0" borderId="83" xfId="2" applyNumberFormat="1" applyFont="1" applyFill="1" applyBorder="1" applyAlignment="1">
      <alignment horizontal="left"/>
    </xf>
    <xf numFmtId="38" fontId="3" fillId="0" borderId="84" xfId="2" applyNumberFormat="1" applyFont="1" applyFill="1" applyBorder="1" applyAlignment="1">
      <alignment horizontal="center"/>
    </xf>
    <xf numFmtId="38" fontId="3" fillId="0" borderId="85" xfId="2" applyNumberFormat="1" applyFont="1" applyFill="1" applyBorder="1" applyAlignment="1">
      <alignment horizontal="center"/>
    </xf>
    <xf numFmtId="38" fontId="4" fillId="0" borderId="86" xfId="2" applyNumberFormat="1" applyFont="1" applyFill="1" applyBorder="1" applyAlignment="1">
      <alignment horizontal="center"/>
    </xf>
    <xf numFmtId="38" fontId="4" fillId="0" borderId="87" xfId="2" applyNumberFormat="1" applyFont="1" applyFill="1" applyBorder="1" applyAlignment="1">
      <alignment horizontal="center"/>
    </xf>
    <xf numFmtId="38" fontId="4" fillId="0" borderId="88" xfId="2" applyNumberFormat="1" applyFont="1" applyFill="1" applyBorder="1" applyAlignment="1">
      <alignment horizontal="center"/>
    </xf>
    <xf numFmtId="38" fontId="3" fillId="0" borderId="89" xfId="2" applyNumberFormat="1" applyFont="1" applyFill="1" applyBorder="1" applyAlignment="1">
      <alignment horizontal="center"/>
    </xf>
    <xf numFmtId="38" fontId="3" fillId="0" borderId="83" xfId="2" applyNumberFormat="1" applyFont="1" applyFill="1" applyBorder="1" applyAlignment="1">
      <alignment horizontal="center"/>
    </xf>
    <xf numFmtId="38" fontId="4" fillId="0" borderId="90" xfId="2" applyNumberFormat="1" applyFont="1" applyFill="1" applyBorder="1" applyAlignment="1">
      <alignment horizontal="center"/>
    </xf>
    <xf numFmtId="38" fontId="4" fillId="0" borderId="80" xfId="2" applyNumberFormat="1" applyFont="1" applyFill="1" applyBorder="1" applyAlignment="1">
      <alignment horizontal="center"/>
    </xf>
    <xf numFmtId="38" fontId="4" fillId="0" borderId="89" xfId="2" applyNumberFormat="1" applyFont="1" applyFill="1" applyBorder="1" applyAlignment="1">
      <alignment horizontal="center"/>
    </xf>
    <xf numFmtId="38" fontId="4" fillId="0" borderId="91" xfId="2" applyNumberFormat="1" applyFont="1" applyFill="1" applyBorder="1" applyAlignment="1">
      <alignment horizontal="center"/>
    </xf>
    <xf numFmtId="38" fontId="3" fillId="0" borderId="92" xfId="2" applyNumberFormat="1" applyFont="1" applyFill="1" applyBorder="1" applyAlignment="1">
      <alignment horizontal="center"/>
    </xf>
    <xf numFmtId="38" fontId="3" fillId="0" borderId="93" xfId="2" applyNumberFormat="1" applyFont="1" applyFill="1" applyBorder="1" applyAlignment="1">
      <alignment horizontal="center"/>
    </xf>
    <xf numFmtId="38" fontId="3" fillId="0" borderId="59" xfId="2" applyNumberFormat="1" applyFont="1" applyFill="1" applyBorder="1" applyAlignment="1">
      <alignment horizontal="center"/>
    </xf>
    <xf numFmtId="38" fontId="4" fillId="0" borderId="55" xfId="2" applyNumberFormat="1" applyFont="1" applyFill="1" applyBorder="1" applyAlignment="1">
      <alignment horizontal="center"/>
    </xf>
    <xf numFmtId="38" fontId="4" fillId="0" borderId="0" xfId="2" applyNumberFormat="1" applyFont="1" applyFill="1" applyBorder="1" applyAlignment="1">
      <alignment horizontal="left"/>
    </xf>
    <xf numFmtId="38" fontId="3" fillId="0" borderId="94" xfId="2" applyNumberFormat="1" applyFont="1" applyFill="1" applyBorder="1" applyAlignment="1">
      <alignment horizontal="center"/>
    </xf>
    <xf numFmtId="38" fontId="3" fillId="0" borderId="95" xfId="2" applyNumberFormat="1" applyFont="1" applyFill="1" applyBorder="1" applyAlignment="1">
      <alignment horizontal="center"/>
    </xf>
    <xf numFmtId="38" fontId="4" fillId="0" borderId="77" xfId="2" applyNumberFormat="1" applyFont="1" applyFill="1" applyBorder="1" applyAlignment="1">
      <alignment horizontal="center"/>
    </xf>
    <xf numFmtId="38" fontId="4" fillId="0" borderId="0" xfId="2" applyNumberFormat="1" applyFont="1" applyFill="1" applyBorder="1" applyAlignment="1">
      <alignment horizontal="center"/>
    </xf>
    <xf numFmtId="38" fontId="4" fillId="0" borderId="76" xfId="2" applyNumberFormat="1" applyFont="1" applyFill="1" applyBorder="1" applyAlignment="1">
      <alignment horizontal="center"/>
    </xf>
    <xf numFmtId="38" fontId="4" fillId="0" borderId="79" xfId="2" applyNumberFormat="1" applyFont="1" applyFill="1" applyBorder="1" applyAlignment="1">
      <alignment horizontal="center"/>
    </xf>
    <xf numFmtId="38" fontId="4" fillId="0" borderId="75" xfId="2" applyNumberFormat="1" applyFont="1" applyFill="1" applyBorder="1" applyAlignment="1">
      <alignment horizontal="center"/>
    </xf>
    <xf numFmtId="38" fontId="4" fillId="0" borderId="78" xfId="2" applyNumberFormat="1" applyFont="1" applyFill="1" applyBorder="1" applyAlignment="1">
      <alignment horizontal="center"/>
    </xf>
    <xf numFmtId="38" fontId="4" fillId="0" borderId="81" xfId="2" applyNumberFormat="1" applyFont="1" applyFill="1" applyBorder="1" applyAlignment="1">
      <alignment horizontal="center"/>
    </xf>
    <xf numFmtId="38" fontId="3" fillId="0" borderId="96" xfId="2" applyNumberFormat="1" applyFont="1" applyFill="1" applyBorder="1" applyAlignment="1">
      <alignment horizontal="center"/>
    </xf>
    <xf numFmtId="38" fontId="4" fillId="0" borderId="97" xfId="2" applyNumberFormat="1" applyFont="1" applyFill="1" applyBorder="1" applyAlignment="1">
      <alignment horizontal="center"/>
    </xf>
    <xf numFmtId="38" fontId="4" fillId="0" borderId="29" xfId="2" applyNumberFormat="1" applyFont="1" applyFill="1" applyBorder="1" applyAlignment="1">
      <alignment horizontal="center"/>
    </xf>
    <xf numFmtId="38" fontId="3" fillId="0" borderId="98" xfId="2" applyNumberFormat="1" applyFont="1" applyFill="1" applyBorder="1" applyAlignment="1">
      <alignment horizontal="left"/>
    </xf>
    <xf numFmtId="38" fontId="3" fillId="0" borderId="99" xfId="2" applyNumberFormat="1" applyFont="1" applyFill="1" applyBorder="1" applyAlignment="1">
      <alignment horizontal="center"/>
    </xf>
    <xf numFmtId="38" fontId="3" fillId="0" borderId="100" xfId="2" applyNumberFormat="1" applyFont="1" applyFill="1" applyBorder="1" applyAlignment="1">
      <alignment horizontal="center"/>
    </xf>
    <xf numFmtId="38" fontId="3" fillId="0" borderId="101" xfId="2" applyNumberFormat="1" applyFont="1" applyFill="1" applyBorder="1" applyAlignment="1">
      <alignment horizontal="center"/>
    </xf>
    <xf numFmtId="38" fontId="3" fillId="0" borderId="102" xfId="2" applyNumberFormat="1" applyFont="1" applyFill="1" applyBorder="1" applyAlignment="1">
      <alignment horizontal="center"/>
    </xf>
    <xf numFmtId="38" fontId="3" fillId="0" borderId="103" xfId="2" applyNumberFormat="1" applyFont="1" applyFill="1" applyBorder="1" applyAlignment="1">
      <alignment horizontal="center"/>
    </xf>
    <xf numFmtId="38" fontId="3" fillId="0" borderId="98" xfId="2" applyNumberFormat="1" applyFont="1" applyFill="1" applyBorder="1" applyAlignment="1">
      <alignment horizontal="center"/>
    </xf>
    <xf numFmtId="38" fontId="3" fillId="0" borderId="104" xfId="2" applyNumberFormat="1" applyFont="1" applyFill="1" applyBorder="1" applyAlignment="1">
      <alignment horizontal="center"/>
    </xf>
    <xf numFmtId="38" fontId="3" fillId="0" borderId="105" xfId="2" applyNumberFormat="1" applyFont="1" applyFill="1" applyBorder="1" applyAlignment="1">
      <alignment horizontal="center"/>
    </xf>
    <xf numFmtId="38" fontId="4" fillId="0" borderId="83" xfId="2" applyNumberFormat="1" applyFont="1" applyFill="1" applyBorder="1" applyAlignment="1">
      <alignment horizontal="left"/>
    </xf>
    <xf numFmtId="38" fontId="4" fillId="0" borderId="84" xfId="2" applyNumberFormat="1" applyFont="1" applyFill="1" applyBorder="1" applyAlignment="1">
      <alignment horizontal="center"/>
    </xf>
    <xf numFmtId="38" fontId="4" fillId="0" borderId="85" xfId="2" applyNumberFormat="1" applyFont="1" applyFill="1" applyBorder="1" applyAlignment="1">
      <alignment horizontal="center"/>
    </xf>
    <xf numFmtId="38" fontId="4" fillId="0" borderId="83" xfId="2" applyNumberFormat="1" applyFont="1" applyFill="1" applyBorder="1" applyAlignment="1">
      <alignment horizontal="center"/>
    </xf>
    <xf numFmtId="38" fontId="3" fillId="0" borderId="106" xfId="2" applyNumberFormat="1" applyFont="1" applyFill="1" applyBorder="1" applyAlignment="1">
      <alignment horizontal="left"/>
    </xf>
    <xf numFmtId="38" fontId="3" fillId="0" borderId="107" xfId="2" applyNumberFormat="1" applyFont="1" applyFill="1" applyBorder="1" applyAlignment="1">
      <alignment horizontal="center"/>
    </xf>
    <xf numFmtId="38" fontId="3" fillId="0" borderId="108" xfId="2" applyNumberFormat="1" applyFont="1" applyFill="1" applyBorder="1" applyAlignment="1">
      <alignment horizontal="center"/>
    </xf>
    <xf numFmtId="38" fontId="3" fillId="0" borderId="109" xfId="2" applyNumberFormat="1" applyFont="1" applyFill="1" applyBorder="1" applyAlignment="1">
      <alignment horizontal="center"/>
    </xf>
    <xf numFmtId="38" fontId="3" fillId="0" borderId="110" xfId="2" applyNumberFormat="1" applyFont="1" applyFill="1" applyBorder="1" applyAlignment="1">
      <alignment horizontal="center"/>
    </xf>
    <xf numFmtId="38" fontId="3" fillId="0" borderId="111" xfId="2" applyNumberFormat="1" applyFont="1" applyFill="1" applyBorder="1" applyAlignment="1">
      <alignment horizontal="center"/>
    </xf>
    <xf numFmtId="38" fontId="3" fillId="0" borderId="112" xfId="2" applyNumberFormat="1" applyFont="1" applyFill="1" applyBorder="1" applyAlignment="1">
      <alignment horizontal="center"/>
    </xf>
    <xf numFmtId="38" fontId="3" fillId="0" borderId="106" xfId="2" applyNumberFormat="1" applyFont="1" applyFill="1" applyBorder="1" applyAlignment="1">
      <alignment horizontal="center"/>
    </xf>
    <xf numFmtId="38" fontId="3" fillId="0" borderId="113" xfId="2" applyNumberFormat="1" applyFont="1" applyFill="1" applyBorder="1" applyAlignment="1">
      <alignment horizontal="center"/>
    </xf>
    <xf numFmtId="38" fontId="3" fillId="0" borderId="0" xfId="0" applyNumberFormat="1" applyFont="1" applyFill="1" applyBorder="1"/>
    <xf numFmtId="38" fontId="4" fillId="0" borderId="114" xfId="3" applyNumberFormat="1" applyFont="1" applyBorder="1" applyAlignment="1">
      <alignment horizontal="left" vertical="top" wrapText="1"/>
    </xf>
    <xf numFmtId="38" fontId="4" fillId="0" borderId="115" xfId="3" applyNumberFormat="1" applyFont="1" applyBorder="1" applyAlignment="1">
      <alignment vertical="top"/>
    </xf>
    <xf numFmtId="38" fontId="3" fillId="0" borderId="116" xfId="2" applyNumberFormat="1" applyFont="1" applyFill="1" applyBorder="1" applyAlignment="1">
      <alignment horizontal="center"/>
    </xf>
    <xf numFmtId="38" fontId="4" fillId="0" borderId="117" xfId="2" applyNumberFormat="1" applyFont="1" applyFill="1" applyBorder="1" applyAlignment="1">
      <alignment horizontal="center"/>
    </xf>
    <xf numFmtId="38" fontId="3" fillId="0" borderId="118" xfId="2" applyNumberFormat="1" applyFont="1" applyFill="1" applyBorder="1" applyAlignment="1">
      <alignment horizontal="center"/>
    </xf>
    <xf numFmtId="38" fontId="4" fillId="0" borderId="119" xfId="2" applyNumberFormat="1" applyFont="1" applyFill="1" applyBorder="1" applyAlignment="1">
      <alignment horizontal="center"/>
    </xf>
    <xf numFmtId="38" fontId="3" fillId="2" borderId="118" xfId="2" applyNumberFormat="1" applyFont="1" applyFill="1" applyBorder="1" applyAlignment="1">
      <alignment horizontal="center"/>
    </xf>
    <xf numFmtId="38" fontId="4" fillId="2" borderId="61" xfId="2" applyNumberFormat="1" applyFont="1" applyFill="1" applyBorder="1" applyAlignment="1">
      <alignment horizontal="center"/>
    </xf>
    <xf numFmtId="38" fontId="3" fillId="0" borderId="114" xfId="2" applyNumberFormat="1" applyFont="1" applyFill="1" applyBorder="1" applyAlignment="1">
      <alignment horizontal="center"/>
    </xf>
    <xf numFmtId="38" fontId="4" fillId="0" borderId="120" xfId="2" applyNumberFormat="1" applyFont="1" applyFill="1" applyBorder="1" applyAlignment="1">
      <alignment horizontal="center"/>
    </xf>
    <xf numFmtId="38" fontId="4" fillId="0" borderId="0" xfId="0" applyNumberFormat="1" applyFont="1"/>
    <xf numFmtId="38" fontId="4" fillId="3" borderId="20" xfId="3" applyNumberFormat="1" applyFont="1" applyFill="1" applyBorder="1" applyAlignment="1">
      <alignment horizontal="left" vertical="top" wrapText="1"/>
    </xf>
    <xf numFmtId="38" fontId="4" fillId="0" borderId="21" xfId="3" applyNumberFormat="1" applyFont="1" applyBorder="1" applyAlignment="1">
      <alignment horizontal="left" vertical="top"/>
    </xf>
    <xf numFmtId="38" fontId="3" fillId="2" borderId="25" xfId="2" applyNumberFormat="1" applyFont="1" applyFill="1" applyBorder="1" applyAlignment="1">
      <alignment horizontal="center"/>
    </xf>
    <xf numFmtId="38" fontId="4" fillId="2" borderId="25" xfId="2" applyNumberFormat="1" applyFont="1" applyFill="1" applyBorder="1" applyAlignment="1">
      <alignment horizontal="center"/>
    </xf>
    <xf numFmtId="38" fontId="4" fillId="0" borderId="20" xfId="2" applyNumberFormat="1" applyFont="1" applyFill="1" applyBorder="1" applyAlignment="1">
      <alignment horizontal="center"/>
    </xf>
    <xf numFmtId="38" fontId="4" fillId="0" borderId="20" xfId="3" applyNumberFormat="1" applyFont="1" applyBorder="1" applyAlignment="1">
      <alignment horizontal="left" vertical="top" wrapText="1"/>
    </xf>
    <xf numFmtId="38" fontId="4" fillId="0" borderId="21" xfId="3" applyNumberFormat="1" applyFont="1" applyBorder="1" applyAlignment="1">
      <alignment vertical="top"/>
    </xf>
    <xf numFmtId="1" fontId="3" fillId="0" borderId="22" xfId="2" applyNumberFormat="1" applyFont="1" applyFill="1" applyBorder="1" applyAlignment="1">
      <alignment horizontal="center"/>
    </xf>
    <xf numFmtId="1" fontId="4" fillId="0" borderId="64" xfId="2" applyNumberFormat="1" applyFont="1" applyFill="1" applyBorder="1" applyAlignment="1">
      <alignment horizontal="center"/>
    </xf>
    <xf numFmtId="38" fontId="4" fillId="2" borderId="118" xfId="2" applyNumberFormat="1" applyFont="1" applyFill="1" applyBorder="1" applyAlignment="1">
      <alignment horizontal="center"/>
    </xf>
    <xf numFmtId="38" fontId="4" fillId="0" borderId="114" xfId="2" applyNumberFormat="1" applyFont="1" applyFill="1" applyBorder="1" applyAlignment="1">
      <alignment horizontal="center"/>
    </xf>
    <xf numFmtId="38" fontId="4" fillId="0" borderId="118" xfId="2" applyNumberFormat="1" applyFont="1" applyFill="1" applyBorder="1" applyAlignment="1">
      <alignment horizontal="center"/>
    </xf>
    <xf numFmtId="38" fontId="4" fillId="2" borderId="78" xfId="2" applyNumberFormat="1" applyFont="1" applyFill="1" applyBorder="1" applyAlignment="1">
      <alignment horizontal="center"/>
    </xf>
    <xf numFmtId="38" fontId="4" fillId="3" borderId="65" xfId="3" applyNumberFormat="1" applyFont="1" applyFill="1" applyBorder="1" applyAlignment="1">
      <alignment horizontal="left" vertical="top" wrapText="1"/>
    </xf>
    <xf numFmtId="38" fontId="4" fillId="0" borderId="66" xfId="3" applyNumberFormat="1" applyFont="1" applyBorder="1" applyAlignment="1">
      <alignment vertical="top"/>
    </xf>
    <xf numFmtId="1" fontId="3" fillId="0" borderId="121" xfId="2" applyNumberFormat="1" applyFont="1" applyFill="1" applyBorder="1" applyAlignment="1">
      <alignment horizontal="center"/>
    </xf>
    <xf numFmtId="1" fontId="4" fillId="0" borderId="122" xfId="2" applyNumberFormat="1" applyFont="1" applyFill="1" applyBorder="1" applyAlignment="1">
      <alignment horizontal="center"/>
    </xf>
    <xf numFmtId="38" fontId="4" fillId="0" borderId="122" xfId="2" applyNumberFormat="1" applyFont="1" applyFill="1" applyBorder="1" applyAlignment="1">
      <alignment horizontal="center"/>
    </xf>
    <xf numFmtId="38" fontId="4" fillId="0" borderId="123" xfId="2" applyNumberFormat="1" applyFont="1" applyFill="1" applyBorder="1" applyAlignment="1">
      <alignment horizontal="center"/>
    </xf>
    <xf numFmtId="38" fontId="3" fillId="0" borderId="124" xfId="2" applyNumberFormat="1" applyFont="1" applyFill="1" applyBorder="1" applyAlignment="1">
      <alignment horizontal="center"/>
    </xf>
    <xf numFmtId="38" fontId="4" fillId="0" borderId="125" xfId="2" applyNumberFormat="1" applyFont="1" applyFill="1" applyBorder="1" applyAlignment="1">
      <alignment horizontal="center"/>
    </xf>
    <xf numFmtId="38" fontId="3" fillId="2" borderId="124" xfId="2" applyNumberFormat="1" applyFont="1" applyFill="1" applyBorder="1" applyAlignment="1">
      <alignment horizontal="center"/>
    </xf>
    <xf numFmtId="38" fontId="4" fillId="2" borderId="71" xfId="2" applyNumberFormat="1" applyFont="1" applyFill="1" applyBorder="1" applyAlignment="1">
      <alignment horizontal="center"/>
    </xf>
    <xf numFmtId="38" fontId="3" fillId="0" borderId="126" xfId="2" applyNumberFormat="1" applyFont="1" applyFill="1" applyBorder="1" applyAlignment="1">
      <alignment horizontal="center"/>
    </xf>
    <xf numFmtId="38" fontId="4" fillId="0" borderId="127" xfId="2" applyNumberFormat="1" applyFont="1" applyFill="1" applyBorder="1" applyAlignment="1">
      <alignment horizontal="center"/>
    </xf>
    <xf numFmtId="38" fontId="4" fillId="0" borderId="65" xfId="2" applyNumberFormat="1" applyFont="1" applyFill="1" applyBorder="1" applyAlignment="1">
      <alignment horizontal="center"/>
    </xf>
    <xf numFmtId="38" fontId="4" fillId="0" borderId="128" xfId="2" applyNumberFormat="1" applyFont="1" applyFill="1" applyBorder="1" applyAlignment="1">
      <alignment horizontal="center"/>
    </xf>
    <xf numFmtId="38" fontId="3" fillId="0" borderId="129" xfId="2" applyNumberFormat="1" applyFont="1" applyFill="1" applyBorder="1" applyAlignment="1">
      <alignment horizontal="center"/>
    </xf>
    <xf numFmtId="38" fontId="3" fillId="0" borderId="130" xfId="2" applyNumberFormat="1" applyFont="1" applyFill="1" applyBorder="1" applyAlignment="1">
      <alignment horizontal="center"/>
    </xf>
    <xf numFmtId="38" fontId="3" fillId="0" borderId="131" xfId="2" applyNumberFormat="1" applyFont="1" applyFill="1" applyBorder="1" applyAlignment="1">
      <alignment horizontal="center"/>
    </xf>
    <xf numFmtId="38" fontId="3" fillId="0" borderId="132" xfId="2" applyNumberFormat="1" applyFont="1" applyFill="1" applyBorder="1" applyAlignment="1">
      <alignment horizontal="center"/>
    </xf>
    <xf numFmtId="38" fontId="3" fillId="0" borderId="133" xfId="2" applyNumberFormat="1" applyFont="1" applyFill="1" applyBorder="1" applyAlignment="1">
      <alignment horizontal="center"/>
    </xf>
    <xf numFmtId="38" fontId="3" fillId="0" borderId="134" xfId="2" applyNumberFormat="1" applyFont="1" applyFill="1" applyBorder="1" applyAlignment="1">
      <alignment horizontal="center"/>
    </xf>
    <xf numFmtId="38" fontId="3" fillId="0" borderId="135" xfId="2" applyNumberFormat="1" applyFont="1" applyFill="1" applyBorder="1" applyAlignment="1">
      <alignment horizontal="center"/>
    </xf>
    <xf numFmtId="38" fontId="4" fillId="0" borderId="55" xfId="3" applyNumberFormat="1" applyFont="1" applyFill="1" applyBorder="1" applyAlignment="1">
      <alignment horizontal="left" vertical="top" wrapText="1"/>
    </xf>
    <xf numFmtId="38" fontId="3" fillId="0" borderId="58" xfId="2" applyNumberFormat="1" applyFont="1" applyFill="1" applyBorder="1" applyAlignment="1">
      <alignment horizontal="center"/>
    </xf>
    <xf numFmtId="38" fontId="4" fillId="0" borderId="114" xfId="3" applyNumberFormat="1" applyFont="1" applyFill="1" applyBorder="1" applyAlignment="1">
      <alignment horizontal="left" vertical="top" wrapText="1"/>
    </xf>
    <xf numFmtId="38" fontId="3" fillId="0" borderId="115" xfId="2" applyNumberFormat="1" applyFont="1" applyFill="1" applyBorder="1" applyAlignment="1">
      <alignment horizontal="center"/>
    </xf>
    <xf numFmtId="38" fontId="3" fillId="0" borderId="119" xfId="2" applyNumberFormat="1" applyFont="1" applyFill="1" applyBorder="1" applyAlignment="1">
      <alignment horizontal="center"/>
    </xf>
    <xf numFmtId="38" fontId="3" fillId="0" borderId="64" xfId="2" applyNumberFormat="1" applyFont="1" applyFill="1" applyBorder="1" applyAlignment="1">
      <alignment horizontal="center"/>
    </xf>
    <xf numFmtId="38" fontId="4" fillId="0" borderId="20" xfId="3" applyNumberFormat="1" applyFont="1" applyFill="1" applyBorder="1" applyAlignment="1">
      <alignment horizontal="left" vertical="top" wrapText="1"/>
    </xf>
    <xf numFmtId="38" fontId="4" fillId="0" borderId="25" xfId="2" applyNumberFormat="1" applyFont="1" applyBorder="1" applyAlignment="1">
      <alignment horizontal="center"/>
    </xf>
    <xf numFmtId="38" fontId="4" fillId="0" borderId="21" xfId="3" applyNumberFormat="1" applyFont="1" applyFill="1" applyBorder="1" applyAlignment="1">
      <alignment vertical="top"/>
    </xf>
    <xf numFmtId="38" fontId="3" fillId="0" borderId="121" xfId="2" applyNumberFormat="1" applyFont="1" applyFill="1" applyBorder="1" applyAlignment="1">
      <alignment horizontal="center"/>
    </xf>
    <xf numFmtId="38" fontId="3" fillId="0" borderId="68" xfId="2" applyNumberFormat="1" applyFont="1" applyFill="1" applyBorder="1" applyAlignment="1">
      <alignment horizontal="center"/>
    </xf>
    <xf numFmtId="38" fontId="3" fillId="0" borderId="69" xfId="2" applyNumberFormat="1" applyFont="1" applyFill="1" applyBorder="1" applyAlignment="1">
      <alignment horizontal="center"/>
    </xf>
    <xf numFmtId="38" fontId="3" fillId="0" borderId="133" xfId="2" applyNumberFormat="1" applyFont="1" applyFill="1" applyBorder="1" applyAlignment="1">
      <alignment horizontal="left"/>
    </xf>
    <xf numFmtId="38" fontId="3" fillId="0" borderId="136" xfId="2" applyNumberFormat="1" applyFont="1" applyFill="1" applyBorder="1" applyAlignment="1">
      <alignment horizontal="center"/>
    </xf>
    <xf numFmtId="38" fontId="4" fillId="0" borderId="65" xfId="3" applyNumberFormat="1" applyFont="1" applyFill="1" applyBorder="1" applyAlignment="1">
      <alignment horizontal="left" vertical="top" wrapText="1"/>
    </xf>
    <xf numFmtId="38" fontId="3" fillId="0" borderId="86" xfId="2" applyNumberFormat="1" applyFont="1" applyFill="1" applyBorder="1" applyAlignment="1">
      <alignment horizontal="center"/>
    </xf>
    <xf numFmtId="38" fontId="3" fillId="0" borderId="87" xfId="2" applyNumberFormat="1" applyFont="1" applyFill="1" applyBorder="1" applyAlignment="1">
      <alignment horizontal="center"/>
    </xf>
    <xf numFmtId="38" fontId="3" fillId="0" borderId="88" xfId="2" applyNumberFormat="1" applyFont="1" applyFill="1" applyBorder="1" applyAlignment="1">
      <alignment horizontal="center"/>
    </xf>
    <xf numFmtId="38" fontId="3" fillId="0" borderId="90" xfId="2" applyNumberFormat="1" applyFont="1" applyFill="1" applyBorder="1" applyAlignment="1">
      <alignment horizontal="center"/>
    </xf>
    <xf numFmtId="38" fontId="3" fillId="0" borderId="65" xfId="3" applyNumberFormat="1" applyFont="1" applyFill="1" applyBorder="1" applyAlignment="1">
      <alignment horizontal="left" vertical="top" wrapText="1"/>
    </xf>
    <xf numFmtId="38" fontId="3" fillId="0" borderId="73" xfId="2" applyNumberFormat="1" applyFont="1" applyFill="1" applyBorder="1" applyAlignment="1">
      <alignment horizontal="center"/>
    </xf>
    <xf numFmtId="38" fontId="3" fillId="0" borderId="137" xfId="2" applyNumberFormat="1" applyFont="1" applyFill="1" applyBorder="1" applyAlignment="1">
      <alignment horizontal="center"/>
    </xf>
    <xf numFmtId="38" fontId="0" fillId="0" borderId="0" xfId="0" applyNumberFormat="1"/>
    <xf numFmtId="38" fontId="0" fillId="0" borderId="0" xfId="0" applyNumberFormat="1" applyFill="1"/>
    <xf numFmtId="38" fontId="4" fillId="0" borderId="0" xfId="2" applyNumberFormat="1" applyFont="1" applyBorder="1" applyAlignment="1">
      <alignment horizontal="left"/>
    </xf>
    <xf numFmtId="38" fontId="3" fillId="0" borderId="0" xfId="2" applyNumberFormat="1" applyFont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38" fontId="3" fillId="0" borderId="0" xfId="0" applyNumberFormat="1" applyFont="1"/>
    <xf numFmtId="165" fontId="3" fillId="0" borderId="0" xfId="2" applyNumberFormat="1" applyFont="1" applyBorder="1" applyAlignment="1">
      <alignment horizontal="left"/>
    </xf>
    <xf numFmtId="165" fontId="4" fillId="4" borderId="0" xfId="2" applyNumberFormat="1" applyFont="1" applyFill="1" applyBorder="1" applyAlignment="1">
      <alignment horizontal="left"/>
    </xf>
    <xf numFmtId="165" fontId="3" fillId="5" borderId="0" xfId="2" applyNumberFormat="1" applyFont="1" applyFill="1" applyBorder="1" applyAlignment="1">
      <alignment horizontal="left"/>
    </xf>
    <xf numFmtId="165" fontId="4" fillId="2" borderId="0" xfId="2" applyNumberFormat="1" applyFont="1" applyFill="1" applyBorder="1" applyAlignment="1">
      <alignment horizontal="left"/>
    </xf>
    <xf numFmtId="165" fontId="3" fillId="0" borderId="0" xfId="2" applyNumberFormat="1" applyFont="1" applyFill="1" applyBorder="1" applyAlignment="1">
      <alignment horizontal="left"/>
    </xf>
    <xf numFmtId="38" fontId="4" fillId="6" borderId="0" xfId="0" applyNumberFormat="1" applyFont="1" applyFill="1" applyAlignment="1">
      <alignment horizontal="left"/>
    </xf>
    <xf numFmtId="165" fontId="4" fillId="5" borderId="0" xfId="2" applyNumberFormat="1" applyFont="1" applyFill="1" applyBorder="1" applyAlignment="1">
      <alignment horizontal="left"/>
    </xf>
    <xf numFmtId="38" fontId="0" fillId="5" borderId="0" xfId="0" applyNumberFormat="1" applyFill="1"/>
    <xf numFmtId="38" fontId="3" fillId="5" borderId="0" xfId="2" applyNumberFormat="1" applyFont="1" applyFill="1"/>
    <xf numFmtId="38" fontId="4" fillId="0" borderId="0" xfId="2" applyNumberFormat="1" applyFont="1" applyFill="1"/>
    <xf numFmtId="38" fontId="3" fillId="0" borderId="0" xfId="2" applyNumberFormat="1" applyFont="1" applyFill="1"/>
    <xf numFmtId="40" fontId="4" fillId="0" borderId="0" xfId="2" applyNumberFormat="1" applyFont="1" applyFill="1"/>
    <xf numFmtId="0" fontId="0" fillId="0" borderId="0" xfId="0" applyFill="1"/>
    <xf numFmtId="38" fontId="3" fillId="0" borderId="0" xfId="2" applyNumberFormat="1" applyFont="1" applyBorder="1"/>
    <xf numFmtId="40" fontId="3" fillId="0" borderId="0" xfId="2" applyNumberFormat="1" applyFont="1" applyFill="1"/>
    <xf numFmtId="40" fontId="3" fillId="0" borderId="0" xfId="2" applyNumberFormat="1" applyFont="1" applyFill="1" applyBorder="1"/>
    <xf numFmtId="38" fontId="4" fillId="0" borderId="0" xfId="0" applyNumberFormat="1" applyFont="1" applyAlignment="1">
      <alignment horizontal="left"/>
    </xf>
    <xf numFmtId="38" fontId="3" fillId="0" borderId="0" xfId="2" applyNumberFormat="1" applyFont="1" applyFill="1" applyAlignment="1">
      <alignment horizontal="center"/>
    </xf>
    <xf numFmtId="38" fontId="4" fillId="0" borderId="0" xfId="2" applyNumberFormat="1" applyFont="1" applyFill="1" applyAlignment="1">
      <alignment horizontal="center"/>
    </xf>
    <xf numFmtId="38" fontId="3" fillId="0" borderId="0" xfId="2" applyNumberFormat="1" applyFont="1" applyFill="1" applyBorder="1"/>
  </cellXfs>
  <cellStyles count="4">
    <cellStyle name="Normal" xfId="0" builtinId="0"/>
    <cellStyle name="Normal_1990 and 1998 CIP - Prices Quantity and CO2(MH)" xfId="3" xr:uid="{00000000-0005-0000-0000-000001000000}"/>
    <cellStyle name="Normal_2000balx" xfId="2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70"/>
  <sheetViews>
    <sheetView tabSelected="1" zoomScale="85" zoomScaleNormal="85" zoomScaleSheetLayoutView="70" workbookViewId="0">
      <pane xSplit="2" ySplit="1" topLeftCell="C2" activePane="bottomRight" state="frozen"/>
      <selection activeCell="Z55" sqref="Z55"/>
      <selection pane="topRight" activeCell="Z55" sqref="Z55"/>
      <selection pane="bottomLeft" activeCell="Z55" sqref="Z55"/>
      <selection pane="bottomRight"/>
    </sheetView>
  </sheetViews>
  <sheetFormatPr defaultColWidth="9.109375" defaultRowHeight="13.2"/>
  <cols>
    <col min="1" max="1" width="38.109375" style="253" customWidth="1"/>
    <col min="2" max="2" width="13" style="174" bestFit="1" customWidth="1"/>
    <col min="3" max="3" width="7.5546875" style="254" bestFit="1" customWidth="1"/>
    <col min="4" max="4" width="8" style="254" bestFit="1" customWidth="1"/>
    <col min="5" max="5" width="9.33203125" style="254" bestFit="1" customWidth="1"/>
    <col min="6" max="6" width="6.109375" style="255" customWidth="1"/>
    <col min="7" max="7" width="6" style="255" bestFit="1" customWidth="1"/>
    <col min="8" max="8" width="6.44140625" style="254" bestFit="1" customWidth="1"/>
    <col min="9" max="9" width="6.33203125" style="255" bestFit="1" customWidth="1"/>
    <col min="10" max="10" width="6.109375" style="255" bestFit="1" customWidth="1"/>
    <col min="11" max="11" width="7" style="255" bestFit="1" customWidth="1"/>
    <col min="12" max="12" width="8.6640625" style="247" bestFit="1" customWidth="1"/>
    <col min="13" max="13" width="8.109375" style="246" bestFit="1" customWidth="1"/>
    <col min="14" max="14" width="5.33203125" style="246" customWidth="1"/>
    <col min="15" max="15" width="7.44140625" style="246" customWidth="1"/>
    <col min="16" max="16" width="7.5546875" style="246" bestFit="1" customWidth="1"/>
    <col min="17" max="17" width="8.33203125" style="246" bestFit="1" customWidth="1"/>
    <col min="18" max="18" width="7.44140625" style="246" bestFit="1" customWidth="1"/>
    <col min="19" max="19" width="7.5546875" style="246" bestFit="1" customWidth="1"/>
    <col min="20" max="20" width="8.5546875" style="246" bestFit="1" customWidth="1"/>
    <col min="21" max="21" width="7" style="246" bestFit="1" customWidth="1"/>
    <col min="22" max="24" width="5.44140625" style="246" customWidth="1"/>
    <col min="25" max="25" width="5.44140625" style="255" customWidth="1"/>
    <col min="26" max="26" width="5.6640625" style="250" bestFit="1" customWidth="1"/>
    <col min="27" max="27" width="7.33203125" style="247" bestFit="1" customWidth="1"/>
    <col min="28" max="29" width="5.5546875" style="246" customWidth="1"/>
    <col min="30" max="30" width="8.88671875" style="246" bestFit="1" customWidth="1"/>
    <col min="31" max="31" width="5.5546875" style="246" customWidth="1"/>
    <col min="32" max="32" width="6" style="246" bestFit="1" customWidth="1"/>
    <col min="33" max="33" width="7" style="246" customWidth="1"/>
    <col min="34" max="34" width="5.5546875" style="246" customWidth="1"/>
    <col min="35" max="35" width="7.33203125" style="246" bestFit="1" customWidth="1"/>
    <col min="36" max="36" width="5.5546875" style="246" customWidth="1"/>
    <col min="37" max="37" width="8.88671875" style="250" bestFit="1" customWidth="1"/>
    <col min="38" max="38" width="7.6640625" style="256" bestFit="1" customWidth="1"/>
    <col min="39" max="39" width="9.44140625" style="246" bestFit="1" customWidth="1"/>
    <col min="40" max="16384" width="9.109375" style="174"/>
  </cols>
  <sheetData>
    <row r="1" spans="1:40" s="11" customFormat="1" ht="105.75" customHeight="1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4" t="s">
        <v>8</v>
      </c>
      <c r="J1" s="5" t="s">
        <v>9</v>
      </c>
      <c r="K1" s="5" t="s">
        <v>10</v>
      </c>
      <c r="L1" s="7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6" t="s">
        <v>21</v>
      </c>
      <c r="W1" s="6" t="s">
        <v>22</v>
      </c>
      <c r="X1" s="6" t="s">
        <v>23</v>
      </c>
      <c r="Y1" s="5" t="s">
        <v>24</v>
      </c>
      <c r="Z1" s="7" t="s">
        <v>25</v>
      </c>
      <c r="AA1" s="8" t="s">
        <v>26</v>
      </c>
      <c r="AB1" s="9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 t="s">
        <v>34</v>
      </c>
      <c r="AJ1" s="7" t="s">
        <v>35</v>
      </c>
      <c r="AK1" s="7" t="s">
        <v>36</v>
      </c>
      <c r="AL1" s="8" t="s">
        <v>37</v>
      </c>
      <c r="AM1" s="10" t="s">
        <v>38</v>
      </c>
    </row>
    <row r="2" spans="1:40" s="26" customFormat="1" ht="12.75" customHeight="1">
      <c r="A2" s="12" t="s">
        <v>39</v>
      </c>
      <c r="B2" s="13"/>
      <c r="C2" s="14">
        <f>SUM(D2:G2)</f>
        <v>0</v>
      </c>
      <c r="D2" s="15">
        <v>0</v>
      </c>
      <c r="E2" s="16"/>
      <c r="F2" s="17"/>
      <c r="G2" s="17"/>
      <c r="H2" s="18">
        <f>SUM(I2:K2)</f>
        <v>743.88779920253376</v>
      </c>
      <c r="I2" s="19">
        <v>616.18379920253381</v>
      </c>
      <c r="J2" s="20">
        <v>127.70399999999999</v>
      </c>
      <c r="K2" s="20"/>
      <c r="L2" s="18">
        <f>SUM(M2:Y2)</f>
        <v>0</v>
      </c>
      <c r="M2" s="19"/>
      <c r="N2" s="21"/>
      <c r="O2" s="21"/>
      <c r="P2" s="21"/>
      <c r="Q2" s="21"/>
      <c r="R2" s="21"/>
      <c r="S2" s="21"/>
      <c r="T2" s="21"/>
      <c r="U2" s="21"/>
      <c r="V2" s="17"/>
      <c r="W2" s="17"/>
      <c r="X2" s="17"/>
      <c r="Y2" s="20"/>
      <c r="Z2" s="18">
        <v>2853.989388843795</v>
      </c>
      <c r="AA2" s="22">
        <f>SUM(AB2:AI2)</f>
        <v>1185.197160078656</v>
      </c>
      <c r="AB2" s="23">
        <v>59.477849641143983</v>
      </c>
      <c r="AC2" s="20">
        <v>640.2478013059</v>
      </c>
      <c r="AD2" s="20">
        <v>348.85785682079245</v>
      </c>
      <c r="AE2" s="20">
        <v>38.140757868027983</v>
      </c>
      <c r="AF2" s="20">
        <v>16.459452489471399</v>
      </c>
      <c r="AG2" s="20">
        <v>25.477595478815996</v>
      </c>
      <c r="AH2" s="19">
        <v>15.231068974398504</v>
      </c>
      <c r="AI2" s="17">
        <v>41.304777500105494</v>
      </c>
      <c r="AJ2" s="24">
        <v>126.34766976956345</v>
      </c>
      <c r="AK2" s="24"/>
      <c r="AL2" s="22"/>
      <c r="AM2" s="25">
        <f>C2+H2+L2+Z2+AA2+AJ2+AK2+AL2</f>
        <v>4909.4220178945479</v>
      </c>
    </row>
    <row r="3" spans="1:40" s="26" customFormat="1" ht="12.75" customHeight="1">
      <c r="A3" s="27" t="s">
        <v>40</v>
      </c>
      <c r="B3" s="28"/>
      <c r="C3" s="29">
        <f>SUM(D3:G3)</f>
        <v>1229.9092231650125</v>
      </c>
      <c r="D3" s="30">
        <v>1183.1684734527514</v>
      </c>
      <c r="E3" s="31">
        <v>39.986838308890697</v>
      </c>
      <c r="F3" s="32"/>
      <c r="G3" s="32">
        <v>6.7539114033701715</v>
      </c>
      <c r="H3" s="33">
        <f>SUM(I3:K3)</f>
        <v>0</v>
      </c>
      <c r="I3" s="34"/>
      <c r="J3" s="35"/>
      <c r="K3" s="35"/>
      <c r="L3" s="33">
        <f>SUM(M3:Y3)</f>
        <v>9313.6529612798495</v>
      </c>
      <c r="M3" s="34">
        <v>3283.4192390439998</v>
      </c>
      <c r="N3" s="35">
        <v>0</v>
      </c>
      <c r="O3" s="35">
        <v>928.57858044444447</v>
      </c>
      <c r="P3" s="35">
        <v>379.33650605760005</v>
      </c>
      <c r="Q3" s="35">
        <v>1299.8780372692795</v>
      </c>
      <c r="R3" s="35">
        <v>60.473257855084746</v>
      </c>
      <c r="S3" s="35">
        <v>144.39346678516969</v>
      </c>
      <c r="T3" s="35">
        <v>2818.3226042982251</v>
      </c>
      <c r="U3" s="35">
        <v>146.89680133122312</v>
      </c>
      <c r="V3" s="32">
        <v>0</v>
      </c>
      <c r="W3" s="32">
        <v>205.22917945667311</v>
      </c>
      <c r="X3" s="32">
        <v>1.488354849340997</v>
      </c>
      <c r="Y3" s="35">
        <v>45.636933888808258</v>
      </c>
      <c r="Z3" s="33">
        <v>1408.5960590451207</v>
      </c>
      <c r="AA3" s="36">
        <f>SUM(AB3:AI3)</f>
        <v>159.06084503323777</v>
      </c>
      <c r="AB3" s="37"/>
      <c r="AC3" s="35"/>
      <c r="AD3" s="35">
        <v>27.603651344645758</v>
      </c>
      <c r="AE3" s="35"/>
      <c r="AF3" s="35"/>
      <c r="AG3" s="35">
        <v>131.45719368859201</v>
      </c>
      <c r="AH3" s="34"/>
      <c r="AI3" s="32"/>
      <c r="AJ3" s="38"/>
      <c r="AK3" s="38">
        <v>96.011063919999984</v>
      </c>
      <c r="AL3" s="36"/>
      <c r="AM3" s="39">
        <f t="shared" ref="AM3:AM21" si="0">C3+H3+L3+Z3+AA3+AJ3+AK3+AL3</f>
        <v>12207.230152443221</v>
      </c>
    </row>
    <row r="4" spans="1:40" s="26" customFormat="1" ht="12.75" customHeight="1">
      <c r="A4" s="27" t="s">
        <v>41</v>
      </c>
      <c r="B4" s="28"/>
      <c r="C4" s="29">
        <f>SUM(D4:G4)</f>
        <v>9.6238495728944002</v>
      </c>
      <c r="D4" s="30">
        <v>0</v>
      </c>
      <c r="E4" s="40">
        <v>8.9460537568999996</v>
      </c>
      <c r="F4" s="32"/>
      <c r="G4" s="32">
        <v>0.67779581599439997</v>
      </c>
      <c r="H4" s="33">
        <f>SUM(I4:K4)</f>
        <v>5.5335130000000001</v>
      </c>
      <c r="I4" s="34"/>
      <c r="J4" s="35"/>
      <c r="K4" s="35">
        <v>5.5335130000000001</v>
      </c>
      <c r="L4" s="33">
        <f>SUM(M4:Y4)</f>
        <v>2188.1573071803159</v>
      </c>
      <c r="M4" s="34">
        <v>302.04985325920001</v>
      </c>
      <c r="N4" s="35"/>
      <c r="O4" s="35">
        <v>517.92430744444448</v>
      </c>
      <c r="P4" s="35">
        <v>0</v>
      </c>
      <c r="Q4" s="35">
        <v>0</v>
      </c>
      <c r="R4" s="35">
        <v>1036.0233007497177</v>
      </c>
      <c r="S4" s="35">
        <v>25.754003442872065</v>
      </c>
      <c r="T4" s="35">
        <v>191.56762465663564</v>
      </c>
      <c r="U4" s="35">
        <v>9.4558962922268217E-2</v>
      </c>
      <c r="V4" s="32">
        <v>102.52838518301104</v>
      </c>
      <c r="W4" s="32">
        <v>2.7614277559999998</v>
      </c>
      <c r="X4" s="32">
        <v>1.6301009999999997E-3</v>
      </c>
      <c r="Y4" s="35">
        <v>9.4522156245130091</v>
      </c>
      <c r="Z4" s="33">
        <v>0</v>
      </c>
      <c r="AA4" s="36">
        <f>SUM(AB4:AI4)</f>
        <v>0.20632319999999996</v>
      </c>
      <c r="AB4" s="37"/>
      <c r="AC4" s="35"/>
      <c r="AD4" s="35">
        <v>0.20632319999999996</v>
      </c>
      <c r="AE4" s="35"/>
      <c r="AF4" s="35"/>
      <c r="AG4" s="35">
        <v>0</v>
      </c>
      <c r="AH4" s="34"/>
      <c r="AI4" s="32"/>
      <c r="AJ4" s="38"/>
      <c r="AK4" s="38">
        <v>154.36227891999999</v>
      </c>
      <c r="AL4" s="36"/>
      <c r="AM4" s="39">
        <f t="shared" si="0"/>
        <v>2357.8832718732101</v>
      </c>
    </row>
    <row r="5" spans="1:40" s="26" customFormat="1" ht="12.75" customHeight="1">
      <c r="A5" s="27" t="s">
        <v>42</v>
      </c>
      <c r="B5" s="28"/>
      <c r="C5" s="29">
        <f>SUM(D5:G5)</f>
        <v>0</v>
      </c>
      <c r="D5" s="30"/>
      <c r="E5" s="40"/>
      <c r="F5" s="32"/>
      <c r="G5" s="32"/>
      <c r="H5" s="33">
        <f>SUM(I5:K5)</f>
        <v>0</v>
      </c>
      <c r="I5" s="34"/>
      <c r="J5" s="35"/>
      <c r="K5" s="35"/>
      <c r="L5" s="33">
        <f>SUM(M5:Y5)</f>
        <v>155.77974949523809</v>
      </c>
      <c r="M5" s="34"/>
      <c r="N5" s="35"/>
      <c r="O5" s="35"/>
      <c r="P5" s="35"/>
      <c r="Q5" s="35"/>
      <c r="R5" s="35">
        <v>13.555069266666667</v>
      </c>
      <c r="S5" s="35"/>
      <c r="T5" s="35">
        <v>142.22468022857143</v>
      </c>
      <c r="U5" s="35"/>
      <c r="V5" s="32"/>
      <c r="W5" s="32"/>
      <c r="X5" s="32"/>
      <c r="Y5" s="35"/>
      <c r="Z5" s="33"/>
      <c r="AA5" s="36">
        <f>SUM(AB5:AI5)</f>
        <v>0</v>
      </c>
      <c r="AB5" s="37"/>
      <c r="AC5" s="35"/>
      <c r="AD5" s="35"/>
      <c r="AE5" s="35"/>
      <c r="AF5" s="35"/>
      <c r="AG5" s="35"/>
      <c r="AH5" s="34"/>
      <c r="AI5" s="32"/>
      <c r="AJ5" s="38"/>
      <c r="AK5" s="38"/>
      <c r="AL5" s="36"/>
      <c r="AM5" s="39">
        <f t="shared" si="0"/>
        <v>155.77974949523809</v>
      </c>
    </row>
    <row r="6" spans="1:40" s="26" customFormat="1" ht="12.75" customHeight="1" thickBot="1">
      <c r="A6" s="41" t="s">
        <v>43</v>
      </c>
      <c r="B6" s="42"/>
      <c r="C6" s="29">
        <f>SUM(D6:G6)</f>
        <v>-121.20553770665219</v>
      </c>
      <c r="D6" s="43">
        <v>-127.194010485619</v>
      </c>
      <c r="E6" s="32">
        <v>3.4431025353320059</v>
      </c>
      <c r="F6" s="44"/>
      <c r="G6" s="44">
        <v>2.5453702436348036</v>
      </c>
      <c r="H6" s="45">
        <f>SUM(I6:K6)</f>
        <v>-43.411713205955309</v>
      </c>
      <c r="I6" s="46">
        <v>-35.030596205955305</v>
      </c>
      <c r="J6" s="46">
        <v>0</v>
      </c>
      <c r="K6" s="46">
        <v>-8.3811170000000015</v>
      </c>
      <c r="L6" s="45">
        <f>SUM(M6:Y6)</f>
        <v>218.80910021867206</v>
      </c>
      <c r="M6" s="34">
        <v>273.74546227180002</v>
      </c>
      <c r="N6" s="35"/>
      <c r="O6" s="35">
        <v>-94.851127033333313</v>
      </c>
      <c r="P6" s="35">
        <v>1.6066012435200008</v>
      </c>
      <c r="Q6" s="35">
        <v>2.2670361280799995</v>
      </c>
      <c r="R6" s="35">
        <v>24.133941375141237</v>
      </c>
      <c r="S6" s="35">
        <v>-0.90593572908616238</v>
      </c>
      <c r="T6" s="35">
        <v>5.599414429754848</v>
      </c>
      <c r="U6" s="35">
        <v>3.8616257772705476</v>
      </c>
      <c r="V6" s="44">
        <v>3.3520817555248628</v>
      </c>
      <c r="W6" s="44">
        <v>0</v>
      </c>
      <c r="X6" s="44">
        <v>0</v>
      </c>
      <c r="Y6" s="46">
        <v>0</v>
      </c>
      <c r="Z6" s="45">
        <v>52.875133802081422</v>
      </c>
      <c r="AA6" s="47">
        <f>SUM(AB6:AI6)</f>
        <v>3.3409840673400013</v>
      </c>
      <c r="AB6" s="48"/>
      <c r="AC6" s="49"/>
      <c r="AD6" s="49">
        <v>1.8299942036279999</v>
      </c>
      <c r="AE6" s="49"/>
      <c r="AF6" s="49"/>
      <c r="AG6" s="49">
        <v>1.5109898637120014</v>
      </c>
      <c r="AH6" s="46"/>
      <c r="AI6" s="44"/>
      <c r="AJ6" s="50"/>
      <c r="AK6" s="50"/>
      <c r="AL6" s="47"/>
      <c r="AM6" s="51">
        <f t="shared" si="0"/>
        <v>110.40796717548596</v>
      </c>
    </row>
    <row r="7" spans="1:40" s="61" customFormat="1" ht="12.75" customHeight="1">
      <c r="A7" s="52" t="s">
        <v>44</v>
      </c>
      <c r="B7" s="53"/>
      <c r="C7" s="54">
        <f t="shared" ref="C7:AL7" si="1">C2+C3-C4-C5+C6</f>
        <v>1099.0798358854659</v>
      </c>
      <c r="D7" s="55">
        <f t="shared" si="1"/>
        <v>1055.9744629671325</v>
      </c>
      <c r="E7" s="56">
        <f t="shared" si="1"/>
        <v>34.483887087322699</v>
      </c>
      <c r="F7" s="56">
        <f t="shared" si="1"/>
        <v>0</v>
      </c>
      <c r="G7" s="56">
        <f t="shared" si="1"/>
        <v>8.6214858310105758</v>
      </c>
      <c r="H7" s="57">
        <f t="shared" si="1"/>
        <v>694.94257299657852</v>
      </c>
      <c r="I7" s="55">
        <f t="shared" si="1"/>
        <v>581.15320299657856</v>
      </c>
      <c r="J7" s="56">
        <f t="shared" si="1"/>
        <v>127.70399999999999</v>
      </c>
      <c r="K7" s="56">
        <f t="shared" si="1"/>
        <v>-13.914630000000002</v>
      </c>
      <c r="L7" s="57">
        <f t="shared" si="1"/>
        <v>7188.5250048229673</v>
      </c>
      <c r="M7" s="55">
        <f t="shared" si="1"/>
        <v>3255.1148480565998</v>
      </c>
      <c r="N7" s="56">
        <f t="shared" si="1"/>
        <v>0</v>
      </c>
      <c r="O7" s="56">
        <f t="shared" si="1"/>
        <v>315.80314596666665</v>
      </c>
      <c r="P7" s="56">
        <f t="shared" si="1"/>
        <v>380.94310730112005</v>
      </c>
      <c r="Q7" s="56">
        <f t="shared" si="1"/>
        <v>1302.1450733973595</v>
      </c>
      <c r="R7" s="56">
        <f t="shared" si="1"/>
        <v>-964.97117078615838</v>
      </c>
      <c r="S7" s="56">
        <f t="shared" si="1"/>
        <v>117.73352761321146</v>
      </c>
      <c r="T7" s="56">
        <f t="shared" si="1"/>
        <v>2490.1297138427731</v>
      </c>
      <c r="U7" s="56">
        <f t="shared" si="1"/>
        <v>150.6638681455714</v>
      </c>
      <c r="V7" s="56">
        <f t="shared" si="1"/>
        <v>-99.176303427486175</v>
      </c>
      <c r="W7" s="56">
        <f t="shared" si="1"/>
        <v>202.46775170067312</v>
      </c>
      <c r="X7" s="56">
        <f t="shared" si="1"/>
        <v>1.4867247483409971</v>
      </c>
      <c r="Y7" s="56">
        <f t="shared" si="1"/>
        <v>36.184718264295249</v>
      </c>
      <c r="Z7" s="57">
        <f t="shared" si="1"/>
        <v>4315.4605816909971</v>
      </c>
      <c r="AA7" s="57">
        <f t="shared" si="1"/>
        <v>1347.3926659792337</v>
      </c>
      <c r="AB7" s="55">
        <f t="shared" si="1"/>
        <v>59.477849641143983</v>
      </c>
      <c r="AC7" s="56">
        <f t="shared" si="1"/>
        <v>640.2478013059</v>
      </c>
      <c r="AD7" s="56">
        <f t="shared" si="1"/>
        <v>378.08517916906624</v>
      </c>
      <c r="AE7" s="56">
        <f t="shared" si="1"/>
        <v>38.140757868027983</v>
      </c>
      <c r="AF7" s="56">
        <f t="shared" si="1"/>
        <v>16.459452489471399</v>
      </c>
      <c r="AG7" s="56">
        <f t="shared" si="1"/>
        <v>158.44577903112003</v>
      </c>
      <c r="AH7" s="58">
        <f t="shared" si="1"/>
        <v>15.231068974398504</v>
      </c>
      <c r="AI7" s="55">
        <f t="shared" si="1"/>
        <v>41.304777500105494</v>
      </c>
      <c r="AJ7" s="57">
        <f t="shared" si="1"/>
        <v>126.34766976956345</v>
      </c>
      <c r="AK7" s="57">
        <f t="shared" si="1"/>
        <v>-58.35121500000001</v>
      </c>
      <c r="AL7" s="59">
        <f t="shared" si="1"/>
        <v>0</v>
      </c>
      <c r="AM7" s="60">
        <f t="shared" si="0"/>
        <v>14713.397116144806</v>
      </c>
      <c r="AN7" s="26"/>
    </row>
    <row r="8" spans="1:40" s="61" customFormat="1" ht="12.75" customHeight="1" thickBot="1">
      <c r="A8" s="62" t="s">
        <v>45</v>
      </c>
      <c r="B8" s="63"/>
      <c r="C8" s="64">
        <f t="shared" ref="C8:AL8" si="2">C7-C28</f>
        <v>1099.0798358854659</v>
      </c>
      <c r="D8" s="65">
        <f>D7-D28</f>
        <v>1055.9744629671325</v>
      </c>
      <c r="E8" s="66">
        <f t="shared" si="2"/>
        <v>34.483887087322699</v>
      </c>
      <c r="F8" s="67">
        <f t="shared" si="2"/>
        <v>0</v>
      </c>
      <c r="G8" s="67">
        <f t="shared" si="2"/>
        <v>8.6214858310105758</v>
      </c>
      <c r="H8" s="68">
        <f t="shared" si="2"/>
        <v>694.94257299657852</v>
      </c>
      <c r="I8" s="65">
        <f t="shared" si="2"/>
        <v>581.15320299657856</v>
      </c>
      <c r="J8" s="66">
        <f t="shared" si="2"/>
        <v>127.70399999999999</v>
      </c>
      <c r="K8" s="66">
        <f t="shared" si="2"/>
        <v>-13.914630000000002</v>
      </c>
      <c r="L8" s="68">
        <f t="shared" si="2"/>
        <v>6948.3858101096575</v>
      </c>
      <c r="M8" s="65">
        <f t="shared" si="2"/>
        <v>3255.1148480565998</v>
      </c>
      <c r="N8" s="66">
        <f t="shared" si="2"/>
        <v>0</v>
      </c>
      <c r="O8" s="66">
        <f t="shared" si="2"/>
        <v>315.80314596666665</v>
      </c>
      <c r="P8" s="66">
        <f t="shared" si="2"/>
        <v>380.94310730112005</v>
      </c>
      <c r="Q8" s="66">
        <f t="shared" si="2"/>
        <v>1302.1450733973595</v>
      </c>
      <c r="R8" s="66">
        <f t="shared" si="2"/>
        <v>-964.97117078615838</v>
      </c>
      <c r="S8" s="66">
        <f t="shared" si="2"/>
        <v>117.73352761321146</v>
      </c>
      <c r="T8" s="66">
        <f t="shared" si="2"/>
        <v>2490.1297138427731</v>
      </c>
      <c r="U8" s="66">
        <f t="shared" si="2"/>
        <v>150.6638681455714</v>
      </c>
      <c r="V8" s="67">
        <f t="shared" si="2"/>
        <v>-99.176303427486175</v>
      </c>
      <c r="W8" s="67">
        <f t="shared" si="2"/>
        <v>0</v>
      </c>
      <c r="X8" s="67">
        <f t="shared" si="2"/>
        <v>0</v>
      </c>
      <c r="Y8" s="66">
        <f t="shared" si="2"/>
        <v>0</v>
      </c>
      <c r="Z8" s="68">
        <f t="shared" si="2"/>
        <v>4315.4605816909971</v>
      </c>
      <c r="AA8" s="69">
        <f t="shared" si="2"/>
        <v>1347.3926659792337</v>
      </c>
      <c r="AB8" s="65">
        <f t="shared" si="2"/>
        <v>59.477849641143983</v>
      </c>
      <c r="AC8" s="66">
        <f t="shared" si="2"/>
        <v>640.2478013059</v>
      </c>
      <c r="AD8" s="66">
        <f t="shared" si="2"/>
        <v>378.08517916906624</v>
      </c>
      <c r="AE8" s="66">
        <f t="shared" si="2"/>
        <v>38.140757868027983</v>
      </c>
      <c r="AF8" s="66">
        <f t="shared" si="2"/>
        <v>16.459452489471399</v>
      </c>
      <c r="AG8" s="66">
        <f t="shared" si="2"/>
        <v>158.44577903112003</v>
      </c>
      <c r="AH8" s="70">
        <f t="shared" si="2"/>
        <v>15.231068974398504</v>
      </c>
      <c r="AI8" s="65">
        <f t="shared" si="2"/>
        <v>41.304777500105494</v>
      </c>
      <c r="AJ8" s="68">
        <f t="shared" si="2"/>
        <v>126.34766976956345</v>
      </c>
      <c r="AK8" s="68">
        <f t="shared" si="2"/>
        <v>-58.35121500000001</v>
      </c>
      <c r="AL8" s="65">
        <f t="shared" si="2"/>
        <v>0</v>
      </c>
      <c r="AM8" s="71">
        <f t="shared" si="0"/>
        <v>14473.257921431497</v>
      </c>
      <c r="AN8" s="26"/>
    </row>
    <row r="9" spans="1:40" s="61" customFormat="1" ht="12.75" customHeight="1">
      <c r="A9" s="52" t="s">
        <v>46</v>
      </c>
      <c r="B9" s="53"/>
      <c r="C9" s="54">
        <f t="shared" ref="C9:AL9" si="3">SUM(C10:C14)</f>
        <v>867.63202316502952</v>
      </c>
      <c r="D9" s="58">
        <f t="shared" si="3"/>
        <v>867.63202316502952</v>
      </c>
      <c r="E9" s="56">
        <f t="shared" si="3"/>
        <v>0</v>
      </c>
      <c r="F9" s="72">
        <f t="shared" si="3"/>
        <v>0</v>
      </c>
      <c r="G9" s="72">
        <f t="shared" si="3"/>
        <v>0</v>
      </c>
      <c r="H9" s="57">
        <f t="shared" si="3"/>
        <v>567.28210918093839</v>
      </c>
      <c r="I9" s="58">
        <f t="shared" si="3"/>
        <v>567.28210918093839</v>
      </c>
      <c r="J9" s="56">
        <f t="shared" si="3"/>
        <v>0</v>
      </c>
      <c r="K9" s="56">
        <f t="shared" si="3"/>
        <v>0</v>
      </c>
      <c r="L9" s="57">
        <f t="shared" si="3"/>
        <v>3289.067381174264</v>
      </c>
      <c r="M9" s="56">
        <f t="shared" si="3"/>
        <v>3255.1148480565998</v>
      </c>
      <c r="N9" s="56">
        <f t="shared" si="3"/>
        <v>0.33580820159999991</v>
      </c>
      <c r="O9" s="56">
        <f t="shared" si="3"/>
        <v>0</v>
      </c>
      <c r="P9" s="56">
        <f t="shared" si="3"/>
        <v>0</v>
      </c>
      <c r="Q9" s="56">
        <f t="shared" si="3"/>
        <v>0</v>
      </c>
      <c r="R9" s="56">
        <f t="shared" si="3"/>
        <v>25.617357534796465</v>
      </c>
      <c r="S9" s="56">
        <f t="shared" si="3"/>
        <v>0.65477629553500794</v>
      </c>
      <c r="T9" s="56">
        <f t="shared" si="3"/>
        <v>7.3445910857327794</v>
      </c>
      <c r="U9" s="56">
        <f t="shared" si="3"/>
        <v>0</v>
      </c>
      <c r="V9" s="72">
        <f t="shared" si="3"/>
        <v>0</v>
      </c>
      <c r="W9" s="72">
        <f t="shared" si="3"/>
        <v>0</v>
      </c>
      <c r="X9" s="72">
        <f t="shared" si="3"/>
        <v>0</v>
      </c>
      <c r="Y9" s="56">
        <f t="shared" si="3"/>
        <v>0</v>
      </c>
      <c r="Z9" s="57">
        <f t="shared" si="3"/>
        <v>2477.5667214893474</v>
      </c>
      <c r="AA9" s="55">
        <f t="shared" si="3"/>
        <v>183.25496691378311</v>
      </c>
      <c r="AB9" s="73">
        <f t="shared" si="3"/>
        <v>0</v>
      </c>
      <c r="AC9" s="56">
        <f t="shared" si="3"/>
        <v>0</v>
      </c>
      <c r="AD9" s="56">
        <f t="shared" si="3"/>
        <v>138.39437507912655</v>
      </c>
      <c r="AE9" s="56">
        <f t="shared" si="3"/>
        <v>38.140757868027983</v>
      </c>
      <c r="AF9" s="56">
        <f t="shared" si="3"/>
        <v>6.7198339666285758</v>
      </c>
      <c r="AG9" s="56">
        <f t="shared" si="3"/>
        <v>0</v>
      </c>
      <c r="AH9" s="58">
        <f t="shared" si="3"/>
        <v>0</v>
      </c>
      <c r="AI9" s="72">
        <f t="shared" si="3"/>
        <v>0</v>
      </c>
      <c r="AJ9" s="57">
        <f t="shared" si="3"/>
        <v>56.390931931826671</v>
      </c>
      <c r="AK9" s="57">
        <f t="shared" si="3"/>
        <v>44.408851139999996</v>
      </c>
      <c r="AL9" s="55">
        <f t="shared" si="3"/>
        <v>0</v>
      </c>
      <c r="AM9" s="74">
        <f t="shared" si="0"/>
        <v>7485.6029849951883</v>
      </c>
      <c r="AN9" s="26"/>
    </row>
    <row r="10" spans="1:40" s="26" customFormat="1" ht="12.75" customHeight="1">
      <c r="A10" s="75" t="s">
        <v>47</v>
      </c>
      <c r="B10" s="76"/>
      <c r="C10" s="77">
        <f>SUM(D10:G10)</f>
        <v>867.63202316502952</v>
      </c>
      <c r="D10" s="78">
        <v>867.63202316502952</v>
      </c>
      <c r="E10" s="79"/>
      <c r="F10" s="80"/>
      <c r="G10" s="80"/>
      <c r="H10" s="81">
        <f>SUM(I10:K10)</f>
        <v>481.08165821152051</v>
      </c>
      <c r="I10" s="78">
        <v>481.08165821152051</v>
      </c>
      <c r="J10" s="79">
        <v>0</v>
      </c>
      <c r="K10" s="79"/>
      <c r="L10" s="81">
        <f>SUM(M10:Y10)</f>
        <v>32.961948620529242</v>
      </c>
      <c r="M10" s="79"/>
      <c r="N10" s="79"/>
      <c r="O10" s="79"/>
      <c r="P10" s="79"/>
      <c r="Q10" s="79"/>
      <c r="R10" s="79">
        <v>25.617357534796465</v>
      </c>
      <c r="S10" s="79"/>
      <c r="T10" s="79">
        <v>7.3445910857327794</v>
      </c>
      <c r="U10" s="79"/>
      <c r="V10" s="80"/>
      <c r="W10" s="80"/>
      <c r="X10" s="80"/>
      <c r="Y10" s="79"/>
      <c r="Z10" s="81">
        <v>2142.107869100691</v>
      </c>
      <c r="AA10" s="82">
        <f>SUM(AB10:AI10)</f>
        <v>173.6414869105831</v>
      </c>
      <c r="AB10" s="83"/>
      <c r="AC10" s="79"/>
      <c r="AD10" s="79">
        <v>135.50072904255512</v>
      </c>
      <c r="AE10" s="79">
        <v>38.140757868027983</v>
      </c>
      <c r="AF10" s="79"/>
      <c r="AG10" s="79"/>
      <c r="AH10" s="78"/>
      <c r="AI10" s="80"/>
      <c r="AJ10" s="84">
        <v>56.390931931826671</v>
      </c>
      <c r="AK10" s="81"/>
      <c r="AL10" s="82"/>
      <c r="AM10" s="85">
        <f t="shared" si="0"/>
        <v>3753.81591794018</v>
      </c>
    </row>
    <row r="11" spans="1:40" s="26" customFormat="1" ht="12.75" customHeight="1">
      <c r="A11" s="27" t="s">
        <v>48</v>
      </c>
      <c r="B11" s="28"/>
      <c r="C11" s="29">
        <f>SUM(D11:G11)</f>
        <v>0</v>
      </c>
      <c r="D11" s="34">
        <v>0</v>
      </c>
      <c r="E11" s="35"/>
      <c r="F11" s="32"/>
      <c r="G11" s="32"/>
      <c r="H11" s="33">
        <f>SUM(I11:K11)</f>
        <v>7.0993036009968344</v>
      </c>
      <c r="I11" s="34">
        <v>7.0993036009968344</v>
      </c>
      <c r="J11" s="35"/>
      <c r="K11" s="35"/>
      <c r="L11" s="33">
        <f>SUM(M11:Y11)</f>
        <v>0.99058449713500785</v>
      </c>
      <c r="M11" s="35"/>
      <c r="N11" s="86">
        <v>0.33580820159999991</v>
      </c>
      <c r="O11" s="35"/>
      <c r="P11" s="35"/>
      <c r="Q11" s="35"/>
      <c r="R11" s="35">
        <v>0</v>
      </c>
      <c r="S11" s="35">
        <v>0.65477629553500794</v>
      </c>
      <c r="T11" s="35">
        <v>0</v>
      </c>
      <c r="U11" s="35"/>
      <c r="V11" s="32"/>
      <c r="W11" s="32"/>
      <c r="X11" s="32"/>
      <c r="Y11" s="35"/>
      <c r="Z11" s="33">
        <v>281.35089505411418</v>
      </c>
      <c r="AA11" s="36">
        <f>SUM(AB11:AI11)</f>
        <v>9.6134800032000047</v>
      </c>
      <c r="AB11" s="37"/>
      <c r="AC11" s="35"/>
      <c r="AD11" s="35">
        <v>2.8936460365714289</v>
      </c>
      <c r="AE11" s="35"/>
      <c r="AF11" s="35">
        <v>6.7198339666285758</v>
      </c>
      <c r="AG11" s="35"/>
      <c r="AH11" s="34"/>
      <c r="AI11" s="32"/>
      <c r="AJ11" s="38"/>
      <c r="AK11" s="38"/>
      <c r="AL11" s="36"/>
      <c r="AM11" s="39">
        <f t="shared" si="0"/>
        <v>299.05426315544599</v>
      </c>
    </row>
    <row r="12" spans="1:40" s="26" customFormat="1" ht="12.75" customHeight="1">
      <c r="A12" s="27" t="s">
        <v>49</v>
      </c>
      <c r="B12" s="28"/>
      <c r="C12" s="29"/>
      <c r="D12" s="34"/>
      <c r="E12" s="35"/>
      <c r="F12" s="32"/>
      <c r="G12" s="32"/>
      <c r="H12" s="33"/>
      <c r="I12" s="34"/>
      <c r="J12" s="35"/>
      <c r="K12" s="35"/>
      <c r="L12" s="33"/>
      <c r="M12" s="35"/>
      <c r="N12" s="86"/>
      <c r="O12" s="35"/>
      <c r="P12" s="35"/>
      <c r="Q12" s="35"/>
      <c r="R12" s="35"/>
      <c r="S12" s="35"/>
      <c r="T12" s="35"/>
      <c r="U12" s="35"/>
      <c r="V12" s="32"/>
      <c r="W12" s="32"/>
      <c r="X12" s="32"/>
      <c r="Y12" s="35"/>
      <c r="Z12" s="33"/>
      <c r="AA12" s="36"/>
      <c r="AB12" s="37"/>
      <c r="AC12" s="35"/>
      <c r="AD12" s="35"/>
      <c r="AE12" s="35"/>
      <c r="AF12" s="35"/>
      <c r="AG12" s="35"/>
      <c r="AH12" s="34"/>
      <c r="AI12" s="32"/>
      <c r="AJ12" s="38"/>
      <c r="AK12" s="38">
        <v>34.283297139999995</v>
      </c>
      <c r="AL12" s="36"/>
      <c r="AM12" s="39">
        <f t="shared" si="0"/>
        <v>34.283297139999995</v>
      </c>
    </row>
    <row r="13" spans="1:40" s="26" customFormat="1" ht="12.75" customHeight="1">
      <c r="A13" s="27" t="s">
        <v>50</v>
      </c>
      <c r="B13" s="28"/>
      <c r="C13" s="29">
        <f>SUM(D13:G13)</f>
        <v>0</v>
      </c>
      <c r="D13" s="34"/>
      <c r="E13" s="32"/>
      <c r="F13" s="32"/>
      <c r="G13" s="32"/>
      <c r="H13" s="33">
        <f>SUM(I13:K13)</f>
        <v>79.101147368421053</v>
      </c>
      <c r="I13" s="34">
        <v>79.101147368421053</v>
      </c>
      <c r="J13" s="35"/>
      <c r="K13" s="35"/>
      <c r="L13" s="33">
        <f>SUM(M13:Y13)</f>
        <v>0</v>
      </c>
      <c r="M13" s="35"/>
      <c r="N13" s="35"/>
      <c r="O13" s="35"/>
      <c r="P13" s="35"/>
      <c r="Q13" s="35"/>
      <c r="R13" s="35"/>
      <c r="S13" s="35"/>
      <c r="T13" s="35"/>
      <c r="U13" s="35"/>
      <c r="V13" s="32"/>
      <c r="W13" s="32"/>
      <c r="X13" s="32"/>
      <c r="Y13" s="35"/>
      <c r="Z13" s="33"/>
      <c r="AA13" s="36">
        <f>SUM(AB13:AI13)</f>
        <v>0</v>
      </c>
      <c r="AB13" s="37"/>
      <c r="AC13" s="35"/>
      <c r="AD13" s="35"/>
      <c r="AE13" s="35"/>
      <c r="AF13" s="35"/>
      <c r="AG13" s="35"/>
      <c r="AH13" s="34"/>
      <c r="AI13" s="32"/>
      <c r="AJ13" s="38"/>
      <c r="AK13" s="38"/>
      <c r="AL13" s="36"/>
      <c r="AM13" s="39">
        <f t="shared" si="0"/>
        <v>79.101147368421053</v>
      </c>
    </row>
    <row r="14" spans="1:40" s="26" customFormat="1" ht="12.75" customHeight="1">
      <c r="A14" s="87" t="s">
        <v>51</v>
      </c>
      <c r="B14" s="88"/>
      <c r="C14" s="89">
        <f>SUM(D14:G14)</f>
        <v>0</v>
      </c>
      <c r="D14" s="90"/>
      <c r="E14" s="91"/>
      <c r="F14" s="92"/>
      <c r="G14" s="92"/>
      <c r="H14" s="93">
        <f>SUM(I14:K14)</f>
        <v>0</v>
      </c>
      <c r="I14" s="90"/>
      <c r="J14" s="91"/>
      <c r="K14" s="91"/>
      <c r="L14" s="93">
        <f>SUM(M14:Y14)</f>
        <v>3255.1148480565998</v>
      </c>
      <c r="M14" s="91">
        <v>3255.1148480565998</v>
      </c>
      <c r="N14" s="91"/>
      <c r="O14" s="91"/>
      <c r="P14" s="91"/>
      <c r="Q14" s="91"/>
      <c r="R14" s="91"/>
      <c r="S14" s="91"/>
      <c r="T14" s="91"/>
      <c r="U14" s="91"/>
      <c r="V14" s="92"/>
      <c r="W14" s="92"/>
      <c r="X14" s="92"/>
      <c r="Y14" s="91"/>
      <c r="Z14" s="93">
        <v>54.107957334542256</v>
      </c>
      <c r="AA14" s="94">
        <f>SUM(AB14:AI14)</f>
        <v>0</v>
      </c>
      <c r="AB14" s="95"/>
      <c r="AC14" s="91"/>
      <c r="AD14" s="91"/>
      <c r="AE14" s="91"/>
      <c r="AF14" s="91"/>
      <c r="AG14" s="91"/>
      <c r="AH14" s="90"/>
      <c r="AI14" s="92"/>
      <c r="AJ14" s="96"/>
      <c r="AK14" s="96">
        <v>10.125553999999998</v>
      </c>
      <c r="AL14" s="94"/>
      <c r="AM14" s="97">
        <f t="shared" si="0"/>
        <v>3319.3483593911424</v>
      </c>
    </row>
    <row r="15" spans="1:40" s="61" customFormat="1" ht="12.75" customHeight="1">
      <c r="A15" s="98" t="s">
        <v>52</v>
      </c>
      <c r="B15" s="99"/>
      <c r="C15" s="100">
        <f t="shared" ref="C15:AL15" si="4">SUM(C16:C21)</f>
        <v>0</v>
      </c>
      <c r="D15" s="101">
        <f t="shared" si="4"/>
        <v>0</v>
      </c>
      <c r="E15" s="102">
        <f t="shared" si="4"/>
        <v>0</v>
      </c>
      <c r="F15" s="103">
        <f t="shared" si="4"/>
        <v>0</v>
      </c>
      <c r="G15" s="103">
        <f t="shared" si="4"/>
        <v>0</v>
      </c>
      <c r="H15" s="104">
        <f t="shared" si="4"/>
        <v>75.146090000000001</v>
      </c>
      <c r="I15" s="101">
        <f t="shared" si="4"/>
        <v>0</v>
      </c>
      <c r="J15" s="102">
        <f t="shared" si="4"/>
        <v>0</v>
      </c>
      <c r="K15" s="102">
        <f t="shared" si="4"/>
        <v>75.146090000000001</v>
      </c>
      <c r="L15" s="104">
        <f t="shared" si="4"/>
        <v>3280.816382418705</v>
      </c>
      <c r="M15" s="102">
        <f t="shared" si="4"/>
        <v>0</v>
      </c>
      <c r="N15" s="102">
        <f t="shared" si="4"/>
        <v>89.480227577898916</v>
      </c>
      <c r="O15" s="102">
        <f t="shared" si="4"/>
        <v>587.32721924444445</v>
      </c>
      <c r="P15" s="102">
        <f t="shared" si="4"/>
        <v>166.75237956832004</v>
      </c>
      <c r="Q15" s="102">
        <f t="shared" si="4"/>
        <v>0</v>
      </c>
      <c r="R15" s="102">
        <f t="shared" si="4"/>
        <v>1025.9172353579095</v>
      </c>
      <c r="S15" s="102">
        <f t="shared" si="4"/>
        <v>54.660323556762407</v>
      </c>
      <c r="T15" s="102">
        <f t="shared" si="4"/>
        <v>1257.5026936858833</v>
      </c>
      <c r="U15" s="102">
        <f t="shared" si="4"/>
        <v>0</v>
      </c>
      <c r="V15" s="103">
        <f t="shared" si="4"/>
        <v>99.176303427486189</v>
      </c>
      <c r="W15" s="103">
        <f t="shared" si="4"/>
        <v>0</v>
      </c>
      <c r="X15" s="103">
        <f t="shared" si="4"/>
        <v>0</v>
      </c>
      <c r="Y15" s="102">
        <f t="shared" si="4"/>
        <v>0</v>
      </c>
      <c r="Z15" s="104">
        <f t="shared" si="4"/>
        <v>0</v>
      </c>
      <c r="AA15" s="105">
        <f t="shared" si="4"/>
        <v>62.765715536429866</v>
      </c>
      <c r="AB15" s="106">
        <f t="shared" si="4"/>
        <v>0</v>
      </c>
      <c r="AC15" s="102">
        <f t="shared" si="4"/>
        <v>0</v>
      </c>
      <c r="AD15" s="102">
        <f t="shared" si="4"/>
        <v>45.765310419310318</v>
      </c>
      <c r="AE15" s="107">
        <f t="shared" si="4"/>
        <v>13.334183787239544</v>
      </c>
      <c r="AF15" s="107">
        <f t="shared" si="4"/>
        <v>3.6662213298799999</v>
      </c>
      <c r="AG15" s="107">
        <f t="shared" si="4"/>
        <v>0</v>
      </c>
      <c r="AH15" s="101">
        <f t="shared" si="4"/>
        <v>0</v>
      </c>
      <c r="AI15" s="103">
        <f t="shared" si="4"/>
        <v>0</v>
      </c>
      <c r="AJ15" s="104">
        <f t="shared" si="4"/>
        <v>13.699930802930687</v>
      </c>
      <c r="AK15" s="104">
        <f t="shared" si="4"/>
        <v>1954.2007622403071</v>
      </c>
      <c r="AL15" s="105">
        <f t="shared" si="4"/>
        <v>0</v>
      </c>
      <c r="AM15" s="108">
        <f t="shared" si="0"/>
        <v>5386.6288809983726</v>
      </c>
      <c r="AN15" s="26"/>
    </row>
    <row r="16" spans="1:40" s="110" customFormat="1" ht="12.75" customHeight="1">
      <c r="A16" s="75" t="s">
        <v>47</v>
      </c>
      <c r="B16" s="76"/>
      <c r="C16" s="77">
        <f>SUM(D16:G16)</f>
        <v>0</v>
      </c>
      <c r="D16" s="78"/>
      <c r="E16" s="79"/>
      <c r="F16" s="80"/>
      <c r="G16" s="80"/>
      <c r="H16" s="81">
        <f>SUM(I16:K16)</f>
        <v>0</v>
      </c>
      <c r="I16" s="78"/>
      <c r="J16" s="79"/>
      <c r="K16" s="79"/>
      <c r="L16" s="81">
        <f>SUM(M16:Y16)</f>
        <v>0</v>
      </c>
      <c r="M16" s="79"/>
      <c r="N16" s="79"/>
      <c r="O16" s="79"/>
      <c r="P16" s="79"/>
      <c r="Q16" s="79"/>
      <c r="R16" s="79"/>
      <c r="S16" s="79"/>
      <c r="T16" s="79"/>
      <c r="U16" s="79"/>
      <c r="V16" s="80"/>
      <c r="W16" s="80"/>
      <c r="X16" s="80"/>
      <c r="Y16" s="79"/>
      <c r="Z16" s="81"/>
      <c r="AA16" s="82">
        <f>SUM(AB16:AI16)</f>
        <v>57.737254206549864</v>
      </c>
      <c r="AB16" s="83"/>
      <c r="AC16" s="79"/>
      <c r="AD16" s="79">
        <v>44.403070419310318</v>
      </c>
      <c r="AE16" s="86">
        <v>13.334183787239544</v>
      </c>
      <c r="AF16" s="86"/>
      <c r="AG16" s="86"/>
      <c r="AH16" s="78"/>
      <c r="AI16" s="80"/>
      <c r="AJ16" s="84">
        <v>13.699930802930687</v>
      </c>
      <c r="AK16" s="84">
        <v>1748.4465473666914</v>
      </c>
      <c r="AL16" s="82"/>
      <c r="AM16" s="109">
        <f>C16+H16+L16+Z16+AK16+AL16</f>
        <v>1748.4465473666914</v>
      </c>
      <c r="AN16" s="26"/>
    </row>
    <row r="17" spans="1:40" s="110" customFormat="1" ht="12.75" customHeight="1">
      <c r="A17" s="27" t="s">
        <v>53</v>
      </c>
      <c r="B17" s="28"/>
      <c r="C17" s="29">
        <f>SUM(D17:G17)</f>
        <v>0</v>
      </c>
      <c r="D17" s="34"/>
      <c r="E17" s="35"/>
      <c r="F17" s="32"/>
      <c r="G17" s="32"/>
      <c r="H17" s="33">
        <f>SUM(I17:K17)</f>
        <v>0</v>
      </c>
      <c r="I17" s="34"/>
      <c r="J17" s="35"/>
      <c r="K17" s="35"/>
      <c r="L17" s="33">
        <f>SUM(M17:Y17)</f>
        <v>0</v>
      </c>
      <c r="M17" s="35"/>
      <c r="N17" s="35"/>
      <c r="O17" s="35"/>
      <c r="P17" s="35"/>
      <c r="Q17" s="35"/>
      <c r="R17" s="35"/>
      <c r="S17" s="35"/>
      <c r="T17" s="35"/>
      <c r="U17" s="35"/>
      <c r="V17" s="32"/>
      <c r="W17" s="32"/>
      <c r="X17" s="32"/>
      <c r="Y17" s="35"/>
      <c r="Z17" s="33"/>
      <c r="AA17" s="36">
        <f>SUM(AB17:AI17)</f>
        <v>5.0284613298799998</v>
      </c>
      <c r="AB17" s="37"/>
      <c r="AC17" s="35"/>
      <c r="AD17" s="35">
        <v>1.3622399999999999</v>
      </c>
      <c r="AE17" s="35"/>
      <c r="AF17" s="35">
        <v>3.6662213298799999</v>
      </c>
      <c r="AG17" s="35"/>
      <c r="AH17" s="34"/>
      <c r="AI17" s="32"/>
      <c r="AJ17" s="38"/>
      <c r="AK17" s="111">
        <v>188.2564398433438</v>
      </c>
      <c r="AL17" s="36"/>
      <c r="AM17" s="39">
        <f>C17+H17+L17+Z17+AK17+AL17</f>
        <v>188.2564398433438</v>
      </c>
      <c r="AN17" s="26"/>
    </row>
    <row r="18" spans="1:40" s="110" customFormat="1" ht="12.75" customHeight="1">
      <c r="A18" s="27" t="s">
        <v>54</v>
      </c>
      <c r="B18" s="28"/>
      <c r="C18" s="29"/>
      <c r="D18" s="34"/>
      <c r="E18" s="35"/>
      <c r="F18" s="32"/>
      <c r="G18" s="32"/>
      <c r="H18" s="33"/>
      <c r="I18" s="34"/>
      <c r="J18" s="35"/>
      <c r="K18" s="35"/>
      <c r="L18" s="33"/>
      <c r="M18" s="35"/>
      <c r="N18" s="35"/>
      <c r="O18" s="35"/>
      <c r="P18" s="35"/>
      <c r="Q18" s="35"/>
      <c r="R18" s="35"/>
      <c r="S18" s="35"/>
      <c r="T18" s="35"/>
      <c r="U18" s="35"/>
      <c r="V18" s="32"/>
      <c r="W18" s="32"/>
      <c r="X18" s="32"/>
      <c r="Y18" s="35"/>
      <c r="Z18" s="33"/>
      <c r="AA18" s="36">
        <f>SUM(AB18:AI18)</f>
        <v>0</v>
      </c>
      <c r="AB18" s="37"/>
      <c r="AC18" s="35"/>
      <c r="AD18" s="35"/>
      <c r="AE18" s="35"/>
      <c r="AF18" s="35"/>
      <c r="AG18" s="35"/>
      <c r="AH18" s="34"/>
      <c r="AI18" s="32"/>
      <c r="AJ18" s="38"/>
      <c r="AK18" s="38"/>
      <c r="AL18" s="36"/>
      <c r="AM18" s="39">
        <f t="shared" si="0"/>
        <v>0</v>
      </c>
      <c r="AN18" s="26"/>
    </row>
    <row r="19" spans="1:40" s="110" customFormat="1" ht="12.75" customHeight="1">
      <c r="A19" s="27" t="s">
        <v>55</v>
      </c>
      <c r="B19" s="28"/>
      <c r="C19" s="29"/>
      <c r="D19" s="34"/>
      <c r="E19" s="35"/>
      <c r="F19" s="32"/>
      <c r="G19" s="32"/>
      <c r="H19" s="33"/>
      <c r="I19" s="34"/>
      <c r="J19" s="35"/>
      <c r="K19" s="35"/>
      <c r="L19" s="33"/>
      <c r="M19" s="35"/>
      <c r="N19" s="35"/>
      <c r="O19" s="35"/>
      <c r="P19" s="35"/>
      <c r="Q19" s="35"/>
      <c r="R19" s="35"/>
      <c r="S19" s="35"/>
      <c r="T19" s="35"/>
      <c r="U19" s="35"/>
      <c r="V19" s="32"/>
      <c r="W19" s="32"/>
      <c r="X19" s="32"/>
      <c r="Y19" s="35"/>
      <c r="Z19" s="33"/>
      <c r="AA19" s="36"/>
      <c r="AB19" s="37"/>
      <c r="AC19" s="35"/>
      <c r="AD19" s="35"/>
      <c r="AE19" s="35"/>
      <c r="AF19" s="35"/>
      <c r="AG19" s="35"/>
      <c r="AH19" s="34"/>
      <c r="AI19" s="32"/>
      <c r="AJ19" s="38"/>
      <c r="AK19" s="38">
        <v>17.497775030271999</v>
      </c>
      <c r="AL19" s="36"/>
      <c r="AM19" s="39">
        <f t="shared" si="0"/>
        <v>17.497775030271999</v>
      </c>
      <c r="AN19" s="26"/>
    </row>
    <row r="20" spans="1:40" s="110" customFormat="1" ht="12.75" customHeight="1">
      <c r="A20" s="27" t="s">
        <v>50</v>
      </c>
      <c r="B20" s="28"/>
      <c r="C20" s="29"/>
      <c r="E20" s="35"/>
      <c r="F20" s="32"/>
      <c r="G20" s="32"/>
      <c r="H20" s="33">
        <f>SUM(I20:K20)</f>
        <v>75.146090000000001</v>
      </c>
      <c r="I20" s="34"/>
      <c r="J20" s="35"/>
      <c r="K20" s="35">
        <v>75.146090000000001</v>
      </c>
      <c r="L20" s="33">
        <f>SUM(M20:Y20)</f>
        <v>0</v>
      </c>
      <c r="M20" s="35"/>
      <c r="N20" s="35"/>
      <c r="O20" s="35"/>
      <c r="P20" s="35"/>
      <c r="Q20" s="35"/>
      <c r="R20" s="35"/>
      <c r="S20" s="35"/>
      <c r="T20" s="35"/>
      <c r="U20" s="35"/>
      <c r="V20" s="32"/>
      <c r="W20" s="32"/>
      <c r="X20" s="32"/>
      <c r="Y20" s="35"/>
      <c r="Z20" s="33"/>
      <c r="AA20" s="36">
        <f>SUM(AB20:AI20)</f>
        <v>0</v>
      </c>
      <c r="AB20" s="37"/>
      <c r="AC20" s="35"/>
      <c r="AD20" s="35"/>
      <c r="AE20" s="35"/>
      <c r="AF20" s="35"/>
      <c r="AG20" s="35"/>
      <c r="AH20" s="34"/>
      <c r="AI20" s="32"/>
      <c r="AJ20" s="38"/>
      <c r="AK20" s="38"/>
      <c r="AL20" s="36"/>
      <c r="AM20" s="39">
        <f t="shared" si="0"/>
        <v>75.146090000000001</v>
      </c>
      <c r="AN20" s="26"/>
    </row>
    <row r="21" spans="1:40" s="110" customFormat="1" ht="12.75" customHeight="1">
      <c r="A21" s="87" t="s">
        <v>56</v>
      </c>
      <c r="B21" s="88"/>
      <c r="C21" s="89"/>
      <c r="D21" s="90"/>
      <c r="E21" s="91"/>
      <c r="F21" s="92"/>
      <c r="G21" s="92"/>
      <c r="H21" s="93">
        <f>SUM(I21:K21)</f>
        <v>0</v>
      </c>
      <c r="I21" s="90"/>
      <c r="J21" s="91"/>
      <c r="K21" s="91"/>
      <c r="L21" s="93">
        <f>SUM(M21:Y21)</f>
        <v>3280.816382418705</v>
      </c>
      <c r="M21" s="91"/>
      <c r="N21" s="91">
        <v>89.480227577898916</v>
      </c>
      <c r="O21" s="91">
        <v>587.32721924444445</v>
      </c>
      <c r="P21" s="91">
        <v>166.75237956832004</v>
      </c>
      <c r="Q21" s="91">
        <v>0</v>
      </c>
      <c r="R21" s="91">
        <v>1025.9172353579095</v>
      </c>
      <c r="S21" s="91">
        <v>54.660323556762407</v>
      </c>
      <c r="T21" s="91">
        <v>1257.5026936858833</v>
      </c>
      <c r="U21" s="91"/>
      <c r="V21" s="92">
        <v>99.176303427486189</v>
      </c>
      <c r="W21" s="92"/>
      <c r="X21" s="92"/>
      <c r="Y21" s="91"/>
      <c r="Z21" s="93"/>
      <c r="AA21" s="94">
        <f>SUM(AB21:AI21)</f>
        <v>0</v>
      </c>
      <c r="AB21" s="95"/>
      <c r="AC21" s="91"/>
      <c r="AD21" s="91"/>
      <c r="AE21" s="91"/>
      <c r="AF21" s="91"/>
      <c r="AG21" s="91"/>
      <c r="AH21" s="90"/>
      <c r="AI21" s="92"/>
      <c r="AJ21" s="96"/>
      <c r="AK21" s="96"/>
      <c r="AL21" s="94"/>
      <c r="AM21" s="97">
        <f t="shared" si="0"/>
        <v>3280.816382418705</v>
      </c>
      <c r="AN21" s="26"/>
    </row>
    <row r="22" spans="1:40" s="110" customFormat="1" ht="12.75" customHeight="1">
      <c r="A22" s="112" t="s">
        <v>57</v>
      </c>
      <c r="B22" s="113"/>
      <c r="C22" s="114">
        <f>SUM(C23:C25)</f>
        <v>15.111763012895816</v>
      </c>
      <c r="D22" s="115">
        <f>SUM(D23:D25)</f>
        <v>-13.439696549999999</v>
      </c>
      <c r="E22" s="116">
        <f>SUM(E23:E25)</f>
        <v>28.551459562895815</v>
      </c>
      <c r="F22" s="117">
        <f>SUM(F23:F25)</f>
        <v>0</v>
      </c>
      <c r="G22" s="117">
        <f>SUM(G23:G25)</f>
        <v>0</v>
      </c>
      <c r="H22" s="118">
        <f>SUM(I22:K22)</f>
        <v>0</v>
      </c>
      <c r="I22" s="115">
        <f>SUM(I23:I25)</f>
        <v>0</v>
      </c>
      <c r="J22" s="116">
        <f>SUM(J23:J25)</f>
        <v>0</v>
      </c>
      <c r="K22" s="116">
        <f>SUM(K23:K25)</f>
        <v>0</v>
      </c>
      <c r="L22" s="118">
        <f>SUM(M22:Y22)</f>
        <v>-15.441328171932494</v>
      </c>
      <c r="M22" s="116">
        <f t="shared" ref="M22:AM22" si="5">SUM(M23:M25)</f>
        <v>0</v>
      </c>
      <c r="N22" s="116">
        <f t="shared" si="5"/>
        <v>0</v>
      </c>
      <c r="O22" s="116">
        <f t="shared" si="5"/>
        <v>0.59509675555554564</v>
      </c>
      <c r="P22" s="116">
        <f t="shared" si="5"/>
        <v>301.32706478783996</v>
      </c>
      <c r="Q22" s="116">
        <f t="shared" si="5"/>
        <v>-300.67051661711992</v>
      </c>
      <c r="R22" s="116">
        <f t="shared" si="5"/>
        <v>0.20902415847457656</v>
      </c>
      <c r="S22" s="116">
        <f t="shared" si="5"/>
        <v>0</v>
      </c>
      <c r="T22" s="116">
        <f t="shared" si="5"/>
        <v>-1.7902342437868697</v>
      </c>
      <c r="U22" s="116">
        <f t="shared" si="5"/>
        <v>-15.111763012895818</v>
      </c>
      <c r="V22" s="117">
        <f t="shared" si="5"/>
        <v>0</v>
      </c>
      <c r="W22" s="117">
        <f t="shared" si="5"/>
        <v>0</v>
      </c>
      <c r="X22" s="117">
        <f t="shared" si="5"/>
        <v>0</v>
      </c>
      <c r="Y22" s="116">
        <f t="shared" si="5"/>
        <v>0</v>
      </c>
      <c r="Z22" s="118">
        <f t="shared" si="5"/>
        <v>0</v>
      </c>
      <c r="AA22" s="119">
        <f t="shared" si="5"/>
        <v>-700.64511448255541</v>
      </c>
      <c r="AB22" s="120">
        <f t="shared" si="5"/>
        <v>-59.477849641143983</v>
      </c>
      <c r="AC22" s="116">
        <f t="shared" si="5"/>
        <v>-640.2478013059</v>
      </c>
      <c r="AD22" s="116">
        <f t="shared" si="5"/>
        <v>0</v>
      </c>
      <c r="AE22" s="121">
        <f t="shared" si="5"/>
        <v>0</v>
      </c>
      <c r="AF22" s="121">
        <f t="shared" si="5"/>
        <v>0</v>
      </c>
      <c r="AG22" s="121">
        <f t="shared" si="5"/>
        <v>0</v>
      </c>
      <c r="AH22" s="115">
        <f t="shared" si="5"/>
        <v>-0.91946353551146287</v>
      </c>
      <c r="AI22" s="117">
        <f t="shared" si="5"/>
        <v>0</v>
      </c>
      <c r="AJ22" s="122">
        <f t="shared" si="5"/>
        <v>0</v>
      </c>
      <c r="AK22" s="118">
        <f t="shared" si="5"/>
        <v>700.64511448255541</v>
      </c>
      <c r="AL22" s="119">
        <f t="shared" si="5"/>
        <v>0</v>
      </c>
      <c r="AM22" s="123">
        <f t="shared" si="5"/>
        <v>-0.32956515903667771</v>
      </c>
      <c r="AN22" s="26"/>
    </row>
    <row r="23" spans="1:40" s="110" customFormat="1" ht="12.75" customHeight="1">
      <c r="A23" s="75" t="s">
        <v>58</v>
      </c>
      <c r="B23" s="76"/>
      <c r="C23" s="124"/>
      <c r="D23" s="125"/>
      <c r="E23" s="126"/>
      <c r="F23" s="80"/>
      <c r="G23" s="80"/>
      <c r="H23" s="81"/>
      <c r="I23" s="127"/>
      <c r="J23" s="79"/>
      <c r="K23" s="79"/>
      <c r="L23" s="81"/>
      <c r="M23" s="79"/>
      <c r="N23" s="79"/>
      <c r="O23" s="79"/>
      <c r="P23" s="79"/>
      <c r="Q23" s="79"/>
      <c r="R23" s="79"/>
      <c r="S23" s="79"/>
      <c r="T23" s="79"/>
      <c r="U23" s="79"/>
      <c r="V23" s="80"/>
      <c r="W23" s="80"/>
      <c r="X23" s="80"/>
      <c r="Y23" s="79"/>
      <c r="Z23" s="81"/>
      <c r="AA23" s="82">
        <f>SUM(AB23:AI23)</f>
        <v>-700.64511448255541</v>
      </c>
      <c r="AB23" s="83">
        <f>-AB2</f>
        <v>-59.477849641143983</v>
      </c>
      <c r="AC23" s="79">
        <f>-AC2</f>
        <v>-640.2478013059</v>
      </c>
      <c r="AD23" s="79"/>
      <c r="AE23" s="86"/>
      <c r="AF23" s="86"/>
      <c r="AG23" s="86"/>
      <c r="AH23" s="78">
        <v>-0.91946353551146287</v>
      </c>
      <c r="AI23" s="80"/>
      <c r="AJ23" s="84"/>
      <c r="AK23" s="81">
        <f>-(C23+H23+L23+Z23+AA23)</f>
        <v>700.64511448255541</v>
      </c>
      <c r="AL23" s="82"/>
      <c r="AM23" s="109">
        <f>C23+H23+L23+Z23+AA23+AJ23+AK23+AL23</f>
        <v>0</v>
      </c>
      <c r="AN23" s="26"/>
    </row>
    <row r="24" spans="1:40" s="110" customFormat="1" ht="12.75" customHeight="1">
      <c r="A24" s="128" t="s">
        <v>59</v>
      </c>
      <c r="B24" s="99"/>
      <c r="C24" s="129"/>
      <c r="D24" s="130"/>
      <c r="E24" s="102"/>
      <c r="F24" s="131"/>
      <c r="G24" s="131"/>
      <c r="H24" s="104"/>
      <c r="I24" s="132"/>
      <c r="J24" s="133"/>
      <c r="K24" s="133"/>
      <c r="L24" s="104"/>
      <c r="M24" s="133"/>
      <c r="N24" s="133"/>
      <c r="O24" s="133"/>
      <c r="P24" s="133"/>
      <c r="Q24" s="133"/>
      <c r="R24" s="133"/>
      <c r="S24" s="133"/>
      <c r="T24" s="133"/>
      <c r="U24" s="133"/>
      <c r="V24" s="131"/>
      <c r="W24" s="131"/>
      <c r="X24" s="131"/>
      <c r="Y24" s="133"/>
      <c r="Z24" s="104"/>
      <c r="AA24" s="105"/>
      <c r="AB24" s="134"/>
      <c r="AC24" s="133"/>
      <c r="AD24" s="133"/>
      <c r="AE24" s="133"/>
      <c r="AF24" s="133"/>
      <c r="AG24" s="133"/>
      <c r="AH24" s="135"/>
      <c r="AI24" s="131"/>
      <c r="AJ24" s="136"/>
      <c r="AK24" s="104"/>
      <c r="AL24" s="105"/>
      <c r="AM24" s="137">
        <f>C24+H24+L24+Z24+AA24+AJ24+AK24+AL24</f>
        <v>0</v>
      </c>
      <c r="AN24" s="26"/>
    </row>
    <row r="25" spans="1:40" s="110" customFormat="1" ht="12.75" customHeight="1" thickBot="1">
      <c r="A25" s="41" t="s">
        <v>60</v>
      </c>
      <c r="B25" s="42"/>
      <c r="C25" s="138">
        <f>SUM(D25:G25)</f>
        <v>15.111763012895816</v>
      </c>
      <c r="D25" s="139">
        <v>-13.439696549999999</v>
      </c>
      <c r="E25" s="49">
        <f>-D25-U25</f>
        <v>28.551459562895815</v>
      </c>
      <c r="F25" s="44"/>
      <c r="G25" s="44"/>
      <c r="H25" s="45"/>
      <c r="I25" s="140"/>
      <c r="J25" s="49"/>
      <c r="K25" s="49"/>
      <c r="L25" s="45">
        <f>SUM(N25:Y25)</f>
        <v>-15.441328171932494</v>
      </c>
      <c r="M25" s="49"/>
      <c r="N25" s="49"/>
      <c r="O25" s="49">
        <v>0.59509675555554564</v>
      </c>
      <c r="P25" s="49">
        <v>301.32706478783996</v>
      </c>
      <c r="Q25" s="49">
        <v>-300.67051661711992</v>
      </c>
      <c r="R25" s="49">
        <v>0.20902415847457656</v>
      </c>
      <c r="S25" s="49"/>
      <c r="T25" s="49">
        <v>-1.7902342437868697</v>
      </c>
      <c r="U25" s="44">
        <v>-15.111763012895818</v>
      </c>
      <c r="V25" s="44"/>
      <c r="W25" s="44"/>
      <c r="X25" s="44"/>
      <c r="Y25" s="49"/>
      <c r="Z25" s="45"/>
      <c r="AA25" s="45">
        <f>SUM(AB25:AI25)</f>
        <v>0</v>
      </c>
      <c r="AB25" s="48"/>
      <c r="AC25" s="49"/>
      <c r="AD25" s="49"/>
      <c r="AE25" s="49"/>
      <c r="AF25" s="49"/>
      <c r="AG25" s="49"/>
      <c r="AH25" s="46"/>
      <c r="AI25" s="44"/>
      <c r="AJ25" s="50"/>
      <c r="AK25" s="45"/>
      <c r="AL25" s="47"/>
      <c r="AM25" s="51">
        <f>C25+H25+L25+Z25+AA25+AJ25+AK25+AL25</f>
        <v>-0.32956515903667771</v>
      </c>
      <c r="AN25" s="26"/>
    </row>
    <row r="26" spans="1:40" s="110" customFormat="1" ht="12.75" customHeight="1" thickBot="1">
      <c r="A26" s="98" t="s">
        <v>61</v>
      </c>
      <c r="B26" s="99"/>
      <c r="C26" s="100">
        <f>SUM(D26:G26)</f>
        <v>0</v>
      </c>
      <c r="D26" s="101"/>
      <c r="E26" s="102"/>
      <c r="F26" s="131"/>
      <c r="G26" s="131"/>
      <c r="H26" s="104">
        <f>SUM(I26:K26)</f>
        <v>13.554024671495283</v>
      </c>
      <c r="I26" s="131">
        <v>13.554024671495283</v>
      </c>
      <c r="J26" s="133"/>
      <c r="K26" s="133"/>
      <c r="L26" s="104">
        <f>SUM(N26:Y26)</f>
        <v>90.721568975046679</v>
      </c>
      <c r="M26" s="133"/>
      <c r="N26" s="133">
        <v>89.144419376298913</v>
      </c>
      <c r="O26" s="133"/>
      <c r="P26" s="133"/>
      <c r="Q26" s="133"/>
      <c r="R26" s="133">
        <v>0</v>
      </c>
      <c r="S26" s="133">
        <v>4.1693256233877908E-3</v>
      </c>
      <c r="T26" s="133">
        <v>1.5729802731243734</v>
      </c>
      <c r="U26" s="133"/>
      <c r="V26" s="131"/>
      <c r="W26" s="131"/>
      <c r="X26" s="131"/>
      <c r="Y26" s="133"/>
      <c r="Z26" s="104">
        <v>49.662452430361071</v>
      </c>
      <c r="AA26" s="105">
        <f>SUM(AB26:AG26)</f>
        <v>0</v>
      </c>
      <c r="AB26" s="106"/>
      <c r="AC26" s="133"/>
      <c r="AD26" s="133"/>
      <c r="AE26" s="133"/>
      <c r="AF26" s="133"/>
      <c r="AG26" s="133"/>
      <c r="AH26" s="135"/>
      <c r="AI26" s="131"/>
      <c r="AJ26" s="136"/>
      <c r="AK26" s="104">
        <v>254.42135556500205</v>
      </c>
      <c r="AL26" s="105"/>
      <c r="AM26" s="137">
        <f>C26+H26+L26+Z26+AA26+AJ26+AK26+AL26</f>
        <v>408.35940164190509</v>
      </c>
      <c r="AN26" s="26"/>
    </row>
    <row r="27" spans="1:40" s="61" customFormat="1" ht="12.75" customHeight="1" thickBot="1">
      <c r="A27" s="141" t="s">
        <v>62</v>
      </c>
      <c r="B27" s="142"/>
      <c r="C27" s="143">
        <f t="shared" ref="C27:AL27" si="6">C7-C9+C15+C22-C26</f>
        <v>246.55957573333214</v>
      </c>
      <c r="D27" s="144">
        <f t="shared" si="6"/>
        <v>174.90274325210294</v>
      </c>
      <c r="E27" s="145">
        <f t="shared" si="6"/>
        <v>63.035346650218514</v>
      </c>
      <c r="F27" s="145">
        <f t="shared" si="6"/>
        <v>0</v>
      </c>
      <c r="G27" s="145">
        <f t="shared" si="6"/>
        <v>8.6214858310105758</v>
      </c>
      <c r="H27" s="146">
        <f t="shared" si="6"/>
        <v>189.25252914414486</v>
      </c>
      <c r="I27" s="144">
        <f t="shared" si="6"/>
        <v>0.31706914414488274</v>
      </c>
      <c r="J27" s="145">
        <f t="shared" si="6"/>
        <v>127.70399999999999</v>
      </c>
      <c r="K27" s="145">
        <f t="shared" si="6"/>
        <v>61.231459999999998</v>
      </c>
      <c r="L27" s="146">
        <f t="shared" si="6"/>
        <v>7074.1111089204287</v>
      </c>
      <c r="M27" s="145">
        <f t="shared" si="6"/>
        <v>0</v>
      </c>
      <c r="N27" s="145">
        <f t="shared" si="6"/>
        <v>0</v>
      </c>
      <c r="O27" s="145">
        <f t="shared" si="6"/>
        <v>903.72546196666667</v>
      </c>
      <c r="P27" s="145">
        <f t="shared" si="6"/>
        <v>849.02255165728002</v>
      </c>
      <c r="Q27" s="145">
        <f t="shared" si="6"/>
        <v>1001.4745567802396</v>
      </c>
      <c r="R27" s="145">
        <f t="shared" si="6"/>
        <v>35.537731195429174</v>
      </c>
      <c r="S27" s="145">
        <f t="shared" si="6"/>
        <v>171.73490554881548</v>
      </c>
      <c r="T27" s="145">
        <f t="shared" si="6"/>
        <v>3736.9246019260127</v>
      </c>
      <c r="U27" s="145">
        <f t="shared" si="6"/>
        <v>135.55210513267559</v>
      </c>
      <c r="V27" s="145">
        <f t="shared" si="6"/>
        <v>1.4210854715202004E-14</v>
      </c>
      <c r="W27" s="145">
        <f t="shared" si="6"/>
        <v>202.46775170067312</v>
      </c>
      <c r="X27" s="145">
        <f t="shared" si="6"/>
        <v>1.4867247483409971</v>
      </c>
      <c r="Y27" s="145">
        <f t="shared" si="6"/>
        <v>36.184718264295249</v>
      </c>
      <c r="Z27" s="146">
        <f t="shared" si="6"/>
        <v>1788.2314077712886</v>
      </c>
      <c r="AA27" s="147">
        <f t="shared" ref="AA27:AJ27" si="7">AA7-AA9+AA22-AA26</f>
        <v>463.49258458289512</v>
      </c>
      <c r="AB27" s="73">
        <f t="shared" si="7"/>
        <v>0</v>
      </c>
      <c r="AC27" s="56">
        <f t="shared" si="7"/>
        <v>0</v>
      </c>
      <c r="AD27" s="56">
        <f t="shared" si="7"/>
        <v>239.69080408993969</v>
      </c>
      <c r="AE27" s="56">
        <f t="shared" si="7"/>
        <v>0</v>
      </c>
      <c r="AF27" s="56">
        <f t="shared" si="7"/>
        <v>9.7396185228428234</v>
      </c>
      <c r="AG27" s="56">
        <f t="shared" si="7"/>
        <v>158.44577903112003</v>
      </c>
      <c r="AH27" s="58">
        <f t="shared" si="7"/>
        <v>14.311605438887041</v>
      </c>
      <c r="AI27" s="148">
        <f t="shared" si="7"/>
        <v>41.304777500105494</v>
      </c>
      <c r="AJ27" s="146">
        <f t="shared" si="7"/>
        <v>69.956737837736782</v>
      </c>
      <c r="AK27" s="146">
        <f t="shared" si="6"/>
        <v>2297.6644550178603</v>
      </c>
      <c r="AL27" s="147">
        <f t="shared" si="6"/>
        <v>0</v>
      </c>
      <c r="AM27" s="149">
        <f>C27+H27+L27+Z27+AA27+AJ27+AK27+AL27</f>
        <v>12129.268399007686</v>
      </c>
      <c r="AN27" s="26"/>
    </row>
    <row r="28" spans="1:40" s="61" customFormat="1" ht="12.75" customHeight="1">
      <c r="A28" s="52" t="s">
        <v>63</v>
      </c>
      <c r="B28" s="53"/>
      <c r="C28" s="54">
        <f t="shared" ref="C28:U28" si="8">C29</f>
        <v>0</v>
      </c>
      <c r="D28" s="58">
        <f t="shared" si="8"/>
        <v>0</v>
      </c>
      <c r="E28" s="56">
        <f t="shared" si="8"/>
        <v>0</v>
      </c>
      <c r="F28" s="72">
        <f t="shared" si="8"/>
        <v>0</v>
      </c>
      <c r="G28" s="72">
        <f t="shared" si="8"/>
        <v>0</v>
      </c>
      <c r="H28" s="57">
        <f t="shared" si="8"/>
        <v>0</v>
      </c>
      <c r="I28" s="58">
        <f t="shared" si="8"/>
        <v>0</v>
      </c>
      <c r="J28" s="56">
        <f t="shared" si="8"/>
        <v>0</v>
      </c>
      <c r="K28" s="56">
        <f t="shared" si="8"/>
        <v>0</v>
      </c>
      <c r="L28" s="57">
        <f t="shared" si="8"/>
        <v>240.13919471330937</v>
      </c>
      <c r="M28" s="56">
        <f t="shared" si="8"/>
        <v>0</v>
      </c>
      <c r="N28" s="56">
        <f t="shared" si="8"/>
        <v>0</v>
      </c>
      <c r="O28" s="56">
        <f t="shared" si="8"/>
        <v>0</v>
      </c>
      <c r="P28" s="56">
        <f t="shared" si="8"/>
        <v>0</v>
      </c>
      <c r="Q28" s="56">
        <f t="shared" si="8"/>
        <v>0</v>
      </c>
      <c r="R28" s="56">
        <f t="shared" si="8"/>
        <v>0</v>
      </c>
      <c r="S28" s="56">
        <f t="shared" si="8"/>
        <v>0</v>
      </c>
      <c r="T28" s="56">
        <f t="shared" si="8"/>
        <v>0</v>
      </c>
      <c r="U28" s="56">
        <f t="shared" si="8"/>
        <v>0</v>
      </c>
      <c r="V28" s="72"/>
      <c r="W28" s="72">
        <f t="shared" ref="W28:AM28" si="9">W29</f>
        <v>202.46775170067312</v>
      </c>
      <c r="X28" s="72">
        <f t="shared" si="9"/>
        <v>1.4867247483409971</v>
      </c>
      <c r="Y28" s="56">
        <f t="shared" si="9"/>
        <v>36.184718264295249</v>
      </c>
      <c r="Z28" s="57">
        <f t="shared" si="9"/>
        <v>0</v>
      </c>
      <c r="AA28" s="55">
        <f t="shared" si="9"/>
        <v>0</v>
      </c>
      <c r="AB28" s="73">
        <f t="shared" si="9"/>
        <v>0</v>
      </c>
      <c r="AC28" s="56">
        <f t="shared" si="9"/>
        <v>0</v>
      </c>
      <c r="AD28" s="56">
        <f t="shared" si="9"/>
        <v>0</v>
      </c>
      <c r="AE28" s="56">
        <f t="shared" si="9"/>
        <v>0</v>
      </c>
      <c r="AF28" s="56">
        <f t="shared" si="9"/>
        <v>0</v>
      </c>
      <c r="AG28" s="56">
        <f t="shared" si="9"/>
        <v>0</v>
      </c>
      <c r="AH28" s="58">
        <f t="shared" si="9"/>
        <v>0</v>
      </c>
      <c r="AI28" s="72">
        <f t="shared" si="9"/>
        <v>0</v>
      </c>
      <c r="AJ28" s="57">
        <f t="shared" si="9"/>
        <v>0</v>
      </c>
      <c r="AK28" s="57">
        <f t="shared" si="9"/>
        <v>0</v>
      </c>
      <c r="AL28" s="55">
        <f t="shared" si="9"/>
        <v>0</v>
      </c>
      <c r="AM28" s="60">
        <f t="shared" si="9"/>
        <v>240.13919471330937</v>
      </c>
      <c r="AN28" s="26"/>
    </row>
    <row r="29" spans="1:40" s="26" customFormat="1" ht="12.75" customHeight="1" thickBot="1">
      <c r="A29" s="150" t="s">
        <v>64</v>
      </c>
      <c r="B29" s="151"/>
      <c r="C29" s="152">
        <f>SUM(D29:G29)</f>
        <v>0</v>
      </c>
      <c r="D29" s="115"/>
      <c r="E29" s="116"/>
      <c r="F29" s="117"/>
      <c r="G29" s="117"/>
      <c r="H29" s="122">
        <f>SUM(I29:K29)</f>
        <v>0</v>
      </c>
      <c r="I29" s="115"/>
      <c r="J29" s="116"/>
      <c r="K29" s="116"/>
      <c r="L29" s="122">
        <f>SUM(M29:Y29)</f>
        <v>240.13919471330937</v>
      </c>
      <c r="M29" s="116"/>
      <c r="N29" s="116"/>
      <c r="O29" s="116"/>
      <c r="P29" s="116"/>
      <c r="Q29" s="116"/>
      <c r="R29" s="116"/>
      <c r="S29" s="116"/>
      <c r="T29" s="116"/>
      <c r="U29" s="116"/>
      <c r="V29" s="117"/>
      <c r="W29" s="117">
        <f>W27</f>
        <v>202.46775170067312</v>
      </c>
      <c r="X29" s="117">
        <f>X27</f>
        <v>1.4867247483409971</v>
      </c>
      <c r="Y29" s="116">
        <f>Y27</f>
        <v>36.184718264295249</v>
      </c>
      <c r="Z29" s="122">
        <v>0</v>
      </c>
      <c r="AA29" s="153">
        <f>SUM(AB29:AG29)</f>
        <v>0</v>
      </c>
      <c r="AB29" s="120"/>
      <c r="AC29" s="116"/>
      <c r="AD29" s="116"/>
      <c r="AE29" s="116"/>
      <c r="AF29" s="116"/>
      <c r="AG29" s="116"/>
      <c r="AH29" s="115"/>
      <c r="AI29" s="117"/>
      <c r="AJ29" s="122"/>
      <c r="AK29" s="122"/>
      <c r="AL29" s="153"/>
      <c r="AM29" s="123">
        <f t="shared" ref="AM29:AM62" si="10">C29+H29+L29+Z29+AA29+AJ29+AK29+AL29</f>
        <v>240.13919471330937</v>
      </c>
    </row>
    <row r="30" spans="1:40" s="61" customFormat="1" ht="12.75" customHeight="1" thickBot="1">
      <c r="A30" s="52" t="s">
        <v>65</v>
      </c>
      <c r="B30" s="53"/>
      <c r="C30" s="54">
        <f>C31+C45+C56+C57+C60+C61</f>
        <v>250.97439784730594</v>
      </c>
      <c r="D30" s="58">
        <f t="shared" ref="D30:AL30" si="11">D31+D45+D56+D57+D60+D61</f>
        <v>176.1652038162652</v>
      </c>
      <c r="E30" s="56">
        <f t="shared" si="11"/>
        <v>65.924032543658896</v>
      </c>
      <c r="F30" s="72">
        <f t="shared" si="11"/>
        <v>0</v>
      </c>
      <c r="G30" s="72">
        <f t="shared" si="11"/>
        <v>8.8851614873818274</v>
      </c>
      <c r="H30" s="57">
        <f t="shared" si="11"/>
        <v>189.05577162495999</v>
      </c>
      <c r="I30" s="58">
        <f t="shared" si="11"/>
        <v>0.72605210495999994</v>
      </c>
      <c r="J30" s="58">
        <f t="shared" si="11"/>
        <v>127.70399999999999</v>
      </c>
      <c r="K30" s="58">
        <f t="shared" si="11"/>
        <v>60.625719520000004</v>
      </c>
      <c r="L30" s="57">
        <f t="shared" si="11"/>
        <v>6791.3824281876532</v>
      </c>
      <c r="M30" s="56">
        <f t="shared" si="11"/>
        <v>0</v>
      </c>
      <c r="N30" s="56">
        <f t="shared" si="11"/>
        <v>0</v>
      </c>
      <c r="O30" s="56">
        <f t="shared" si="11"/>
        <v>904.29810095916559</v>
      </c>
      <c r="P30" s="56">
        <f t="shared" si="11"/>
        <v>858.71634264416014</v>
      </c>
      <c r="Q30" s="56">
        <f t="shared" si="11"/>
        <v>1021.1592254546401</v>
      </c>
      <c r="R30" s="56">
        <f t="shared" si="11"/>
        <v>47.510988628639559</v>
      </c>
      <c r="S30" s="56">
        <f t="shared" si="11"/>
        <v>166.95936368360316</v>
      </c>
      <c r="T30" s="56">
        <f t="shared" si="11"/>
        <v>3657.4073027821419</v>
      </c>
      <c r="U30" s="56">
        <f t="shared" si="11"/>
        <v>135.33110403530438</v>
      </c>
      <c r="V30" s="72">
        <f t="shared" si="11"/>
        <v>0</v>
      </c>
      <c r="W30" s="72">
        <f t="shared" si="11"/>
        <v>0</v>
      </c>
      <c r="X30" s="72">
        <f t="shared" si="11"/>
        <v>0</v>
      </c>
      <c r="Y30" s="58">
        <f t="shared" si="11"/>
        <v>0</v>
      </c>
      <c r="Z30" s="146">
        <f t="shared" si="11"/>
        <v>1823.5182747262638</v>
      </c>
      <c r="AA30" s="55">
        <f t="shared" si="11"/>
        <v>472.49999550554708</v>
      </c>
      <c r="AB30" s="73">
        <f t="shared" si="11"/>
        <v>0</v>
      </c>
      <c r="AC30" s="56">
        <f t="shared" si="11"/>
        <v>0</v>
      </c>
      <c r="AD30" s="56">
        <f t="shared" si="11"/>
        <v>246.50291835966368</v>
      </c>
      <c r="AE30" s="56">
        <f t="shared" si="11"/>
        <v>0</v>
      </c>
      <c r="AF30" s="56">
        <f t="shared" si="11"/>
        <v>9.7396185228428269</v>
      </c>
      <c r="AG30" s="56">
        <f t="shared" si="11"/>
        <v>160.64107568404799</v>
      </c>
      <c r="AH30" s="55">
        <f t="shared" si="11"/>
        <v>14.311605438887041</v>
      </c>
      <c r="AI30" s="55">
        <f t="shared" si="11"/>
        <v>41.304777500105502</v>
      </c>
      <c r="AJ30" s="55">
        <f t="shared" si="11"/>
        <v>69.956737837736796</v>
      </c>
      <c r="AK30" s="57">
        <f t="shared" si="11"/>
        <v>2223.1306152814682</v>
      </c>
      <c r="AL30" s="55">
        <f t="shared" si="11"/>
        <v>0</v>
      </c>
      <c r="AM30" s="149">
        <f t="shared" si="10"/>
        <v>11820.518221010934</v>
      </c>
      <c r="AN30" s="26"/>
    </row>
    <row r="31" spans="1:40" s="163" customFormat="1" ht="12.75" customHeight="1">
      <c r="A31" s="154" t="s">
        <v>66</v>
      </c>
      <c r="B31" s="155"/>
      <c r="C31" s="156">
        <f>SUM(C32:C44)</f>
        <v>102.26776035150002</v>
      </c>
      <c r="D31" s="157">
        <v>102.2677603515</v>
      </c>
      <c r="E31" s="157">
        <v>0</v>
      </c>
      <c r="F31" s="158"/>
      <c r="G31" s="158"/>
      <c r="H31" s="159">
        <f t="shared" ref="H31:N31" si="12">SUM(H32:H44)</f>
        <v>0.72605210495999994</v>
      </c>
      <c r="I31" s="160">
        <f t="shared" si="12"/>
        <v>0.72605210495999994</v>
      </c>
      <c r="J31" s="157">
        <f t="shared" si="12"/>
        <v>0</v>
      </c>
      <c r="K31" s="157">
        <f t="shared" si="12"/>
        <v>0</v>
      </c>
      <c r="L31" s="159">
        <f t="shared" si="12"/>
        <v>497.0094336283849</v>
      </c>
      <c r="M31" s="157">
        <f t="shared" si="12"/>
        <v>0</v>
      </c>
      <c r="N31" s="157">
        <f t="shared" si="12"/>
        <v>0</v>
      </c>
      <c r="O31" s="157">
        <v>0</v>
      </c>
      <c r="P31" s="157">
        <v>85.871634264416016</v>
      </c>
      <c r="Q31" s="157">
        <f>SUM(Q32:Q44)</f>
        <v>0</v>
      </c>
      <c r="R31" s="157">
        <v>46.263983698076963</v>
      </c>
      <c r="S31" s="157">
        <v>116.65689702792893</v>
      </c>
      <c r="T31" s="157">
        <v>116.66442571695862</v>
      </c>
      <c r="U31" s="157">
        <v>131.55249292100433</v>
      </c>
      <c r="V31" s="158">
        <f>SUM(V32:V44)</f>
        <v>0</v>
      </c>
      <c r="W31" s="158">
        <f>SUM(W32:W44)</f>
        <v>0</v>
      </c>
      <c r="X31" s="158">
        <f>SUM(X32:X44)</f>
        <v>0</v>
      </c>
      <c r="Y31" s="157">
        <f>SUM(Y32:Y44)</f>
        <v>0</v>
      </c>
      <c r="Z31" s="159">
        <v>763.54145963688109</v>
      </c>
      <c r="AA31" s="161">
        <f>SUM(AA32:AA44)</f>
        <v>200.75668490498811</v>
      </c>
      <c r="AB31" s="162">
        <f>SUM(AB32:AB44)</f>
        <v>0</v>
      </c>
      <c r="AC31" s="157">
        <f>SUM(AC32:AC44)</f>
        <v>0</v>
      </c>
      <c r="AD31" s="157">
        <f>SUM(AD32:AD44)</f>
        <v>198.59833963549741</v>
      </c>
      <c r="AE31" s="157"/>
      <c r="AF31" s="157">
        <f>SUM(AF32:AF44)</f>
        <v>2.158345269490713</v>
      </c>
      <c r="AG31" s="157">
        <f>SUM(AG32:AG44)</f>
        <v>0</v>
      </c>
      <c r="AH31" s="161">
        <f>SUM(AH32:AH44)</f>
        <v>0</v>
      </c>
      <c r="AI31" s="157">
        <f>SUM(AI32:AI44)</f>
        <v>0</v>
      </c>
      <c r="AJ31" s="159">
        <f>SUM(AJ32:AJ44)</f>
        <v>69.956737837736796</v>
      </c>
      <c r="AK31" s="159">
        <v>881.83014885975251</v>
      </c>
      <c r="AL31" s="161">
        <f>SUM(AL32:AL44)</f>
        <v>0</v>
      </c>
      <c r="AM31" s="74">
        <f t="shared" si="10"/>
        <v>2516.0882773242038</v>
      </c>
      <c r="AN31" s="26"/>
    </row>
    <row r="32" spans="1:40" ht="12.75" customHeight="1">
      <c r="A32" s="164" t="s">
        <v>67</v>
      </c>
      <c r="B32" s="165" t="s">
        <v>68</v>
      </c>
      <c r="C32" s="166">
        <f t="shared" ref="C32:C44" si="13">SUM(D32:G32)</f>
        <v>0</v>
      </c>
      <c r="D32" s="86">
        <v>0</v>
      </c>
      <c r="E32" s="86"/>
      <c r="F32" s="167"/>
      <c r="G32" s="167"/>
      <c r="H32" s="168">
        <f t="shared" ref="H32:H44" si="14">SUM(I32:K32)</f>
        <v>0</v>
      </c>
      <c r="I32" s="169"/>
      <c r="J32" s="86"/>
      <c r="K32" s="86"/>
      <c r="L32" s="170">
        <f t="shared" ref="L32:L44" si="15">SUM(M32:Y32)</f>
        <v>32.142135769466655</v>
      </c>
      <c r="M32" s="86"/>
      <c r="N32" s="86"/>
      <c r="O32" s="86"/>
      <c r="P32" s="86">
        <v>2.7098382587673782</v>
      </c>
      <c r="Q32" s="86"/>
      <c r="R32" s="86">
        <v>1.4485251480126979</v>
      </c>
      <c r="S32" s="86">
        <v>0.19849408902057175</v>
      </c>
      <c r="T32" s="86">
        <v>27.785278273666009</v>
      </c>
      <c r="U32" s="86">
        <v>0</v>
      </c>
      <c r="V32" s="167"/>
      <c r="W32" s="167"/>
      <c r="X32" s="167"/>
      <c r="Y32" s="86"/>
      <c r="Z32" s="171">
        <v>11.855948990345009</v>
      </c>
      <c r="AA32" s="172">
        <f t="shared" ref="AA32:AA44" si="16">SUM(AB32:AI32)</f>
        <v>0</v>
      </c>
      <c r="AB32" s="173"/>
      <c r="AC32" s="86"/>
      <c r="AD32" s="86"/>
      <c r="AE32" s="86"/>
      <c r="AF32" s="86"/>
      <c r="AG32" s="86"/>
      <c r="AH32" s="127"/>
      <c r="AI32" s="86"/>
      <c r="AJ32" s="84"/>
      <c r="AK32" s="171">
        <v>63.38289235795564</v>
      </c>
      <c r="AL32" s="172"/>
      <c r="AM32" s="85">
        <f t="shared" si="10"/>
        <v>107.3809771177673</v>
      </c>
    </row>
    <row r="33" spans="1:40" ht="12.75" customHeight="1">
      <c r="A33" s="175" t="s">
        <v>69</v>
      </c>
      <c r="B33" s="176" t="s">
        <v>70</v>
      </c>
      <c r="C33" s="29">
        <f t="shared" si="13"/>
        <v>21.345710236000002</v>
      </c>
      <c r="D33" s="86">
        <v>21.345710236000002</v>
      </c>
      <c r="E33" s="35"/>
      <c r="F33" s="32"/>
      <c r="G33" s="32"/>
      <c r="H33" s="33">
        <f t="shared" si="14"/>
        <v>0.72605210495999994</v>
      </c>
      <c r="I33" s="34">
        <v>0.72605210495999994</v>
      </c>
      <c r="J33" s="35"/>
      <c r="K33" s="35"/>
      <c r="L33" s="177">
        <f t="shared" si="15"/>
        <v>137.10049518251014</v>
      </c>
      <c r="M33" s="35"/>
      <c r="N33" s="35"/>
      <c r="O33" s="86"/>
      <c r="P33" s="86">
        <v>50.447477155304071</v>
      </c>
      <c r="Q33" s="35"/>
      <c r="R33" s="86">
        <v>26.966347189478874</v>
      </c>
      <c r="S33" s="86">
        <v>33.263767498770001</v>
      </c>
      <c r="T33" s="86">
        <v>26.422903338957223</v>
      </c>
      <c r="U33" s="86">
        <v>0</v>
      </c>
      <c r="V33" s="32"/>
      <c r="W33" s="32"/>
      <c r="X33" s="32"/>
      <c r="Y33" s="35"/>
      <c r="Z33" s="178">
        <v>104.24219180712475</v>
      </c>
      <c r="AA33" s="36">
        <f t="shared" si="16"/>
        <v>23.120191287850712</v>
      </c>
      <c r="AB33" s="37"/>
      <c r="AC33" s="35"/>
      <c r="AD33" s="35">
        <v>20.961846018359999</v>
      </c>
      <c r="AE33" s="86"/>
      <c r="AF33" s="86">
        <v>2.158345269490713</v>
      </c>
      <c r="AG33" s="86"/>
      <c r="AH33" s="179"/>
      <c r="AI33" s="35"/>
      <c r="AJ33" s="38"/>
      <c r="AK33" s="178">
        <v>188.42272345809408</v>
      </c>
      <c r="AL33" s="36"/>
      <c r="AM33" s="39">
        <f t="shared" si="10"/>
        <v>474.9573640765397</v>
      </c>
    </row>
    <row r="34" spans="1:40" ht="12.75" customHeight="1">
      <c r="A34" s="180" t="s">
        <v>71</v>
      </c>
      <c r="B34" s="181" t="s">
        <v>72</v>
      </c>
      <c r="C34" s="29">
        <f t="shared" si="13"/>
        <v>0</v>
      </c>
      <c r="D34" s="86">
        <v>0</v>
      </c>
      <c r="E34" s="35"/>
      <c r="F34" s="32"/>
      <c r="G34" s="32"/>
      <c r="H34" s="33">
        <f t="shared" si="14"/>
        <v>0</v>
      </c>
      <c r="I34" s="34"/>
      <c r="J34" s="35"/>
      <c r="K34" s="35"/>
      <c r="L34" s="177">
        <f t="shared" si="15"/>
        <v>2.5701562923157084</v>
      </c>
      <c r="M34" s="35"/>
      <c r="N34" s="35"/>
      <c r="O34" s="86"/>
      <c r="P34" s="86">
        <v>1.1164998834406363</v>
      </c>
      <c r="Q34" s="35"/>
      <c r="R34" s="86">
        <v>0.59681722836574669</v>
      </c>
      <c r="S34" s="86">
        <v>5.1224281037566897E-2</v>
      </c>
      <c r="T34" s="86">
        <v>0.80561489947175824</v>
      </c>
      <c r="U34" s="86">
        <v>0</v>
      </c>
      <c r="V34" s="32"/>
      <c r="W34" s="32"/>
      <c r="X34" s="32"/>
      <c r="Y34" s="35"/>
      <c r="Z34" s="178">
        <v>1.1360072796832483</v>
      </c>
      <c r="AA34" s="36">
        <f t="shared" si="16"/>
        <v>0</v>
      </c>
      <c r="AB34" s="37"/>
      <c r="AC34" s="35"/>
      <c r="AD34" s="35"/>
      <c r="AE34" s="86"/>
      <c r="AF34" s="86"/>
      <c r="AG34" s="86"/>
      <c r="AH34" s="179"/>
      <c r="AI34" s="35"/>
      <c r="AJ34" s="38"/>
      <c r="AK34" s="178">
        <v>11.276405158369942</v>
      </c>
      <c r="AL34" s="36"/>
      <c r="AM34" s="39">
        <f t="shared" si="10"/>
        <v>14.982568730368898</v>
      </c>
    </row>
    <row r="35" spans="1:40" ht="12.75" customHeight="1">
      <c r="A35" s="180" t="s">
        <v>73</v>
      </c>
      <c r="B35" s="181" t="s">
        <v>74</v>
      </c>
      <c r="C35" s="182">
        <f t="shared" si="13"/>
        <v>1.1894864284023667E-2</v>
      </c>
      <c r="D35" s="183">
        <v>1.1894864284023667E-2</v>
      </c>
      <c r="E35" s="35"/>
      <c r="F35" s="32"/>
      <c r="G35" s="32"/>
      <c r="H35" s="33">
        <f t="shared" si="14"/>
        <v>0</v>
      </c>
      <c r="I35" s="34"/>
      <c r="J35" s="35"/>
      <c r="K35" s="35"/>
      <c r="L35" s="177">
        <f t="shared" si="15"/>
        <v>2.588064240009408</v>
      </c>
      <c r="M35" s="35"/>
      <c r="N35" s="35"/>
      <c r="O35" s="86"/>
      <c r="P35" s="86">
        <v>0.39397326616199535</v>
      </c>
      <c r="Q35" s="35"/>
      <c r="R35" s="86">
        <v>0.21059566261343404</v>
      </c>
      <c r="S35" s="86">
        <v>0.26892747544722617</v>
      </c>
      <c r="T35" s="86">
        <v>1.7145678357867526</v>
      </c>
      <c r="U35" s="86">
        <v>0</v>
      </c>
      <c r="V35" s="32"/>
      <c r="W35" s="32"/>
      <c r="X35" s="32"/>
      <c r="Y35" s="35"/>
      <c r="Z35" s="178">
        <v>2.0267812418475732</v>
      </c>
      <c r="AA35" s="36">
        <f t="shared" si="16"/>
        <v>126.1199124957098</v>
      </c>
      <c r="AB35" s="37"/>
      <c r="AC35" s="35"/>
      <c r="AD35" s="35">
        <v>126.1199124957098</v>
      </c>
      <c r="AE35" s="86"/>
      <c r="AF35" s="86"/>
      <c r="AG35" s="86"/>
      <c r="AH35" s="179"/>
      <c r="AI35" s="35"/>
      <c r="AJ35" s="38"/>
      <c r="AK35" s="178">
        <v>37.902780771911068</v>
      </c>
      <c r="AL35" s="36"/>
      <c r="AM35" s="39">
        <f t="shared" si="10"/>
        <v>168.64943361376186</v>
      </c>
    </row>
    <row r="36" spans="1:40" ht="12.75" customHeight="1">
      <c r="A36" s="180" t="s">
        <v>75</v>
      </c>
      <c r="B36" s="181" t="s">
        <v>76</v>
      </c>
      <c r="C36" s="182">
        <f t="shared" si="13"/>
        <v>5.2040031242603535E-2</v>
      </c>
      <c r="D36" s="183">
        <v>5.2040031242603535E-2</v>
      </c>
      <c r="E36" s="35"/>
      <c r="F36" s="32"/>
      <c r="G36" s="32"/>
      <c r="H36" s="33">
        <f t="shared" si="14"/>
        <v>0</v>
      </c>
      <c r="I36" s="34"/>
      <c r="J36" s="35"/>
      <c r="K36" s="35"/>
      <c r="L36" s="177">
        <f t="shared" si="15"/>
        <v>2.9098251644378221</v>
      </c>
      <c r="M36" s="35"/>
      <c r="N36" s="35"/>
      <c r="O36" s="86"/>
      <c r="P36" s="86">
        <v>0.91297125885510366</v>
      </c>
      <c r="Q36" s="35"/>
      <c r="R36" s="86">
        <v>0.48802242111157401</v>
      </c>
      <c r="S36" s="86">
        <v>0.25612140518783444</v>
      </c>
      <c r="T36" s="86">
        <v>1.2527100792833099</v>
      </c>
      <c r="U36" s="86">
        <v>0</v>
      </c>
      <c r="V36" s="32"/>
      <c r="W36" s="32"/>
      <c r="X36" s="32"/>
      <c r="Y36" s="35"/>
      <c r="Z36" s="178">
        <v>3.3521230681446958</v>
      </c>
      <c r="AA36" s="36">
        <f t="shared" si="16"/>
        <v>0</v>
      </c>
      <c r="AB36" s="37"/>
      <c r="AC36" s="35"/>
      <c r="AD36" s="35"/>
      <c r="AE36" s="86"/>
      <c r="AF36" s="86"/>
      <c r="AG36" s="86"/>
      <c r="AH36" s="179"/>
      <c r="AI36" s="35"/>
      <c r="AJ36" s="38"/>
      <c r="AK36" s="178">
        <v>20.686524606067589</v>
      </c>
      <c r="AL36" s="36"/>
      <c r="AM36" s="39">
        <f t="shared" si="10"/>
        <v>27.000512869892709</v>
      </c>
    </row>
    <row r="37" spans="1:40" ht="12.75" customHeight="1">
      <c r="A37" s="180" t="s">
        <v>77</v>
      </c>
      <c r="B37" s="181" t="s">
        <v>78</v>
      </c>
      <c r="C37" s="29">
        <f t="shared" si="13"/>
        <v>0</v>
      </c>
      <c r="D37" s="86">
        <v>0</v>
      </c>
      <c r="E37" s="35"/>
      <c r="F37" s="32"/>
      <c r="G37" s="32"/>
      <c r="H37" s="33">
        <f t="shared" si="14"/>
        <v>0</v>
      </c>
      <c r="I37" s="34"/>
      <c r="J37" s="35"/>
      <c r="K37" s="35"/>
      <c r="L37" s="177">
        <f t="shared" si="15"/>
        <v>28.846788994733409</v>
      </c>
      <c r="M37" s="35"/>
      <c r="N37" s="35"/>
      <c r="O37" s="86"/>
      <c r="P37" s="86">
        <v>12.000919971096945</v>
      </c>
      <c r="Q37" s="35"/>
      <c r="R37" s="86">
        <v>6.4150080991656759</v>
      </c>
      <c r="S37" s="86">
        <v>3.015829546086751</v>
      </c>
      <c r="T37" s="86">
        <v>7.4150313783840369</v>
      </c>
      <c r="U37" s="86">
        <v>0</v>
      </c>
      <c r="V37" s="32"/>
      <c r="W37" s="32"/>
      <c r="X37" s="32"/>
      <c r="Y37" s="35"/>
      <c r="Z37" s="184">
        <v>64.364729917926255</v>
      </c>
      <c r="AA37" s="36">
        <f t="shared" si="16"/>
        <v>0</v>
      </c>
      <c r="AB37" s="37"/>
      <c r="AC37" s="35"/>
      <c r="AD37" s="35">
        <v>0</v>
      </c>
      <c r="AE37" s="86"/>
      <c r="AF37" s="86"/>
      <c r="AG37" s="86"/>
      <c r="AH37" s="185"/>
      <c r="AI37" s="35"/>
      <c r="AJ37" s="186"/>
      <c r="AK37" s="184">
        <v>160.54909716932502</v>
      </c>
      <c r="AL37" s="36"/>
      <c r="AM37" s="39">
        <f t="shared" si="10"/>
        <v>253.76061608198469</v>
      </c>
    </row>
    <row r="38" spans="1:40" ht="12.75" customHeight="1">
      <c r="A38" s="180" t="s">
        <v>79</v>
      </c>
      <c r="B38" s="181" t="s">
        <v>80</v>
      </c>
      <c r="C38" s="29">
        <f t="shared" si="13"/>
        <v>0</v>
      </c>
      <c r="D38" s="86">
        <v>0</v>
      </c>
      <c r="E38" s="35"/>
      <c r="F38" s="32"/>
      <c r="G38" s="32"/>
      <c r="H38" s="33">
        <f t="shared" si="14"/>
        <v>0</v>
      </c>
      <c r="I38" s="34"/>
      <c r="J38" s="35"/>
      <c r="K38" s="35"/>
      <c r="L38" s="177">
        <f t="shared" si="15"/>
        <v>9.3911834404802264</v>
      </c>
      <c r="M38" s="35"/>
      <c r="N38" s="35"/>
      <c r="O38" s="86"/>
      <c r="P38" s="86">
        <v>7.7050122164523102E-2</v>
      </c>
      <c r="Q38" s="35"/>
      <c r="R38" s="86">
        <v>4.1186605603365331E-2</v>
      </c>
      <c r="S38" s="86">
        <v>6.0188530219141105</v>
      </c>
      <c r="T38" s="86">
        <v>3.2540936907982272</v>
      </c>
      <c r="U38" s="86">
        <v>0</v>
      </c>
      <c r="V38" s="32"/>
      <c r="W38" s="32"/>
      <c r="X38" s="32"/>
      <c r="Y38" s="35"/>
      <c r="Z38" s="178">
        <v>4.4520666246633969</v>
      </c>
      <c r="AA38" s="36">
        <f t="shared" si="16"/>
        <v>0</v>
      </c>
      <c r="AB38" s="37"/>
      <c r="AC38" s="35"/>
      <c r="AD38" s="35"/>
      <c r="AE38" s="86"/>
      <c r="AF38" s="86"/>
      <c r="AG38" s="86"/>
      <c r="AH38" s="179"/>
      <c r="AI38" s="35"/>
      <c r="AJ38" s="38"/>
      <c r="AK38" s="178">
        <v>38.818218176021581</v>
      </c>
      <c r="AL38" s="36"/>
      <c r="AM38" s="39">
        <f t="shared" si="10"/>
        <v>52.661468241165203</v>
      </c>
    </row>
    <row r="39" spans="1:40" ht="12.75" customHeight="1">
      <c r="A39" s="180" t="s">
        <v>81</v>
      </c>
      <c r="B39" s="181" t="s">
        <v>82</v>
      </c>
      <c r="C39" s="29">
        <f t="shared" si="13"/>
        <v>80.54513160350001</v>
      </c>
      <c r="D39" s="34">
        <v>80.54513160350001</v>
      </c>
      <c r="E39" s="35"/>
      <c r="F39" s="32"/>
      <c r="G39" s="32"/>
      <c r="H39" s="33">
        <f t="shared" si="14"/>
        <v>0</v>
      </c>
      <c r="I39" s="34"/>
      <c r="J39" s="35"/>
      <c r="K39" s="35"/>
      <c r="L39" s="177">
        <f t="shared" si="15"/>
        <v>182.14136778573516</v>
      </c>
      <c r="M39" s="35"/>
      <c r="N39" s="35"/>
      <c r="O39" s="86"/>
      <c r="P39" s="34">
        <v>8.1251534486324424</v>
      </c>
      <c r="Q39" s="35"/>
      <c r="R39" s="34">
        <v>4.3432441267397888</v>
      </c>
      <c r="S39" s="34">
        <v>1.3574434474955228</v>
      </c>
      <c r="T39" s="34">
        <v>36.763033841863056</v>
      </c>
      <c r="U39" s="34">
        <v>131.55249292100433</v>
      </c>
      <c r="V39" s="32"/>
      <c r="W39" s="32"/>
      <c r="X39" s="32"/>
      <c r="Y39" s="35"/>
      <c r="Z39" s="178">
        <v>16.780450388463983</v>
      </c>
      <c r="AA39" s="36">
        <f t="shared" si="16"/>
        <v>51.516581121427599</v>
      </c>
      <c r="AB39" s="37"/>
      <c r="AC39" s="35"/>
      <c r="AD39" s="35">
        <v>51.516581121427599</v>
      </c>
      <c r="AE39" s="86"/>
      <c r="AF39" s="86"/>
      <c r="AG39" s="86"/>
      <c r="AH39" s="179"/>
      <c r="AI39" s="35"/>
      <c r="AJ39" s="38">
        <v>69.956737837736796</v>
      </c>
      <c r="AK39" s="178">
        <v>56.21152885412139</v>
      </c>
      <c r="AL39" s="36"/>
      <c r="AM39" s="39">
        <f t="shared" si="10"/>
        <v>457.15179759098493</v>
      </c>
    </row>
    <row r="40" spans="1:40" ht="12.75" customHeight="1">
      <c r="A40" s="180" t="s">
        <v>83</v>
      </c>
      <c r="B40" s="181" t="s">
        <v>84</v>
      </c>
      <c r="C40" s="29">
        <f t="shared" si="13"/>
        <v>0</v>
      </c>
      <c r="D40" s="86">
        <v>0</v>
      </c>
      <c r="E40" s="35"/>
      <c r="F40" s="32"/>
      <c r="G40" s="32"/>
      <c r="H40" s="33">
        <f t="shared" si="14"/>
        <v>0</v>
      </c>
      <c r="I40" s="34"/>
      <c r="J40" s="35"/>
      <c r="K40" s="35"/>
      <c r="L40" s="177">
        <f t="shared" si="15"/>
        <v>8.2542546388840847</v>
      </c>
      <c r="M40" s="35"/>
      <c r="N40" s="35"/>
      <c r="O40" s="86"/>
      <c r="P40" s="86">
        <v>0</v>
      </c>
      <c r="Q40" s="35"/>
      <c r="R40" s="86">
        <v>0.36190030600936274</v>
      </c>
      <c r="S40" s="86">
        <v>5.5514314574463137</v>
      </c>
      <c r="T40" s="86">
        <v>2.3409228754284075</v>
      </c>
      <c r="U40" s="86">
        <v>0</v>
      </c>
      <c r="V40" s="32"/>
      <c r="W40" s="32"/>
      <c r="X40" s="32"/>
      <c r="Y40" s="35"/>
      <c r="Z40" s="178">
        <v>419.21224360641395</v>
      </c>
      <c r="AA40" s="36">
        <f t="shared" si="16"/>
        <v>0</v>
      </c>
      <c r="AB40" s="37"/>
      <c r="AC40" s="35"/>
      <c r="AD40" s="35"/>
      <c r="AE40" s="86"/>
      <c r="AF40" s="86"/>
      <c r="AG40" s="86"/>
      <c r="AH40" s="179"/>
      <c r="AI40" s="35"/>
      <c r="AJ40" s="38"/>
      <c r="AK40" s="178">
        <v>68.466638337369858</v>
      </c>
      <c r="AL40" s="36"/>
      <c r="AM40" s="39">
        <f t="shared" si="10"/>
        <v>495.93313658266788</v>
      </c>
    </row>
    <row r="41" spans="1:40" ht="12.75" customHeight="1">
      <c r="A41" s="180" t="s">
        <v>85</v>
      </c>
      <c r="B41" s="181" t="s">
        <v>86</v>
      </c>
      <c r="C41" s="29">
        <f t="shared" si="13"/>
        <v>0</v>
      </c>
      <c r="D41" s="86">
        <v>0</v>
      </c>
      <c r="E41" s="35"/>
      <c r="F41" s="32"/>
      <c r="G41" s="32"/>
      <c r="H41" s="33">
        <f t="shared" si="14"/>
        <v>0</v>
      </c>
      <c r="I41" s="34"/>
      <c r="J41" s="35"/>
      <c r="K41" s="35"/>
      <c r="L41" s="177">
        <f t="shared" si="15"/>
        <v>5.404241972445325</v>
      </c>
      <c r="M41" s="35"/>
      <c r="N41" s="35"/>
      <c r="O41" s="86"/>
      <c r="P41" s="86">
        <v>0.42014123218013533</v>
      </c>
      <c r="Q41" s="35"/>
      <c r="R41" s="86">
        <v>0.22458356640325622</v>
      </c>
      <c r="S41" s="86">
        <v>2.273077471042031</v>
      </c>
      <c r="T41" s="86">
        <v>2.486439702819903</v>
      </c>
      <c r="U41" s="86">
        <v>0</v>
      </c>
      <c r="V41" s="32"/>
      <c r="W41" s="32"/>
      <c r="X41" s="32"/>
      <c r="Y41" s="35"/>
      <c r="Z41" s="178">
        <v>5.4402126393719987</v>
      </c>
      <c r="AA41" s="36">
        <f t="shared" si="16"/>
        <v>0</v>
      </c>
      <c r="AB41" s="37"/>
      <c r="AC41" s="35"/>
      <c r="AD41" s="35"/>
      <c r="AE41" s="86"/>
      <c r="AF41" s="86"/>
      <c r="AG41" s="86"/>
      <c r="AH41" s="179"/>
      <c r="AI41" s="35"/>
      <c r="AJ41" s="38"/>
      <c r="AK41" s="178">
        <v>22.520022444099826</v>
      </c>
      <c r="AL41" s="36"/>
      <c r="AM41" s="39">
        <f t="shared" si="10"/>
        <v>33.364477055917149</v>
      </c>
    </row>
    <row r="42" spans="1:40" ht="12.75" customHeight="1">
      <c r="A42" s="180" t="s">
        <v>87</v>
      </c>
      <c r="B42" s="181" t="s">
        <v>88</v>
      </c>
      <c r="C42" s="182">
        <f t="shared" si="13"/>
        <v>1.4868580355029584E-3</v>
      </c>
      <c r="D42" s="183">
        <v>1.4868580355029584E-3</v>
      </c>
      <c r="E42" s="35"/>
      <c r="F42" s="32"/>
      <c r="G42" s="32"/>
      <c r="H42" s="33">
        <f t="shared" si="14"/>
        <v>0</v>
      </c>
      <c r="I42" s="34"/>
      <c r="J42" s="35"/>
      <c r="K42" s="35"/>
      <c r="L42" s="177">
        <f t="shared" si="15"/>
        <v>42.14849018934072</v>
      </c>
      <c r="M42" s="35"/>
      <c r="N42" s="35"/>
      <c r="O42" s="86"/>
      <c r="P42" s="86">
        <v>0.34745243768530221</v>
      </c>
      <c r="Q42" s="35"/>
      <c r="R42" s="86">
        <v>0.18572827809819459</v>
      </c>
      <c r="S42" s="86">
        <v>40.185448473971228</v>
      </c>
      <c r="T42" s="86">
        <v>1.4298609995860001</v>
      </c>
      <c r="U42" s="86">
        <v>0</v>
      </c>
      <c r="V42" s="32"/>
      <c r="W42" s="32"/>
      <c r="X42" s="32"/>
      <c r="Y42" s="35"/>
      <c r="Z42" s="184">
        <v>122.41470190974023</v>
      </c>
      <c r="AA42" s="36">
        <f t="shared" si="16"/>
        <v>0</v>
      </c>
      <c r="AB42" s="37"/>
      <c r="AC42" s="35"/>
      <c r="AD42" s="35"/>
      <c r="AE42" s="86"/>
      <c r="AF42" s="86"/>
      <c r="AG42" s="86"/>
      <c r="AH42" s="185"/>
      <c r="AI42" s="35"/>
      <c r="AJ42" s="186"/>
      <c r="AK42" s="184">
        <v>109.10754802687975</v>
      </c>
      <c r="AL42" s="36"/>
      <c r="AM42" s="39">
        <f t="shared" si="10"/>
        <v>273.67222698399621</v>
      </c>
    </row>
    <row r="43" spans="1:40" ht="12.75" customHeight="1">
      <c r="A43" s="180" t="s">
        <v>89</v>
      </c>
      <c r="B43" s="181" t="s">
        <v>90</v>
      </c>
      <c r="C43" s="29">
        <f t="shared" si="13"/>
        <v>0</v>
      </c>
      <c r="D43" s="86">
        <v>0</v>
      </c>
      <c r="E43" s="35"/>
      <c r="F43" s="32"/>
      <c r="G43" s="32"/>
      <c r="H43" s="33">
        <f t="shared" si="14"/>
        <v>0</v>
      </c>
      <c r="I43" s="34"/>
      <c r="J43" s="35"/>
      <c r="K43" s="35"/>
      <c r="L43" s="177">
        <f t="shared" si="15"/>
        <v>4.6971729461049003</v>
      </c>
      <c r="M43" s="35"/>
      <c r="N43" s="35"/>
      <c r="O43" s="86"/>
      <c r="P43" s="86">
        <v>0.27185609141067579</v>
      </c>
      <c r="Q43" s="35"/>
      <c r="R43" s="86">
        <v>0.14531877826093051</v>
      </c>
      <c r="S43" s="86">
        <v>3.6241178834078576</v>
      </c>
      <c r="T43" s="86">
        <v>0.65588019302543665</v>
      </c>
      <c r="U43" s="86">
        <v>0</v>
      </c>
      <c r="V43" s="32"/>
      <c r="W43" s="32"/>
      <c r="X43" s="32"/>
      <c r="Y43" s="35"/>
      <c r="Z43" s="187">
        <v>1.8500689983412901</v>
      </c>
      <c r="AA43" s="36">
        <f t="shared" si="16"/>
        <v>0</v>
      </c>
      <c r="AB43" s="37"/>
      <c r="AC43" s="35"/>
      <c r="AD43" s="35"/>
      <c r="AE43" s="86"/>
      <c r="AF43" s="86"/>
      <c r="AG43" s="86"/>
      <c r="AH43" s="132"/>
      <c r="AI43" s="35"/>
      <c r="AJ43" s="136"/>
      <c r="AK43" s="187">
        <v>18.664168621628598</v>
      </c>
      <c r="AL43" s="36"/>
      <c r="AM43" s="39">
        <f t="shared" si="10"/>
        <v>25.21141056607479</v>
      </c>
    </row>
    <row r="44" spans="1:40" ht="12.75" customHeight="1">
      <c r="A44" s="188" t="s">
        <v>91</v>
      </c>
      <c r="B44" s="189" t="s">
        <v>92</v>
      </c>
      <c r="C44" s="190">
        <f t="shared" si="13"/>
        <v>0.31149675843786973</v>
      </c>
      <c r="D44" s="191">
        <v>0.31149675843786973</v>
      </c>
      <c r="E44" s="192"/>
      <c r="F44" s="193"/>
      <c r="G44" s="193"/>
      <c r="H44" s="194">
        <f t="shared" si="14"/>
        <v>0</v>
      </c>
      <c r="I44" s="195"/>
      <c r="J44" s="192"/>
      <c r="K44" s="192">
        <v>0</v>
      </c>
      <c r="L44" s="196">
        <f t="shared" si="15"/>
        <v>38.815257011921283</v>
      </c>
      <c r="M44" s="192"/>
      <c r="N44" s="192"/>
      <c r="O44" s="86"/>
      <c r="P44" s="192">
        <v>9.0483011387168233</v>
      </c>
      <c r="Q44" s="192"/>
      <c r="R44" s="192">
        <v>4.8367062882140708</v>
      </c>
      <c r="S44" s="192">
        <v>20.592160977101891</v>
      </c>
      <c r="T44" s="192">
        <v>4.3380886078884986</v>
      </c>
      <c r="U44" s="192">
        <v>0</v>
      </c>
      <c r="V44" s="193"/>
      <c r="W44" s="193"/>
      <c r="X44" s="193"/>
      <c r="Y44" s="192"/>
      <c r="Z44" s="197">
        <v>6.4139331648147833</v>
      </c>
      <c r="AA44" s="198">
        <f t="shared" si="16"/>
        <v>0</v>
      </c>
      <c r="AB44" s="199"/>
      <c r="AC44" s="192"/>
      <c r="AD44" s="192"/>
      <c r="AE44" s="133"/>
      <c r="AF44" s="133"/>
      <c r="AG44" s="133"/>
      <c r="AH44" s="200"/>
      <c r="AI44" s="192"/>
      <c r="AJ44" s="96"/>
      <c r="AK44" s="197">
        <v>85.821600877908125</v>
      </c>
      <c r="AL44" s="198"/>
      <c r="AM44" s="201">
        <f t="shared" si="10"/>
        <v>131.36228781308205</v>
      </c>
    </row>
    <row r="45" spans="1:40" s="61" customFormat="1" ht="12.75" customHeight="1">
      <c r="A45" s="98" t="s">
        <v>93</v>
      </c>
      <c r="B45" s="99"/>
      <c r="C45" s="202">
        <f t="shared" ref="C45:AL45" si="17">SUM(C46:C55)</f>
        <v>0</v>
      </c>
      <c r="D45" s="107">
        <f t="shared" si="17"/>
        <v>0</v>
      </c>
      <c r="E45" s="107">
        <f t="shared" si="17"/>
        <v>0</v>
      </c>
      <c r="F45" s="203">
        <f t="shared" si="17"/>
        <v>0</v>
      </c>
      <c r="G45" s="203">
        <f t="shared" si="17"/>
        <v>0</v>
      </c>
      <c r="H45" s="204">
        <f t="shared" si="17"/>
        <v>0</v>
      </c>
      <c r="I45" s="205">
        <f t="shared" si="17"/>
        <v>0</v>
      </c>
      <c r="J45" s="107">
        <f t="shared" si="17"/>
        <v>0</v>
      </c>
      <c r="K45" s="107">
        <f t="shared" si="17"/>
        <v>0</v>
      </c>
      <c r="L45" s="204">
        <f t="shared" si="17"/>
        <v>4881.8192059417688</v>
      </c>
      <c r="M45" s="107">
        <f t="shared" si="17"/>
        <v>0</v>
      </c>
      <c r="N45" s="107">
        <f t="shared" si="17"/>
        <v>0</v>
      </c>
      <c r="O45" s="107">
        <f t="shared" si="17"/>
        <v>904.29810095916559</v>
      </c>
      <c r="P45" s="107">
        <f t="shared" si="17"/>
        <v>0</v>
      </c>
      <c r="Q45" s="107">
        <f t="shared" si="17"/>
        <v>1021.1592254546401</v>
      </c>
      <c r="R45" s="107">
        <f t="shared" si="17"/>
        <v>0</v>
      </c>
      <c r="S45" s="107">
        <f t="shared" si="17"/>
        <v>1.3609703394255874</v>
      </c>
      <c r="T45" s="107">
        <f>SUM(T46:T55)</f>
        <v>2955.000909188539</v>
      </c>
      <c r="U45" s="107">
        <f t="shared" si="17"/>
        <v>0</v>
      </c>
      <c r="V45" s="203">
        <f t="shared" si="17"/>
        <v>0</v>
      </c>
      <c r="W45" s="203">
        <f t="shared" si="17"/>
        <v>0</v>
      </c>
      <c r="X45" s="203">
        <f t="shared" si="17"/>
        <v>0</v>
      </c>
      <c r="Y45" s="107">
        <f t="shared" si="17"/>
        <v>0</v>
      </c>
      <c r="Z45" s="204">
        <f t="shared" si="17"/>
        <v>20.229079763948164</v>
      </c>
      <c r="AA45" s="206">
        <f t="shared" si="17"/>
        <v>160.64107568404799</v>
      </c>
      <c r="AB45" s="207">
        <f t="shared" si="17"/>
        <v>0</v>
      </c>
      <c r="AC45" s="107">
        <f t="shared" si="17"/>
        <v>0</v>
      </c>
      <c r="AD45" s="107">
        <f t="shared" si="17"/>
        <v>0</v>
      </c>
      <c r="AE45" s="107">
        <f t="shared" si="17"/>
        <v>0</v>
      </c>
      <c r="AF45" s="107">
        <f t="shared" si="17"/>
        <v>0</v>
      </c>
      <c r="AG45" s="107">
        <f t="shared" si="17"/>
        <v>160.64107568404799</v>
      </c>
      <c r="AH45" s="206">
        <f t="shared" si="17"/>
        <v>0</v>
      </c>
      <c r="AI45" s="107">
        <f t="shared" si="17"/>
        <v>0</v>
      </c>
      <c r="AJ45" s="204">
        <f t="shared" si="17"/>
        <v>0</v>
      </c>
      <c r="AK45" s="204">
        <f t="shared" si="17"/>
        <v>4.5119850738325651</v>
      </c>
      <c r="AL45" s="206">
        <f t="shared" si="17"/>
        <v>0</v>
      </c>
      <c r="AM45" s="208">
        <f t="shared" si="10"/>
        <v>5067.2013464635975</v>
      </c>
      <c r="AN45" s="26"/>
    </row>
    <row r="46" spans="1:40" s="26" customFormat="1" ht="12.75" customHeight="1">
      <c r="A46" s="209" t="s">
        <v>94</v>
      </c>
      <c r="B46" s="76"/>
      <c r="C46" s="77">
        <f t="shared" ref="C46:C56" si="18">SUM(D46:G46)</f>
        <v>0</v>
      </c>
      <c r="D46" s="210"/>
      <c r="E46" s="126"/>
      <c r="F46" s="80"/>
      <c r="G46" s="80"/>
      <c r="H46" s="81">
        <f t="shared" ref="H46:H56" si="19">SUM(I46:K46)</f>
        <v>0</v>
      </c>
      <c r="I46" s="78"/>
      <c r="J46" s="79"/>
      <c r="K46" s="79"/>
      <c r="L46" s="81">
        <f t="shared" ref="L46:L56" si="20">SUM(M46:Y46)</f>
        <v>713.38369003441937</v>
      </c>
      <c r="M46" s="79"/>
      <c r="N46" s="79"/>
      <c r="O46" s="79"/>
      <c r="P46" s="79"/>
      <c r="Q46" s="79"/>
      <c r="R46" s="79"/>
      <c r="S46" s="79"/>
      <c r="T46" s="79">
        <v>713.38369003441937</v>
      </c>
      <c r="U46" s="79"/>
      <c r="V46" s="80"/>
      <c r="W46" s="80"/>
      <c r="X46" s="80"/>
      <c r="Y46" s="79"/>
      <c r="Z46" s="84"/>
      <c r="AA46" s="82">
        <f t="shared" ref="AA46:AA56" si="21">SUM(AB46:AI46)</f>
        <v>32.898236624018629</v>
      </c>
      <c r="AB46" s="83"/>
      <c r="AC46" s="79"/>
      <c r="AD46" s="79"/>
      <c r="AE46" s="79"/>
      <c r="AF46" s="79"/>
      <c r="AG46" s="79">
        <v>32.898236624018629</v>
      </c>
      <c r="AH46" s="127"/>
      <c r="AI46" s="79"/>
      <c r="AJ46" s="81"/>
      <c r="AK46" s="84"/>
      <c r="AL46" s="82"/>
      <c r="AM46" s="109">
        <f t="shared" si="10"/>
        <v>746.28192665843801</v>
      </c>
    </row>
    <row r="47" spans="1:40" s="26" customFormat="1" ht="12.75" customHeight="1">
      <c r="A47" s="211" t="s">
        <v>95</v>
      </c>
      <c r="B47" s="212"/>
      <c r="C47" s="166"/>
      <c r="D47" s="213"/>
      <c r="E47" s="214"/>
      <c r="F47" s="167"/>
      <c r="G47" s="167"/>
      <c r="H47" s="168"/>
      <c r="I47" s="169"/>
      <c r="J47" s="86"/>
      <c r="K47" s="86"/>
      <c r="L47" s="168">
        <f t="shared" si="20"/>
        <v>322.35253354705657</v>
      </c>
      <c r="M47" s="86"/>
      <c r="N47" s="86"/>
      <c r="O47" s="86"/>
      <c r="P47" s="86"/>
      <c r="Q47" s="86"/>
      <c r="R47" s="86"/>
      <c r="S47" s="86"/>
      <c r="T47" s="86">
        <v>322.35253354705657</v>
      </c>
      <c r="U47" s="86"/>
      <c r="V47" s="167"/>
      <c r="W47" s="167"/>
      <c r="X47" s="167"/>
      <c r="Y47" s="86"/>
      <c r="Z47" s="186">
        <v>1.4234462E-2</v>
      </c>
      <c r="AA47" s="172">
        <f t="shared" si="21"/>
        <v>14.865534596776815</v>
      </c>
      <c r="AB47" s="173"/>
      <c r="AC47" s="86"/>
      <c r="AD47" s="86"/>
      <c r="AE47" s="86"/>
      <c r="AF47" s="86"/>
      <c r="AG47" s="86">
        <v>14.865534596776815</v>
      </c>
      <c r="AH47" s="185"/>
      <c r="AI47" s="86"/>
      <c r="AJ47" s="168"/>
      <c r="AK47" s="186"/>
      <c r="AL47" s="172"/>
      <c r="AM47" s="85">
        <f t="shared" si="10"/>
        <v>337.23230260583335</v>
      </c>
    </row>
    <row r="48" spans="1:40" s="26" customFormat="1" ht="12.75" customHeight="1">
      <c r="A48" s="215" t="s">
        <v>96</v>
      </c>
      <c r="B48" s="28"/>
      <c r="C48" s="29">
        <f t="shared" si="18"/>
        <v>0</v>
      </c>
      <c r="D48" s="30"/>
      <c r="E48" s="40"/>
      <c r="F48" s="32"/>
      <c r="G48" s="32"/>
      <c r="H48" s="33">
        <f t="shared" si="19"/>
        <v>0</v>
      </c>
      <c r="I48" s="34"/>
      <c r="J48" s="35"/>
      <c r="K48" s="35"/>
      <c r="L48" s="33">
        <f t="shared" si="20"/>
        <v>2004.5903515891791</v>
      </c>
      <c r="M48" s="35"/>
      <c r="N48" s="35"/>
      <c r="O48" s="35">
        <v>743.92125092202332</v>
      </c>
      <c r="P48" s="35"/>
      <c r="Q48" s="35"/>
      <c r="R48" s="35"/>
      <c r="S48" s="35">
        <v>1.3609703394255874</v>
      </c>
      <c r="T48" s="35">
        <v>1259.3081303277302</v>
      </c>
      <c r="U48" s="35"/>
      <c r="V48" s="32"/>
      <c r="W48" s="32"/>
      <c r="X48" s="32"/>
      <c r="Y48" s="35"/>
      <c r="Z48" s="38"/>
      <c r="AA48" s="36">
        <f t="shared" si="21"/>
        <v>82.439308490909823</v>
      </c>
      <c r="AB48" s="37"/>
      <c r="AC48" s="35"/>
      <c r="AD48" s="35"/>
      <c r="AE48" s="35"/>
      <c r="AF48" s="35"/>
      <c r="AG48" s="35">
        <v>82.439308490909823</v>
      </c>
      <c r="AH48" s="179"/>
      <c r="AI48" s="35"/>
      <c r="AJ48" s="33"/>
      <c r="AK48" s="216">
        <v>0.6470855618325656</v>
      </c>
      <c r="AL48" s="36"/>
      <c r="AM48" s="39">
        <f t="shared" si="10"/>
        <v>2087.6767456419216</v>
      </c>
    </row>
    <row r="49" spans="1:40" s="26" customFormat="1" ht="12.75" customHeight="1">
      <c r="A49" s="215" t="s">
        <v>97</v>
      </c>
      <c r="B49" s="28"/>
      <c r="C49" s="29">
        <f t="shared" si="18"/>
        <v>0</v>
      </c>
      <c r="D49" s="30"/>
      <c r="E49" s="40"/>
      <c r="F49" s="32"/>
      <c r="G49" s="32"/>
      <c r="H49" s="33">
        <f t="shared" si="19"/>
        <v>0</v>
      </c>
      <c r="I49" s="34"/>
      <c r="J49" s="35"/>
      <c r="K49" s="35"/>
      <c r="L49" s="33">
        <f t="shared" si="20"/>
        <v>130.10650946006888</v>
      </c>
      <c r="M49" s="35"/>
      <c r="N49" s="35"/>
      <c r="O49" s="35">
        <v>13.762077362020424</v>
      </c>
      <c r="P49" s="35"/>
      <c r="Q49" s="35"/>
      <c r="R49" s="35"/>
      <c r="S49" s="35"/>
      <c r="T49" s="35">
        <v>116.34443209804846</v>
      </c>
      <c r="U49" s="35"/>
      <c r="V49" s="32"/>
      <c r="W49" s="32"/>
      <c r="X49" s="32"/>
      <c r="Y49" s="35"/>
      <c r="Z49" s="38"/>
      <c r="AA49" s="36">
        <f t="shared" si="21"/>
        <v>5.8160564853699039</v>
      </c>
      <c r="AB49" s="37"/>
      <c r="AC49" s="35"/>
      <c r="AD49" s="35"/>
      <c r="AE49" s="35"/>
      <c r="AF49" s="35"/>
      <c r="AG49" s="35">
        <v>5.8160564853699039</v>
      </c>
      <c r="AH49" s="179"/>
      <c r="AI49" s="35"/>
      <c r="AJ49" s="33"/>
      <c r="AK49" s="38"/>
      <c r="AL49" s="36"/>
      <c r="AM49" s="39">
        <f t="shared" si="10"/>
        <v>135.92256594543878</v>
      </c>
    </row>
    <row r="50" spans="1:40" s="26" customFormat="1" ht="12.75" customHeight="1">
      <c r="A50" s="215" t="s">
        <v>98</v>
      </c>
      <c r="B50" s="28"/>
      <c r="C50" s="29">
        <f t="shared" si="18"/>
        <v>0</v>
      </c>
      <c r="D50" s="30"/>
      <c r="E50" s="40"/>
      <c r="F50" s="32"/>
      <c r="G50" s="32"/>
      <c r="H50" s="33">
        <f t="shared" si="19"/>
        <v>0</v>
      </c>
      <c r="I50" s="34"/>
      <c r="J50" s="35"/>
      <c r="K50" s="35"/>
      <c r="L50" s="33">
        <f t="shared" si="20"/>
        <v>37.648394888926461</v>
      </c>
      <c r="M50" s="35"/>
      <c r="N50" s="35"/>
      <c r="O50" s="35"/>
      <c r="P50" s="35"/>
      <c r="Q50" s="192"/>
      <c r="R50" s="35"/>
      <c r="S50" s="35"/>
      <c r="T50" s="35">
        <v>37.648394888926461</v>
      </c>
      <c r="U50" s="35"/>
      <c r="V50" s="32"/>
      <c r="W50" s="32"/>
      <c r="X50" s="32"/>
      <c r="Y50" s="35"/>
      <c r="Z50" s="38"/>
      <c r="AA50" s="36">
        <f t="shared" si="21"/>
        <v>0</v>
      </c>
      <c r="AB50" s="37"/>
      <c r="AC50" s="35"/>
      <c r="AD50" s="35"/>
      <c r="AE50" s="35"/>
      <c r="AF50" s="35"/>
      <c r="AG50" s="35">
        <v>0</v>
      </c>
      <c r="AH50" s="179"/>
      <c r="AI50" s="35"/>
      <c r="AJ50" s="33"/>
      <c r="AK50" s="38">
        <v>3.8648995119999996</v>
      </c>
      <c r="AL50" s="36"/>
      <c r="AM50" s="39">
        <f t="shared" si="10"/>
        <v>41.513294400926462</v>
      </c>
    </row>
    <row r="51" spans="1:40" s="26" customFormat="1" ht="12.75" customHeight="1">
      <c r="A51" s="215" t="s">
        <v>99</v>
      </c>
      <c r="B51" s="28"/>
      <c r="C51" s="29">
        <f t="shared" si="18"/>
        <v>0</v>
      </c>
      <c r="D51" s="30"/>
      <c r="E51" s="40"/>
      <c r="F51" s="32"/>
      <c r="G51" s="32"/>
      <c r="H51" s="33">
        <f t="shared" si="19"/>
        <v>0</v>
      </c>
      <c r="I51" s="34"/>
      <c r="J51" s="35"/>
      <c r="K51" s="35"/>
      <c r="L51" s="33">
        <f t="shared" si="20"/>
        <v>3.6897770725255974</v>
      </c>
      <c r="M51" s="35"/>
      <c r="N51" s="35"/>
      <c r="O51" s="35">
        <v>0.43546666666666667</v>
      </c>
      <c r="P51" s="35"/>
      <c r="Q51" s="35">
        <v>3.2543104058589307</v>
      </c>
      <c r="R51" s="35"/>
      <c r="S51" s="35"/>
      <c r="T51" s="35"/>
      <c r="U51" s="35"/>
      <c r="V51" s="32"/>
      <c r="W51" s="32"/>
      <c r="X51" s="32"/>
      <c r="Y51" s="35"/>
      <c r="Z51" s="38"/>
      <c r="AA51" s="36">
        <f t="shared" si="21"/>
        <v>0</v>
      </c>
      <c r="AB51" s="37"/>
      <c r="AC51" s="35"/>
      <c r="AD51" s="35"/>
      <c r="AE51" s="35"/>
      <c r="AF51" s="35"/>
      <c r="AG51" s="35"/>
      <c r="AH51" s="179"/>
      <c r="AI51" s="35"/>
      <c r="AJ51" s="33"/>
      <c r="AK51" s="38"/>
      <c r="AL51" s="36"/>
      <c r="AM51" s="39">
        <f t="shared" si="10"/>
        <v>3.6897770725255974</v>
      </c>
    </row>
    <row r="52" spans="1:40" s="26" customFormat="1" ht="12.75" customHeight="1">
      <c r="A52" s="215" t="s">
        <v>100</v>
      </c>
      <c r="B52" s="217"/>
      <c r="C52" s="218">
        <f t="shared" si="18"/>
        <v>0</v>
      </c>
      <c r="D52" s="192"/>
      <c r="E52" s="192"/>
      <c r="F52" s="193"/>
      <c r="G52" s="193"/>
      <c r="H52" s="194">
        <f t="shared" si="19"/>
        <v>0</v>
      </c>
      <c r="I52" s="195"/>
      <c r="J52" s="192"/>
      <c r="K52" s="192"/>
      <c r="L52" s="194">
        <f t="shared" si="20"/>
        <v>1017.9049150487812</v>
      </c>
      <c r="M52" s="192"/>
      <c r="N52" s="192"/>
      <c r="O52" s="86"/>
      <c r="P52" s="192"/>
      <c r="Q52" s="192">
        <v>1017.9049150487812</v>
      </c>
      <c r="R52" s="192"/>
      <c r="S52" s="192"/>
      <c r="T52" s="192"/>
      <c r="U52" s="192"/>
      <c r="V52" s="193"/>
      <c r="W52" s="193"/>
      <c r="X52" s="193"/>
      <c r="Y52" s="192"/>
      <c r="Z52" s="186"/>
      <c r="AA52" s="198">
        <f t="shared" si="21"/>
        <v>0</v>
      </c>
      <c r="AB52" s="199"/>
      <c r="AC52" s="192"/>
      <c r="AD52" s="192"/>
      <c r="AE52" s="192"/>
      <c r="AF52" s="192"/>
      <c r="AG52" s="192"/>
      <c r="AH52" s="185"/>
      <c r="AI52" s="192"/>
      <c r="AJ52" s="186"/>
      <c r="AK52" s="186"/>
      <c r="AL52" s="198"/>
      <c r="AM52" s="201">
        <f t="shared" si="10"/>
        <v>1017.9049150487812</v>
      </c>
    </row>
    <row r="53" spans="1:40" s="26" customFormat="1" ht="12.75" customHeight="1">
      <c r="A53" s="215" t="s">
        <v>101</v>
      </c>
      <c r="B53" s="217"/>
      <c r="C53" s="218">
        <f t="shared" si="18"/>
        <v>0</v>
      </c>
      <c r="D53" s="195"/>
      <c r="E53" s="192"/>
      <c r="F53" s="193"/>
      <c r="G53" s="193"/>
      <c r="H53" s="194">
        <f t="shared" si="19"/>
        <v>0</v>
      </c>
      <c r="I53" s="195"/>
      <c r="J53" s="192"/>
      <c r="K53" s="192"/>
      <c r="L53" s="194">
        <f t="shared" si="20"/>
        <v>155.20893268628805</v>
      </c>
      <c r="M53" s="192"/>
      <c r="N53" s="192"/>
      <c r="O53" s="192">
        <v>0</v>
      </c>
      <c r="P53" s="192"/>
      <c r="Q53" s="192"/>
      <c r="R53" s="192"/>
      <c r="S53" s="192"/>
      <c r="T53" s="192">
        <v>155.20893268628805</v>
      </c>
      <c r="U53" s="192"/>
      <c r="V53" s="193"/>
      <c r="W53" s="193"/>
      <c r="X53" s="193"/>
      <c r="Y53" s="192"/>
      <c r="Z53" s="186"/>
      <c r="AA53" s="198">
        <f t="shared" si="21"/>
        <v>7.1575791050514814</v>
      </c>
      <c r="AB53" s="199"/>
      <c r="AC53" s="192"/>
      <c r="AD53" s="192"/>
      <c r="AE53" s="192"/>
      <c r="AF53" s="192"/>
      <c r="AG53" s="35">
        <v>7.1575791050514814</v>
      </c>
      <c r="AH53" s="192"/>
      <c r="AI53" s="192"/>
      <c r="AJ53" s="186"/>
      <c r="AK53" s="38"/>
      <c r="AL53" s="198"/>
      <c r="AM53" s="201">
        <f t="shared" si="10"/>
        <v>162.36651179133952</v>
      </c>
    </row>
    <row r="54" spans="1:40" s="26" customFormat="1" ht="12.75" customHeight="1">
      <c r="A54" s="27" t="s">
        <v>102</v>
      </c>
      <c r="B54" s="28"/>
      <c r="C54" s="218">
        <f t="shared" si="18"/>
        <v>0</v>
      </c>
      <c r="D54" s="195"/>
      <c r="E54" s="192"/>
      <c r="F54" s="193"/>
      <c r="G54" s="193"/>
      <c r="H54" s="194">
        <f t="shared" si="19"/>
        <v>0</v>
      </c>
      <c r="I54" s="195"/>
      <c r="J54" s="192"/>
      <c r="K54" s="192"/>
      <c r="L54" s="194">
        <f t="shared" si="20"/>
        <v>75.868130597160743</v>
      </c>
      <c r="M54" s="192"/>
      <c r="N54" s="192"/>
      <c r="O54" s="192"/>
      <c r="P54" s="192"/>
      <c r="Q54" s="192"/>
      <c r="R54" s="192"/>
      <c r="S54" s="192"/>
      <c r="T54" s="192">
        <v>75.868130597160743</v>
      </c>
      <c r="U54" s="192"/>
      <c r="V54" s="193"/>
      <c r="W54" s="193"/>
      <c r="X54" s="193"/>
      <c r="Y54" s="192"/>
      <c r="Z54" s="136"/>
      <c r="AA54" s="198">
        <f t="shared" si="21"/>
        <v>0</v>
      </c>
      <c r="AB54" s="199"/>
      <c r="AC54" s="192"/>
      <c r="AD54" s="192"/>
      <c r="AE54" s="192"/>
      <c r="AF54" s="192"/>
      <c r="AG54" s="192"/>
      <c r="AH54" s="192"/>
      <c r="AI54" s="192"/>
      <c r="AJ54" s="136"/>
      <c r="AK54" s="186"/>
      <c r="AL54" s="198"/>
      <c r="AM54" s="201">
        <f t="shared" si="10"/>
        <v>75.868130597160743</v>
      </c>
    </row>
    <row r="55" spans="1:40" s="26" customFormat="1" ht="12.75" customHeight="1">
      <c r="A55" s="87" t="s">
        <v>103</v>
      </c>
      <c r="B55" s="88"/>
      <c r="C55" s="89">
        <f t="shared" si="18"/>
        <v>0</v>
      </c>
      <c r="D55" s="219"/>
      <c r="E55" s="220"/>
      <c r="F55" s="92"/>
      <c r="G55" s="92"/>
      <c r="H55" s="93">
        <f t="shared" si="19"/>
        <v>0</v>
      </c>
      <c r="I55" s="90"/>
      <c r="J55" s="91"/>
      <c r="K55" s="91"/>
      <c r="L55" s="93">
        <f t="shared" si="20"/>
        <v>421.0659710173644</v>
      </c>
      <c r="M55" s="91"/>
      <c r="N55" s="91"/>
      <c r="O55" s="91">
        <v>146.17930600845509</v>
      </c>
      <c r="P55" s="91"/>
      <c r="Q55" s="91"/>
      <c r="R55" s="91">
        <v>0</v>
      </c>
      <c r="S55" s="91"/>
      <c r="T55" s="91">
        <v>274.88666500890935</v>
      </c>
      <c r="U55" s="91"/>
      <c r="V55" s="92"/>
      <c r="W55" s="92"/>
      <c r="X55" s="92"/>
      <c r="Y55" s="91"/>
      <c r="Z55" s="96">
        <v>20.214845301948163</v>
      </c>
      <c r="AA55" s="94">
        <f t="shared" si="21"/>
        <v>17.46436038192136</v>
      </c>
      <c r="AB55" s="95"/>
      <c r="AC55" s="91"/>
      <c r="AD55" s="91"/>
      <c r="AE55" s="91"/>
      <c r="AF55" s="91"/>
      <c r="AG55" s="91">
        <v>17.46436038192136</v>
      </c>
      <c r="AH55" s="200"/>
      <c r="AI55" s="91"/>
      <c r="AJ55" s="93"/>
      <c r="AK55" s="96"/>
      <c r="AL55" s="94"/>
      <c r="AM55" s="97">
        <f t="shared" si="10"/>
        <v>458.74517670123396</v>
      </c>
    </row>
    <row r="56" spans="1:40" s="61" customFormat="1" ht="12.75" customHeight="1">
      <c r="A56" s="221" t="s">
        <v>104</v>
      </c>
      <c r="B56" s="222"/>
      <c r="C56" s="202">
        <f t="shared" si="18"/>
        <v>148.70663749580592</v>
      </c>
      <c r="D56" s="205">
        <v>73.897443464765217</v>
      </c>
      <c r="E56" s="31">
        <v>65.924032543658896</v>
      </c>
      <c r="F56" s="203"/>
      <c r="G56" s="203">
        <v>8.8851614873818274</v>
      </c>
      <c r="H56" s="204">
        <f t="shared" si="19"/>
        <v>188.32971952</v>
      </c>
      <c r="I56" s="205"/>
      <c r="J56" s="107">
        <v>127.70399999999999</v>
      </c>
      <c r="K56" s="107">
        <v>60.625719520000004</v>
      </c>
      <c r="L56" s="204">
        <f t="shared" si="20"/>
        <v>967.30755382182724</v>
      </c>
      <c r="M56" s="107"/>
      <c r="N56" s="107"/>
      <c r="O56" s="107">
        <v>0</v>
      </c>
      <c r="P56" s="107">
        <v>772.84470837974413</v>
      </c>
      <c r="Q56" s="107"/>
      <c r="R56" s="107">
        <v>0</v>
      </c>
      <c r="S56" s="107">
        <v>40.249050446703926</v>
      </c>
      <c r="T56" s="107">
        <v>150.43570684555189</v>
      </c>
      <c r="U56" s="107">
        <v>3.7780881498272856</v>
      </c>
      <c r="V56" s="203"/>
      <c r="W56" s="203"/>
      <c r="X56" s="203"/>
      <c r="Y56" s="107"/>
      <c r="Z56" s="204">
        <v>555.49767086870213</v>
      </c>
      <c r="AA56" s="206">
        <f t="shared" si="21"/>
        <v>64.963251052233176</v>
      </c>
      <c r="AB56" s="207"/>
      <c r="AC56" s="107"/>
      <c r="AD56" s="107">
        <v>26.851707022102289</v>
      </c>
      <c r="AE56" s="107"/>
      <c r="AF56" s="107"/>
      <c r="AG56" s="107"/>
      <c r="AH56" s="206">
        <v>14.145462358152331</v>
      </c>
      <c r="AI56" s="107">
        <v>23.966081671978557</v>
      </c>
      <c r="AJ56" s="204"/>
      <c r="AK56" s="204">
        <v>684.4756439759999</v>
      </c>
      <c r="AL56" s="206"/>
      <c r="AM56" s="108">
        <f t="shared" si="10"/>
        <v>2609.2804767345688</v>
      </c>
      <c r="AN56" s="26"/>
    </row>
    <row r="57" spans="1:40" s="61" customFormat="1" ht="12.75" customHeight="1">
      <c r="A57" s="221" t="s">
        <v>105</v>
      </c>
      <c r="B57" s="222"/>
      <c r="C57" s="202">
        <f t="shared" ref="C57:N57" si="22">SUM(C58:C59)</f>
        <v>0</v>
      </c>
      <c r="D57" s="107">
        <f t="shared" si="22"/>
        <v>0</v>
      </c>
      <c r="E57" s="107">
        <f t="shared" si="22"/>
        <v>0</v>
      </c>
      <c r="F57" s="203">
        <f t="shared" si="22"/>
        <v>0</v>
      </c>
      <c r="G57" s="203">
        <f t="shared" si="22"/>
        <v>0</v>
      </c>
      <c r="H57" s="204">
        <f t="shared" si="22"/>
        <v>0</v>
      </c>
      <c r="I57" s="205">
        <f t="shared" si="22"/>
        <v>0</v>
      </c>
      <c r="J57" s="205">
        <f t="shared" si="22"/>
        <v>0</v>
      </c>
      <c r="K57" s="205">
        <f t="shared" si="22"/>
        <v>0</v>
      </c>
      <c r="L57" s="204">
        <f t="shared" si="22"/>
        <v>257.39796809313407</v>
      </c>
      <c r="M57" s="107">
        <f t="shared" si="22"/>
        <v>0</v>
      </c>
      <c r="N57" s="107">
        <f t="shared" si="22"/>
        <v>0</v>
      </c>
      <c r="O57" s="107">
        <v>0</v>
      </c>
      <c r="P57" s="107">
        <f>SUM(P58:P59)</f>
        <v>0</v>
      </c>
      <c r="Q57" s="107">
        <f>SUM(Q58:Q59)</f>
        <v>0</v>
      </c>
      <c r="R57" s="107">
        <v>1.247004930562597</v>
      </c>
      <c r="S57" s="107">
        <v>8.6924458695447022</v>
      </c>
      <c r="T57" s="107">
        <v>247.45799432855401</v>
      </c>
      <c r="U57" s="107">
        <f>SUM(U58:U59)</f>
        <v>5.22964472770238E-4</v>
      </c>
      <c r="V57" s="203">
        <f>SUM(V58:V59)</f>
        <v>0</v>
      </c>
      <c r="W57" s="203">
        <f>SUM(W58:W59)</f>
        <v>0</v>
      </c>
      <c r="X57" s="203">
        <f>SUM(X58:X59)</f>
        <v>0</v>
      </c>
      <c r="Y57" s="205">
        <f>SUM(Y58:Y59)</f>
        <v>0</v>
      </c>
      <c r="Z57" s="204">
        <v>484.25006445673273</v>
      </c>
      <c r="AA57" s="206">
        <f>SUM(AA58:AA59)</f>
        <v>46.138983864277762</v>
      </c>
      <c r="AB57" s="207">
        <f>SUM(AB58:AB59)</f>
        <v>0</v>
      </c>
      <c r="AC57" s="107">
        <f>SUM(AC58:AC59)</f>
        <v>0</v>
      </c>
      <c r="AD57" s="107">
        <f>SUM(AD58:AD59)</f>
        <v>21.052871702063996</v>
      </c>
      <c r="AE57" s="107">
        <f>SUM(AE58:AE59)</f>
        <v>0</v>
      </c>
      <c r="AF57" s="107">
        <f>SUM(AF59:AF59)</f>
        <v>7.5812732533521139</v>
      </c>
      <c r="AG57" s="107">
        <f>SUM(AG58:AG59)</f>
        <v>0</v>
      </c>
      <c r="AH57" s="107">
        <f>SUM(AH58:AH59)</f>
        <v>0.16614308073470971</v>
      </c>
      <c r="AI57" s="205">
        <f>SUM(AI58:AI59)</f>
        <v>17.338695828126941</v>
      </c>
      <c r="AJ57" s="204">
        <f>SUM(AJ58:AJ59)</f>
        <v>0</v>
      </c>
      <c r="AK57" s="204">
        <v>604.32483737188363</v>
      </c>
      <c r="AL57" s="206">
        <f>SUM(AL58:AL59)</f>
        <v>0</v>
      </c>
      <c r="AM57" s="208">
        <f t="shared" si="10"/>
        <v>1392.1118537860282</v>
      </c>
      <c r="AN57" s="26"/>
    </row>
    <row r="58" spans="1:40" s="26" customFormat="1" ht="12.75" customHeight="1">
      <c r="A58" s="209" t="s">
        <v>106</v>
      </c>
      <c r="B58" s="76"/>
      <c r="C58" s="77">
        <f>SUM(D58:G58)</f>
        <v>0</v>
      </c>
      <c r="D58" s="78">
        <v>0</v>
      </c>
      <c r="E58" s="79">
        <v>0</v>
      </c>
      <c r="F58" s="80"/>
      <c r="G58" s="80">
        <v>0</v>
      </c>
      <c r="H58" s="81">
        <f>SUM(I58:K58)</f>
        <v>0</v>
      </c>
      <c r="I58" s="78"/>
      <c r="J58" s="79"/>
      <c r="K58" s="79"/>
      <c r="L58" s="81">
        <f>SUM(M58:Y58)</f>
        <v>169.94855699112577</v>
      </c>
      <c r="M58" s="79"/>
      <c r="N58" s="79"/>
      <c r="O58" s="79"/>
      <c r="P58" s="79">
        <v>0</v>
      </c>
      <c r="Q58" s="79"/>
      <c r="R58" s="79"/>
      <c r="S58" s="79">
        <f>S57*7.63/10.25</f>
        <v>6.4705719009391292</v>
      </c>
      <c r="T58" s="79">
        <f>T57*319.4/483.48</f>
        <v>163.47746212571388</v>
      </c>
      <c r="U58" s="79">
        <v>5.22964472770238E-4</v>
      </c>
      <c r="V58" s="80"/>
      <c r="W58" s="80"/>
      <c r="X58" s="80"/>
      <c r="Y58" s="79"/>
      <c r="Z58" s="81">
        <f>Z57*37.95/86.6</f>
        <v>212.20889083294469</v>
      </c>
      <c r="AA58" s="82">
        <f>SUM(AB58:AI58)</f>
        <v>38.557710610925646</v>
      </c>
      <c r="AB58" s="83"/>
      <c r="AC58" s="79"/>
      <c r="AD58" s="79">
        <v>21.052871702063996</v>
      </c>
      <c r="AE58" s="86"/>
      <c r="AF58" s="86"/>
      <c r="AG58" s="86"/>
      <c r="AH58" s="127">
        <v>0.16614308073470971</v>
      </c>
      <c r="AI58" s="79">
        <v>17.338695828126941</v>
      </c>
      <c r="AJ58" s="81"/>
      <c r="AK58" s="84">
        <f>AK57*172.28/240.31</f>
        <v>433.24490442523455</v>
      </c>
      <c r="AL58" s="82"/>
      <c r="AM58" s="109">
        <f t="shared" si="10"/>
        <v>853.96006286023066</v>
      </c>
    </row>
    <row r="59" spans="1:40" s="26" customFormat="1" ht="12.75" customHeight="1">
      <c r="A59" s="223" t="s">
        <v>107</v>
      </c>
      <c r="B59" s="88"/>
      <c r="C59" s="89">
        <f>SUM(D59:G59)</f>
        <v>0</v>
      </c>
      <c r="D59" s="90"/>
      <c r="E59" s="91"/>
      <c r="F59" s="92"/>
      <c r="G59" s="92"/>
      <c r="H59" s="93">
        <f>SUM(I59:K59)</f>
        <v>0</v>
      </c>
      <c r="I59" s="90"/>
      <c r="J59" s="91">
        <v>0</v>
      </c>
      <c r="K59" s="91">
        <v>0</v>
      </c>
      <c r="L59" s="93">
        <f>SUM(M59:Y59)</f>
        <v>87.449411102008298</v>
      </c>
      <c r="M59" s="91"/>
      <c r="N59" s="91"/>
      <c r="O59" s="91"/>
      <c r="P59" s="91"/>
      <c r="Q59" s="91"/>
      <c r="R59" s="91">
        <f>R57</f>
        <v>1.247004930562597</v>
      </c>
      <c r="S59" s="91">
        <f>S57*2.62/10.25</f>
        <v>2.2218739686055731</v>
      </c>
      <c r="T59" s="91">
        <f>T57*164.08/483.48</f>
        <v>83.980532202840124</v>
      </c>
      <c r="U59" s="91"/>
      <c r="V59" s="92"/>
      <c r="W59" s="92"/>
      <c r="X59" s="92"/>
      <c r="Y59" s="91"/>
      <c r="Z59" s="93">
        <f>Z57*48.65/86.6</f>
        <v>272.0411736237881</v>
      </c>
      <c r="AA59" s="94">
        <f>SUM(AB59:AI59)</f>
        <v>7.5812732533521139</v>
      </c>
      <c r="AB59" s="95"/>
      <c r="AC59" s="91"/>
      <c r="AD59" s="91"/>
      <c r="AE59" s="91"/>
      <c r="AF59" s="91">
        <v>7.5812732533521139</v>
      </c>
      <c r="AG59" s="91"/>
      <c r="AH59" s="200"/>
      <c r="AI59" s="91"/>
      <c r="AJ59" s="93"/>
      <c r="AK59" s="96">
        <f>AK57*68.03/240.31</f>
        <v>171.07993294664908</v>
      </c>
      <c r="AL59" s="94"/>
      <c r="AM59" s="97">
        <f t="shared" si="10"/>
        <v>538.15179092579751</v>
      </c>
    </row>
    <row r="60" spans="1:40" s="61" customFormat="1" ht="12.75" customHeight="1">
      <c r="A60" s="112" t="s">
        <v>108</v>
      </c>
      <c r="B60" s="113"/>
      <c r="C60" s="114">
        <f>SUM(D60:G60)</f>
        <v>0</v>
      </c>
      <c r="D60" s="224">
        <v>0</v>
      </c>
      <c r="E60" s="225"/>
      <c r="F60" s="226"/>
      <c r="G60" s="226"/>
      <c r="H60" s="118">
        <f>SUM(I60:K60)</f>
        <v>0</v>
      </c>
      <c r="I60" s="224"/>
      <c r="J60" s="225"/>
      <c r="K60" s="225"/>
      <c r="L60" s="118">
        <f>SUM(M60:Y60)</f>
        <v>165.01876006017173</v>
      </c>
      <c r="M60" s="225"/>
      <c r="N60" s="225"/>
      <c r="O60" s="225">
        <v>0</v>
      </c>
      <c r="P60" s="225">
        <v>0</v>
      </c>
      <c r="Q60" s="225"/>
      <c r="R60" s="225"/>
      <c r="S60" s="225">
        <v>0</v>
      </c>
      <c r="T60" s="225">
        <v>165.01876006017173</v>
      </c>
      <c r="U60" s="79"/>
      <c r="V60" s="226"/>
      <c r="W60" s="226"/>
      <c r="X60" s="226"/>
      <c r="Y60" s="225"/>
      <c r="Z60" s="118">
        <v>0</v>
      </c>
      <c r="AA60" s="119">
        <f>SUM(AB60:AI60)</f>
        <v>0</v>
      </c>
      <c r="AB60" s="227"/>
      <c r="AC60" s="225"/>
      <c r="AD60" s="225"/>
      <c r="AE60" s="225"/>
      <c r="AF60" s="225"/>
      <c r="AG60" s="225"/>
      <c r="AH60" s="119"/>
      <c r="AI60" s="225"/>
      <c r="AJ60" s="118"/>
      <c r="AK60" s="118">
        <v>47.988</v>
      </c>
      <c r="AL60" s="119"/>
      <c r="AM60" s="108">
        <f t="shared" si="10"/>
        <v>213.00676006017173</v>
      </c>
      <c r="AN60" s="26"/>
    </row>
    <row r="61" spans="1:40" s="61" customFormat="1" ht="12.75" customHeight="1" thickBot="1">
      <c r="A61" s="228" t="s">
        <v>109</v>
      </c>
      <c r="B61" s="88"/>
      <c r="C61" s="89">
        <f>SUM(D61:G61)</f>
        <v>0</v>
      </c>
      <c r="D61" s="90"/>
      <c r="E61" s="91"/>
      <c r="F61" s="92"/>
      <c r="G61" s="92"/>
      <c r="H61" s="93">
        <f>SUM(I61:K61)</f>
        <v>0</v>
      </c>
      <c r="I61" s="90"/>
      <c r="J61" s="91"/>
      <c r="K61" s="91"/>
      <c r="L61" s="93">
        <f>SUM(M61:Y61)</f>
        <v>22.829506642366386</v>
      </c>
      <c r="M61" s="91"/>
      <c r="N61" s="91"/>
      <c r="O61" s="91"/>
      <c r="P61" s="91"/>
      <c r="Q61" s="91"/>
      <c r="R61" s="91"/>
      <c r="S61" s="91"/>
      <c r="T61" s="220">
        <v>22.829506642366386</v>
      </c>
      <c r="U61" s="91"/>
      <c r="V61" s="92"/>
      <c r="W61" s="92"/>
      <c r="X61" s="92"/>
      <c r="Y61" s="91"/>
      <c r="Z61" s="93"/>
      <c r="AA61" s="94">
        <f>SUM(AB61:AI61)</f>
        <v>0</v>
      </c>
      <c r="AB61" s="95"/>
      <c r="AC61" s="91"/>
      <c r="AD61" s="91"/>
      <c r="AE61" s="91"/>
      <c r="AF61" s="91"/>
      <c r="AG61" s="91"/>
      <c r="AH61" s="200"/>
      <c r="AI61" s="91"/>
      <c r="AJ61" s="93"/>
      <c r="AK61" s="96"/>
      <c r="AL61" s="94"/>
      <c r="AM61" s="229">
        <f t="shared" si="10"/>
        <v>22.829506642366386</v>
      </c>
      <c r="AN61" s="26"/>
    </row>
    <row r="62" spans="1:40" s="61" customFormat="1" ht="12.75" customHeight="1" thickBot="1">
      <c r="A62" s="141" t="s">
        <v>110</v>
      </c>
      <c r="B62" s="142"/>
      <c r="C62" s="143">
        <f t="shared" ref="C62:AL62" si="23">C27-C28-C30</f>
        <v>-4.4148221139737984</v>
      </c>
      <c r="D62" s="144">
        <f t="shared" si="23"/>
        <v>-1.2624605641622679</v>
      </c>
      <c r="E62" s="145">
        <f t="shared" si="23"/>
        <v>-2.8886858934403818</v>
      </c>
      <c r="F62" s="148">
        <f t="shared" si="23"/>
        <v>0</v>
      </c>
      <c r="G62" s="148">
        <f t="shared" si="23"/>
        <v>-0.26367565637125168</v>
      </c>
      <c r="H62" s="146">
        <f t="shared" si="23"/>
        <v>0.19675751918487094</v>
      </c>
      <c r="I62" s="144">
        <f t="shared" si="23"/>
        <v>-0.4089829608151172</v>
      </c>
      <c r="J62" s="145">
        <f t="shared" si="23"/>
        <v>0</v>
      </c>
      <c r="K62" s="145">
        <f t="shared" si="23"/>
        <v>0.60574047999999436</v>
      </c>
      <c r="L62" s="146">
        <f t="shared" si="23"/>
        <v>42.589486019465767</v>
      </c>
      <c r="M62" s="145">
        <f t="shared" si="23"/>
        <v>0</v>
      </c>
      <c r="N62" s="145">
        <f t="shared" si="23"/>
        <v>0</v>
      </c>
      <c r="O62" s="145">
        <f t="shared" si="23"/>
        <v>-0.57263899249892347</v>
      </c>
      <c r="P62" s="145">
        <f t="shared" si="23"/>
        <v>-9.6937909868801171</v>
      </c>
      <c r="Q62" s="145">
        <f t="shared" si="23"/>
        <v>-19.684668674400541</v>
      </c>
      <c r="R62" s="145">
        <f t="shared" si="23"/>
        <v>-11.973257433210385</v>
      </c>
      <c r="S62" s="145">
        <f t="shared" si="23"/>
        <v>4.7755418652123183</v>
      </c>
      <c r="T62" s="145">
        <f t="shared" si="23"/>
        <v>79.517299143870787</v>
      </c>
      <c r="U62" s="145">
        <f t="shared" si="23"/>
        <v>0.22100109737121443</v>
      </c>
      <c r="V62" s="148">
        <f t="shared" si="23"/>
        <v>1.4210854715202004E-14</v>
      </c>
      <c r="W62" s="148">
        <f t="shared" si="23"/>
        <v>0</v>
      </c>
      <c r="X62" s="148">
        <f t="shared" si="23"/>
        <v>0</v>
      </c>
      <c r="Y62" s="145">
        <f t="shared" si="23"/>
        <v>0</v>
      </c>
      <c r="Z62" s="146">
        <f t="shared" si="23"/>
        <v>-35.286866954975267</v>
      </c>
      <c r="AA62" s="147">
        <f t="shared" si="23"/>
        <v>-9.0074109226519568</v>
      </c>
      <c r="AB62" s="230">
        <f t="shared" si="23"/>
        <v>0</v>
      </c>
      <c r="AC62" s="145">
        <f t="shared" si="23"/>
        <v>0</v>
      </c>
      <c r="AD62" s="145">
        <f t="shared" si="23"/>
        <v>-6.8121142697239918</v>
      </c>
      <c r="AE62" s="145">
        <f t="shared" si="23"/>
        <v>0</v>
      </c>
      <c r="AF62" s="145">
        <f t="shared" si="23"/>
        <v>0</v>
      </c>
      <c r="AG62" s="145">
        <f t="shared" si="23"/>
        <v>-2.1952966529279649</v>
      </c>
      <c r="AH62" s="147">
        <f t="shared" si="23"/>
        <v>0</v>
      </c>
      <c r="AI62" s="145">
        <f t="shared" si="23"/>
        <v>0</v>
      </c>
      <c r="AJ62" s="146">
        <f t="shared" si="23"/>
        <v>0</v>
      </c>
      <c r="AK62" s="146">
        <f t="shared" si="23"/>
        <v>74.53383973639211</v>
      </c>
      <c r="AL62" s="147">
        <f t="shared" si="23"/>
        <v>0</v>
      </c>
      <c r="AM62" s="149">
        <f t="shared" si="10"/>
        <v>68.610983283441726</v>
      </c>
      <c r="AN62" s="26"/>
    </row>
    <row r="63" spans="1:40" ht="12.75" customHeight="1">
      <c r="A63" s="231"/>
      <c r="B63" s="231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2"/>
      <c r="U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  <c r="AG63" s="232"/>
      <c r="AH63" s="232"/>
      <c r="AI63" s="232"/>
      <c r="AJ63" s="232"/>
      <c r="AK63" s="232"/>
      <c r="AL63" s="232"/>
      <c r="AM63" s="232"/>
    </row>
    <row r="64" spans="1:40" s="236" customFormat="1" ht="15" customHeight="1">
      <c r="A64" s="233" t="s">
        <v>111</v>
      </c>
      <c r="B64" s="234"/>
      <c r="C64" s="105"/>
      <c r="D64" s="105"/>
      <c r="E64" s="105"/>
      <c r="F64" s="105"/>
      <c r="G64" s="105"/>
      <c r="H64" s="105"/>
      <c r="I64" s="105"/>
      <c r="J64" s="105"/>
      <c r="K64" s="105"/>
      <c r="L64" s="235"/>
      <c r="M64" s="105"/>
      <c r="N64" s="61"/>
      <c r="O64" s="61"/>
      <c r="P64" s="105"/>
      <c r="Q64" s="105"/>
      <c r="R64" s="105"/>
      <c r="S64" s="105"/>
      <c r="T64" s="105"/>
      <c r="U64" s="105"/>
      <c r="V64" s="98"/>
      <c r="W64" s="61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234"/>
      <c r="AL64" s="105"/>
      <c r="AM64" s="105"/>
    </row>
    <row r="65" spans="1:39" ht="12.75" customHeight="1">
      <c r="A65" s="237" t="s">
        <v>112</v>
      </c>
      <c r="B65" s="231"/>
      <c r="C65" s="232"/>
      <c r="D65" s="232"/>
      <c r="E65" s="232"/>
      <c r="F65" s="232"/>
      <c r="G65" s="232"/>
      <c r="H65" s="232"/>
      <c r="I65" s="232"/>
      <c r="J65" s="232"/>
      <c r="K65" s="232"/>
      <c r="L65" s="232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232"/>
      <c r="Y65" s="232"/>
      <c r="Z65" s="231"/>
      <c r="AA65" s="232"/>
      <c r="AB65" s="232"/>
      <c r="AC65" s="232"/>
      <c r="AD65" s="232"/>
      <c r="AE65" s="232"/>
      <c r="AF65" s="232"/>
      <c r="AG65" s="232"/>
      <c r="AH65" s="232"/>
      <c r="AI65" s="232"/>
      <c r="AJ65" s="232"/>
      <c r="AK65" s="231"/>
      <c r="AL65" s="232"/>
      <c r="AM65" s="232"/>
    </row>
    <row r="66" spans="1:39" ht="12.75" customHeight="1">
      <c r="A66" s="238" t="s">
        <v>113</v>
      </c>
      <c r="B66" s="239"/>
      <c r="C66" s="232"/>
      <c r="D66" s="232"/>
      <c r="E66" s="232"/>
      <c r="F66" s="232"/>
      <c r="G66" s="232"/>
      <c r="H66" s="232"/>
      <c r="I66" s="232"/>
      <c r="J66" s="232"/>
      <c r="K66" s="232"/>
      <c r="L66" s="232"/>
      <c r="M66" s="232"/>
      <c r="N66" s="232"/>
      <c r="O66" s="232"/>
      <c r="P66" s="232"/>
      <c r="Q66" s="232"/>
      <c r="R66" s="232"/>
      <c r="S66" s="232"/>
      <c r="T66" s="232"/>
      <c r="U66" s="232"/>
      <c r="V66" s="232"/>
      <c r="W66" s="232"/>
      <c r="X66" s="232"/>
      <c r="Y66" s="232"/>
      <c r="Z66" s="231"/>
      <c r="AA66" s="232"/>
      <c r="AB66" s="232"/>
      <c r="AC66" s="232"/>
      <c r="AD66" s="232"/>
      <c r="AE66" s="232"/>
      <c r="AF66" s="232"/>
      <c r="AG66" s="232"/>
      <c r="AH66" s="232"/>
      <c r="AI66" s="232"/>
      <c r="AJ66" s="232"/>
      <c r="AK66" s="231"/>
      <c r="AL66" s="232"/>
      <c r="AM66" s="232"/>
    </row>
    <row r="67" spans="1:39" ht="12.75" customHeight="1">
      <c r="A67" s="240" t="s">
        <v>114</v>
      </c>
      <c r="B67" s="241"/>
      <c r="C67" s="232"/>
      <c r="D67" s="232"/>
      <c r="E67" s="232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1"/>
      <c r="AA67" s="232"/>
      <c r="AB67" s="232"/>
      <c r="AC67" s="232"/>
      <c r="AD67" s="232"/>
      <c r="AE67" s="232"/>
      <c r="AF67" s="232"/>
      <c r="AG67" s="232"/>
      <c r="AH67" s="232"/>
      <c r="AI67" s="232"/>
      <c r="AJ67" s="232"/>
      <c r="AK67" s="231"/>
      <c r="AL67" s="232"/>
      <c r="AM67" s="232"/>
    </row>
    <row r="68" spans="1:39" ht="12.75" customHeight="1">
      <c r="A68" s="242" t="s">
        <v>115</v>
      </c>
      <c r="B68" s="241"/>
      <c r="C68" s="232"/>
      <c r="D68" s="232"/>
      <c r="E68" s="232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2"/>
      <c r="X68" s="232"/>
      <c r="Y68" s="232"/>
      <c r="Z68" s="231"/>
      <c r="AA68" s="232"/>
      <c r="AB68" s="232"/>
      <c r="AC68" s="232"/>
      <c r="AD68" s="232"/>
      <c r="AE68" s="232"/>
      <c r="AF68" s="232"/>
      <c r="AG68" s="232"/>
      <c r="AH68" s="232"/>
      <c r="AI68" s="232"/>
      <c r="AJ68" s="232"/>
      <c r="AK68" s="231"/>
      <c r="AL68" s="232"/>
      <c r="AM68" s="232"/>
    </row>
    <row r="69" spans="1:39" ht="12.75" customHeight="1">
      <c r="A69" s="243" t="s">
        <v>116</v>
      </c>
      <c r="B69" s="244"/>
      <c r="C69" s="244"/>
      <c r="D69" s="244"/>
      <c r="E69" s="245"/>
      <c r="F69" s="246"/>
      <c r="G69" s="246"/>
      <c r="H69" s="247"/>
      <c r="I69" s="246"/>
      <c r="J69" s="246"/>
      <c r="K69" s="246"/>
      <c r="R69" s="248"/>
      <c r="S69" s="249"/>
      <c r="T69" s="248"/>
      <c r="U69" s="248"/>
      <c r="Y69" s="246"/>
      <c r="AA69" s="251"/>
      <c r="AL69" s="252"/>
    </row>
    <row r="70" spans="1:39" ht="12.75" customHeight="1">
      <c r="A70" s="243" t="s">
        <v>117</v>
      </c>
      <c r="B70" s="244"/>
      <c r="C70" s="244"/>
      <c r="D70" s="244"/>
      <c r="E70" s="245"/>
      <c r="F70" s="246"/>
      <c r="G70" s="246"/>
      <c r="H70" s="247"/>
      <c r="I70" s="246"/>
      <c r="J70" s="246"/>
      <c r="K70" s="246"/>
      <c r="R70" s="248"/>
      <c r="S70" s="249"/>
      <c r="T70" s="248"/>
      <c r="U70" s="248"/>
      <c r="Y70" s="246"/>
      <c r="AA70" s="251"/>
      <c r="AL70" s="252"/>
    </row>
  </sheetData>
  <pageMargins left="0.70866141732283472" right="0.70866141732283472" top="0.74803149606299213" bottom="0.74803149606299213" header="0.31496062992125984" footer="0.31496062992125984"/>
  <pageSetup paperSize="9" scale="37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2017</vt:lpstr>
      <vt:lpstr>'2017'!Print_Area</vt:lpstr>
      <vt:lpstr>'2017'!Print_Titles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Barriscale Amanda</dc:creator>
  <cp:lastModifiedBy>Rommi Kallo</cp:lastModifiedBy>
  <dcterms:created xsi:type="dcterms:W3CDTF">2018-10-05T12:05:25Z</dcterms:created>
  <dcterms:modified xsi:type="dcterms:W3CDTF">2018-12-20T12:28:08Z</dcterms:modified>
</cp:coreProperties>
</file>