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nju\Documents\Excel\"/>
    </mc:Choice>
  </mc:AlternateContent>
  <xr:revisionPtr revIDLastSave="0" documentId="13_ncr:1_{39C2675C-4AB8-452D-884D-D3C4191B2198}" xr6:coauthVersionLast="47" xr6:coauthVersionMax="47" xr10:uidLastSave="{00000000-0000-0000-0000-000000000000}"/>
  <bookViews>
    <workbookView xWindow="-120" yWindow="-120" windowWidth="29040" windowHeight="16440" xr2:uid="{C772835F-B261-4510-BA5E-D322A6D60D73}"/>
  </bookViews>
  <sheets>
    <sheet name="PayRoll" sheetId="1" r:id="rId1"/>
    <sheet name="PaySlip" sheetId="2" r:id="rId2"/>
  </sheets>
  <definedNames>
    <definedName name="Pagibig">Table3[]</definedName>
    <definedName name="payroll">Table7[#All]</definedName>
    <definedName name="Phil">Table4[#All]</definedName>
    <definedName name="SSS">SSS_Employee_Table[#All]</definedName>
    <definedName name="tax">Tax_Table[#All]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5" i="1"/>
  <c r="F16" i="2" s="1"/>
  <c r="F6" i="1"/>
  <c r="N6" i="1" s="1"/>
  <c r="F7" i="1"/>
  <c r="L7" i="1" s="1"/>
  <c r="F8" i="1"/>
  <c r="F9" i="1"/>
  <c r="K9" i="1" s="1"/>
  <c r="F10" i="1"/>
  <c r="K10" i="1" s="1"/>
  <c r="F11" i="1"/>
  <c r="F12" i="1"/>
  <c r="N12" i="1" s="1"/>
  <c r="F13" i="1"/>
  <c r="K13" i="1" s="1"/>
  <c r="F14" i="1"/>
  <c r="F15" i="1"/>
  <c r="L15" i="1" s="1"/>
  <c r="F16" i="1"/>
  <c r="N16" i="1" s="1"/>
  <c r="F17" i="1"/>
  <c r="K17" i="1" s="1"/>
  <c r="F18" i="1"/>
  <c r="K18" i="1" s="1"/>
  <c r="F19" i="1"/>
  <c r="L19" i="1" s="1"/>
  <c r="F20" i="1"/>
  <c r="L20" i="1" s="1"/>
  <c r="F21" i="1"/>
  <c r="K21" i="1" s="1"/>
  <c r="F22" i="1"/>
  <c r="K22" i="1" s="1"/>
  <c r="F23" i="1"/>
  <c r="L23" i="1" s="1"/>
  <c r="F24" i="1"/>
  <c r="L24" i="1" s="1"/>
  <c r="F25" i="1"/>
  <c r="K25" i="1" s="1"/>
  <c r="F26" i="1"/>
  <c r="M26" i="1" s="1"/>
  <c r="F27" i="1"/>
  <c r="K27" i="1" s="1"/>
  <c r="F28" i="1"/>
  <c r="N28" i="1" s="1"/>
  <c r="F29" i="1"/>
  <c r="K29" i="1" s="1"/>
  <c r="F30" i="1"/>
  <c r="K30" i="1" s="1"/>
  <c r="F31" i="1"/>
  <c r="K31" i="1" s="1"/>
  <c r="F32" i="1"/>
  <c r="N32" i="1" s="1"/>
  <c r="F33" i="1"/>
  <c r="N33" i="1" s="1"/>
  <c r="F34" i="1"/>
  <c r="K34" i="1" s="1"/>
  <c r="N8" i="1"/>
  <c r="N20" i="1"/>
  <c r="N24" i="1"/>
  <c r="H18" i="1"/>
  <c r="H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7" i="1"/>
  <c r="H16" i="1"/>
  <c r="L16" i="1"/>
  <c r="H15" i="1"/>
  <c r="H14" i="1"/>
  <c r="K14" i="1"/>
  <c r="H13" i="1"/>
  <c r="H12" i="1"/>
  <c r="L12" i="1"/>
  <c r="H11" i="1"/>
  <c r="L11" i="1"/>
  <c r="H10" i="1"/>
  <c r="H9" i="1"/>
  <c r="H8" i="1"/>
  <c r="L8" i="1"/>
  <c r="H7" i="1"/>
  <c r="H6" i="1"/>
  <c r="H5" i="1"/>
  <c r="F5" i="1"/>
  <c r="N5" i="1" s="1"/>
  <c r="D10" i="2" l="1"/>
  <c r="G11" i="2"/>
  <c r="G9" i="2"/>
  <c r="F23" i="2"/>
  <c r="D11" i="2"/>
  <c r="F19" i="2"/>
  <c r="F15" i="2"/>
  <c r="F17" i="2" s="1"/>
  <c r="G10" i="2"/>
  <c r="M5" i="1"/>
  <c r="F22" i="2" s="1"/>
  <c r="K33" i="1"/>
  <c r="K28" i="1"/>
  <c r="L32" i="1"/>
  <c r="N31" i="1"/>
  <c r="N27" i="1"/>
  <c r="N23" i="1"/>
  <c r="N19" i="1"/>
  <c r="N15" i="1"/>
  <c r="N11" i="1"/>
  <c r="N7" i="1"/>
  <c r="N34" i="1"/>
  <c r="N30" i="1"/>
  <c r="N26" i="1"/>
  <c r="N22" i="1"/>
  <c r="N18" i="1"/>
  <c r="N14" i="1"/>
  <c r="N10" i="1"/>
  <c r="N29" i="1"/>
  <c r="N25" i="1"/>
  <c r="N21" i="1"/>
  <c r="N17" i="1"/>
  <c r="N13" i="1"/>
  <c r="N9" i="1"/>
  <c r="M20" i="1"/>
  <c r="M8" i="1"/>
  <c r="M24" i="1"/>
  <c r="M12" i="1"/>
  <c r="M28" i="1"/>
  <c r="M16" i="1"/>
  <c r="M32" i="1"/>
  <c r="M11" i="1"/>
  <c r="M19" i="1"/>
  <c r="M27" i="1"/>
  <c r="M9" i="1"/>
  <c r="M13" i="1"/>
  <c r="M17" i="1"/>
  <c r="M21" i="1"/>
  <c r="M25" i="1"/>
  <c r="M29" i="1"/>
  <c r="M33" i="1"/>
  <c r="M7" i="1"/>
  <c r="M15" i="1"/>
  <c r="M23" i="1"/>
  <c r="M31" i="1"/>
  <c r="M6" i="1"/>
  <c r="M10" i="1"/>
  <c r="M14" i="1"/>
  <c r="M18" i="1"/>
  <c r="M22" i="1"/>
  <c r="M30" i="1"/>
  <c r="M34" i="1"/>
  <c r="K8" i="1"/>
  <c r="L22" i="1"/>
  <c r="L6" i="1"/>
  <c r="L34" i="1"/>
  <c r="L18" i="1"/>
  <c r="K24" i="1"/>
  <c r="L30" i="1"/>
  <c r="L14" i="1"/>
  <c r="K16" i="1"/>
  <c r="L26" i="1"/>
  <c r="L10" i="1"/>
  <c r="K23" i="1"/>
  <c r="K15" i="1"/>
  <c r="K7" i="1"/>
  <c r="L33" i="1"/>
  <c r="L29" i="1"/>
  <c r="L25" i="1"/>
  <c r="L21" i="1"/>
  <c r="L17" i="1"/>
  <c r="L13" i="1"/>
  <c r="L9" i="1"/>
  <c r="L5" i="1"/>
  <c r="F21" i="2" s="1"/>
  <c r="K32" i="1"/>
  <c r="K20" i="1"/>
  <c r="K12" i="1"/>
  <c r="K5" i="1"/>
  <c r="F20" i="2" s="1"/>
  <c r="L28" i="1"/>
  <c r="K19" i="1"/>
  <c r="K11" i="1"/>
  <c r="K6" i="1"/>
  <c r="L31" i="1"/>
  <c r="L27" i="1"/>
  <c r="K26" i="1"/>
  <c r="F24" i="2" l="1"/>
  <c r="O6" i="1"/>
  <c r="O5" i="1"/>
  <c r="D26" i="2" s="1"/>
  <c r="O8" i="1"/>
  <c r="O25" i="1"/>
  <c r="O24" i="1"/>
  <c r="O9" i="1"/>
  <c r="O18" i="1"/>
  <c r="O12" i="1"/>
  <c r="O13" i="1"/>
  <c r="O29" i="1"/>
  <c r="O23" i="1"/>
  <c r="O10" i="1"/>
  <c r="O15" i="1"/>
  <c r="O28" i="1"/>
  <c r="O34" i="1"/>
  <c r="O16" i="1"/>
  <c r="O17" i="1"/>
  <c r="O19" i="1"/>
  <c r="O32" i="1"/>
  <c r="O21" i="1"/>
  <c r="O7" i="1"/>
  <c r="O14" i="1"/>
  <c r="O11" i="1"/>
  <c r="O20" i="1"/>
  <c r="O33" i="1"/>
  <c r="O22" i="1"/>
  <c r="O31" i="1"/>
  <c r="O26" i="1"/>
  <c r="O27" i="1"/>
  <c r="O30" i="1"/>
</calcChain>
</file>

<file path=xl/sharedStrings.xml><?xml version="1.0" encoding="utf-8"?>
<sst xmlns="http://schemas.openxmlformats.org/spreadsheetml/2006/main" count="147" uniqueCount="103">
  <si>
    <t>Company Name</t>
  </si>
  <si>
    <t>Employee ID</t>
  </si>
  <si>
    <t>Employee Name</t>
  </si>
  <si>
    <t>Status</t>
  </si>
  <si>
    <t>Tardiness</t>
  </si>
  <si>
    <t>PAYROLL</t>
  </si>
  <si>
    <t>Daily Wage</t>
  </si>
  <si>
    <t>Total Workdays</t>
  </si>
  <si>
    <t>Gross Salary</t>
  </si>
  <si>
    <t>Tardiness Deduction</t>
  </si>
  <si>
    <t>Overtime Hours</t>
  </si>
  <si>
    <t>Overtime Pay</t>
  </si>
  <si>
    <t>Deductions</t>
  </si>
  <si>
    <t>Column1</t>
  </si>
  <si>
    <t>Column2</t>
  </si>
  <si>
    <t>Column3</t>
  </si>
  <si>
    <t>Net Salary</t>
  </si>
  <si>
    <t>SSS</t>
  </si>
  <si>
    <t>Pag-IBIG</t>
  </si>
  <si>
    <t>Withholding Tax</t>
  </si>
  <si>
    <t>Pag-Ibig</t>
  </si>
  <si>
    <t>Phil-Health</t>
  </si>
  <si>
    <t>With Holding Tax</t>
  </si>
  <si>
    <t>Regular</t>
  </si>
  <si>
    <t>Contractual</t>
  </si>
  <si>
    <t>Philhealth Contribution Table For Employed Workers 2025</t>
  </si>
  <si>
    <t>Salary Lower Range</t>
  </si>
  <si>
    <t>Salary Upper Range</t>
  </si>
  <si>
    <t>Salary Base</t>
  </si>
  <si>
    <t>Premium Rates</t>
  </si>
  <si>
    <t>and below</t>
  </si>
  <si>
    <t>Philhealth</t>
  </si>
  <si>
    <t>And above</t>
  </si>
  <si>
    <t>Pag-IBIG Contribution Table for Employee and Employers 2025</t>
  </si>
  <si>
    <t>Contribution Rate</t>
  </si>
  <si>
    <t>Monthly Compensation</t>
  </si>
  <si>
    <t>Employee</t>
  </si>
  <si>
    <t>Employer(if any)</t>
  </si>
  <si>
    <t>over</t>
  </si>
  <si>
    <t>SSS Contribution Table for 2025</t>
  </si>
  <si>
    <t>Contribution</t>
  </si>
  <si>
    <t>Tax Rate</t>
  </si>
  <si>
    <t>&gt;8000001</t>
  </si>
  <si>
    <t>&gt;34,750.00</t>
  </si>
  <si>
    <t>Column4</t>
  </si>
  <si>
    <t>Column5</t>
  </si>
  <si>
    <t>Employee Name:</t>
  </si>
  <si>
    <t>Daily Wage:</t>
  </si>
  <si>
    <t>Status:</t>
  </si>
  <si>
    <t>Earnings</t>
  </si>
  <si>
    <t>Total Earnings</t>
  </si>
  <si>
    <t>Total Deductions</t>
  </si>
  <si>
    <t>Salary Paid By:</t>
  </si>
  <si>
    <t>Employee Signature __________________</t>
  </si>
  <si>
    <t>Director ___________________</t>
  </si>
  <si>
    <t>Employee ID:</t>
  </si>
  <si>
    <t>Total Work Days: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</si>
  <si>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</si>
  <si>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</si>
  <si>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</si>
  <si>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</si>
  <si>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</si>
  <si>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</si>
  <si>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</si>
  <si>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</si>
  <si>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</si>
  <si>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</si>
  <si>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00001</t>
  </si>
  <si>
    <t>PaySlip - Feb, 2025</t>
  </si>
  <si>
    <t>Category</t>
  </si>
  <si>
    <t>Description</t>
  </si>
  <si>
    <t>Amount</t>
  </si>
  <si>
    <t>Tardiness (mins):</t>
  </si>
  <si>
    <t>Miguel Santos</t>
  </si>
  <si>
    <t>Andres Castillo</t>
  </si>
  <si>
    <t>Rafael Dominguez</t>
  </si>
  <si>
    <t>Emilio Vergara</t>
  </si>
  <si>
    <t>Daniel Alonzo</t>
  </si>
  <si>
    <t>Antonio de Guzman</t>
  </si>
  <si>
    <t>Carlos Navarro</t>
  </si>
  <si>
    <t>Marco Villanueva</t>
  </si>
  <si>
    <t>Gabriel Montemayor</t>
  </si>
  <si>
    <t>Roberto Salazar</t>
  </si>
  <si>
    <t>Enrique Bautista</t>
  </si>
  <si>
    <t>Ricardo Mendoza</t>
  </si>
  <si>
    <t>Francisco Reyes</t>
  </si>
  <si>
    <t>Fernando Magtanggol</t>
  </si>
  <si>
    <t>Manuel Soriano</t>
  </si>
  <si>
    <t>Victoriano Ramos</t>
  </si>
  <si>
    <t>Jaime Sandoval</t>
  </si>
  <si>
    <t>Pedro Galvez</t>
  </si>
  <si>
    <t>Alfredo Lim</t>
  </si>
  <si>
    <t>Lorenzo Bonifacio</t>
  </si>
  <si>
    <t>Eduardo Ricarte</t>
  </si>
  <si>
    <t>Salvador Evangelista</t>
  </si>
  <si>
    <t>Gregorio Aquino</t>
  </si>
  <si>
    <t>Ramon Silvestre</t>
  </si>
  <si>
    <t>Julio Mendez</t>
  </si>
  <si>
    <t>Oscar Hidalgo</t>
  </si>
  <si>
    <t>Tomas Panganiban</t>
  </si>
  <si>
    <t>Benjamin Ocampo</t>
  </si>
  <si>
    <t>Graga Bang</t>
  </si>
  <si>
    <t>Mang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</si>
</sst>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₱-464]* #,##0.00_-;\-[$₱-464]* #,##0.00_-;_-[$₱-464]* &quot;-&quot;??_-;_-@_-"/>
    <numFmt numFmtId="165" formatCode="_-[$₱-3409]* #,##0.00_-;\-[$₱-3409]* #,##0.00_-;_-[$₱-3409]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8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3" fontId="0" fillId="4" borderId="5" xfId="1" applyFont="1" applyFill="1" applyBorder="1" applyAlignment="1">
      <alignment horizontal="center" vertical="center"/>
    </xf>
    <xf numFmtId="0" fontId="0" fillId="0" borderId="1" xfId="0" applyBorder="1"/>
    <xf numFmtId="43" fontId="0" fillId="0" borderId="5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3" fontId="5" fillId="0" borderId="1" xfId="1" applyFont="1" applyBorder="1" applyAlignment="1">
      <alignment horizontal="right"/>
    </xf>
    <xf numFmtId="0" fontId="2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3" fontId="0" fillId="0" borderId="1" xfId="0" applyNumberFormat="1" applyBorder="1"/>
    <xf numFmtId="43" fontId="1" fillId="0" borderId="1" xfId="1" applyFont="1" applyFill="1" applyBorder="1" applyAlignment="1">
      <alignment horizontal="center" vertical="center"/>
    </xf>
    <xf numFmtId="43" fontId="1" fillId="0" borderId="0" xfId="1" applyFont="1" applyBorder="1" applyAlignment="1">
      <alignment horizontal="center"/>
    </xf>
    <xf numFmtId="43" fontId="1" fillId="0" borderId="1" xfId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0" borderId="1" xfId="1" applyFont="1" applyBorder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0" fontId="5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10" fontId="0" fillId="0" borderId="2" xfId="0" applyNumberFormat="1" applyBorder="1" applyAlignment="1">
      <alignment horizontal="right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43" fontId="5" fillId="0" borderId="6" xfId="1" applyFont="1" applyBorder="1" applyAlignment="1">
      <alignment horizontal="right"/>
    </xf>
    <xf numFmtId="10" fontId="5" fillId="0" borderId="6" xfId="0" applyNumberFormat="1" applyFon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9" fontId="0" fillId="4" borderId="6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0" fillId="4" borderId="12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6" fillId="5" borderId="2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3" fillId="9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0" fillId="0" borderId="0" xfId="2" applyNumberFormat="1" applyFont="1" applyBorder="1"/>
    <xf numFmtId="165" fontId="0" fillId="0" borderId="0" xfId="2" applyNumberFormat="1" applyFont="1" applyBorder="1"/>
    <xf numFmtId="165" fontId="0" fillId="0" borderId="18" xfId="0" applyNumberFormat="1" applyBorder="1"/>
    <xf numFmtId="0" fontId="0" fillId="0" borderId="20" xfId="0" applyBorder="1" applyAlignment="1">
      <alignment horizontal="center" vertical="center"/>
    </xf>
    <xf numFmtId="0" fontId="0" fillId="0" borderId="19" xfId="0" applyBorder="1"/>
    <xf numFmtId="164" fontId="0" fillId="0" borderId="19" xfId="0" applyNumberFormat="1" applyBorder="1"/>
    <xf numFmtId="164" fontId="0" fillId="0" borderId="19" xfId="2" applyNumberFormat="1" applyFont="1" applyBorder="1"/>
    <xf numFmtId="165" fontId="0" fillId="0" borderId="19" xfId="2" applyNumberFormat="1" applyFont="1" applyBorder="1"/>
    <xf numFmtId="165" fontId="0" fillId="0" borderId="21" xfId="0" applyNumberFormat="1" applyBorder="1"/>
    <xf numFmtId="0" fontId="3" fillId="9" borderId="24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12" fillId="7" borderId="26" xfId="3" applyFont="1" applyBorder="1" applyAlignment="1">
      <alignment horizontal="center" vertical="center"/>
    </xf>
    <xf numFmtId="0" fontId="12" fillId="7" borderId="27" xfId="3" applyFont="1" applyBorder="1" applyAlignment="1">
      <alignment horizontal="center" vertical="center"/>
    </xf>
    <xf numFmtId="0" fontId="12" fillId="7" borderId="28" xfId="3" applyFont="1" applyBorder="1" applyAlignment="1">
      <alignment horizontal="center" vertical="center"/>
    </xf>
    <xf numFmtId="0" fontId="1" fillId="8" borderId="14" xfId="4" applyBorder="1"/>
    <xf numFmtId="0" fontId="1" fillId="8" borderId="15" xfId="4" applyBorder="1"/>
    <xf numFmtId="0" fontId="1" fillId="8" borderId="16" xfId="4" applyBorder="1"/>
    <xf numFmtId="0" fontId="1" fillId="8" borderId="17" xfId="4" applyBorder="1" applyAlignment="1">
      <alignment vertical="center"/>
    </xf>
    <xf numFmtId="0" fontId="1" fillId="8" borderId="18" xfId="4" applyBorder="1" applyAlignment="1">
      <alignment vertical="center"/>
    </xf>
    <xf numFmtId="0" fontId="1" fillId="8" borderId="17" xfId="4" applyBorder="1"/>
    <xf numFmtId="0" fontId="1" fillId="8" borderId="0" xfId="4" applyBorder="1"/>
    <xf numFmtId="0" fontId="1" fillId="8" borderId="18" xfId="4" applyBorder="1"/>
    <xf numFmtId="0" fontId="1" fillId="8" borderId="0" xfId="4" applyBorder="1" applyAlignment="1">
      <alignment horizontal="center" vertical="top"/>
    </xf>
    <xf numFmtId="0" fontId="1" fillId="8" borderId="17" xfId="4" applyBorder="1" applyAlignment="1"/>
    <xf numFmtId="0" fontId="1" fillId="8" borderId="0" xfId="4" applyBorder="1" applyAlignment="1"/>
    <xf numFmtId="49" fontId="1" fillId="8" borderId="0" xfId="4" applyNumberFormat="1" applyBorder="1" applyAlignment="1">
      <alignment horizontal="left"/>
    </xf>
    <xf numFmtId="165" fontId="1" fillId="8" borderId="0" xfId="4" applyNumberFormat="1" applyBorder="1" applyAlignment="1">
      <alignment horizontal="center"/>
    </xf>
    <xf numFmtId="0" fontId="1" fillId="8" borderId="18" xfId="4" applyBorder="1" applyAlignment="1"/>
    <xf numFmtId="0" fontId="1" fillId="8" borderId="0" xfId="4" applyBorder="1" applyAlignment="1">
      <alignment horizontal="left"/>
    </xf>
    <xf numFmtId="0" fontId="1" fillId="8" borderId="0" xfId="4" applyBorder="1" applyAlignment="1">
      <alignment horizontal="right"/>
    </xf>
    <xf numFmtId="0" fontId="1" fillId="8" borderId="0" xfId="4" applyBorder="1" applyAlignment="1">
      <alignment horizontal="left" indent="1"/>
    </xf>
    <xf numFmtId="165" fontId="1" fillId="8" borderId="0" xfId="4" applyNumberFormat="1" applyBorder="1" applyAlignment="1">
      <alignment horizontal="center"/>
    </xf>
    <xf numFmtId="0" fontId="1" fillId="8" borderId="0" xfId="4" applyBorder="1" applyAlignment="1">
      <alignment horizontal="left" vertical="center" indent="1"/>
    </xf>
    <xf numFmtId="165" fontId="1" fillId="8" borderId="0" xfId="4" applyNumberFormat="1" applyBorder="1" applyAlignment="1">
      <alignment horizontal="center" vertical="center"/>
    </xf>
    <xf numFmtId="165" fontId="1" fillId="8" borderId="0" xfId="4" applyNumberFormat="1" applyBorder="1" applyAlignment="1">
      <alignment horizontal="center" vertical="center"/>
    </xf>
    <xf numFmtId="0" fontId="1" fillId="8" borderId="0" xfId="4" applyBorder="1" applyAlignment="1">
      <alignment vertical="center"/>
    </xf>
    <xf numFmtId="0" fontId="1" fillId="8" borderId="0" xfId="4" applyBorder="1" applyAlignment="1">
      <alignment horizontal="center"/>
    </xf>
    <xf numFmtId="0" fontId="1" fillId="8" borderId="0" xfId="4" applyBorder="1" applyAlignment="1">
      <alignment horizontal="center"/>
    </xf>
    <xf numFmtId="0" fontId="1" fillId="8" borderId="0" xfId="4" applyBorder="1" applyAlignment="1">
      <alignment horizontal="left"/>
    </xf>
    <xf numFmtId="0" fontId="1" fillId="8" borderId="0" xfId="4" applyBorder="1" applyAlignment="1">
      <alignment horizontal="center" wrapText="1"/>
    </xf>
    <xf numFmtId="0" fontId="1" fillId="8" borderId="20" xfId="4" applyBorder="1"/>
    <xf numFmtId="0" fontId="1" fillId="8" borderId="19" xfId="4" applyBorder="1"/>
    <xf numFmtId="0" fontId="1" fillId="8" borderId="21" xfId="4" applyBorder="1"/>
    <xf numFmtId="0" fontId="3" fillId="8" borderId="0" xfId="4" applyFont="1" applyBorder="1" applyAlignment="1">
      <alignment horizontal="left" indent="1"/>
    </xf>
    <xf numFmtId="165" fontId="3" fillId="8" borderId="0" xfId="4" applyNumberFormat="1" applyFont="1" applyBorder="1" applyAlignment="1">
      <alignment horizontal="center"/>
    </xf>
    <xf numFmtId="0" fontId="3" fillId="8" borderId="0" xfId="4" applyFont="1" applyBorder="1" applyAlignment="1">
      <alignment horizontal="left" indent="1"/>
    </xf>
    <xf numFmtId="0" fontId="3" fillId="8" borderId="0" xfId="4" applyFont="1" applyBorder="1"/>
    <xf numFmtId="0" fontId="3" fillId="8" borderId="3" xfId="4" applyFont="1" applyBorder="1"/>
    <xf numFmtId="165" fontId="3" fillId="8" borderId="3" xfId="4" applyNumberFormat="1" applyFont="1" applyBorder="1" applyAlignment="1">
      <alignment horizontal="center"/>
    </xf>
    <xf numFmtId="0" fontId="6" fillId="8" borderId="0" xfId="4" applyFont="1" applyBorder="1" applyAlignment="1">
      <alignment horizontal="center" vertical="center"/>
    </xf>
    <xf numFmtId="0" fontId="3" fillId="8" borderId="3" xfId="4" applyFont="1" applyBorder="1" applyAlignment="1">
      <alignment vertical="top"/>
    </xf>
    <xf numFmtId="0" fontId="3" fillId="8" borderId="3" xfId="4" applyFont="1" applyBorder="1" applyAlignment="1">
      <alignment horizontal="center" vertical="top"/>
    </xf>
  </cellXfs>
  <cellStyles count="5">
    <cellStyle name="40% - Accent2" xfId="4" builtinId="35"/>
    <cellStyle name="Accent2" xfId="3" builtinId="33"/>
    <cellStyle name="Comma" xfId="1" builtinId="3"/>
    <cellStyle name="Currency" xfId="2" builtinId="4"/>
    <cellStyle name="Normal" xfId="0" builtinId="0"/>
  </cellStyles>
  <dxfs count="26">
    <dxf>
      <numFmt numFmtId="165" formatCode="_-[$₱-3409]* #,##0.00_-;\-[$₱-3409]* #,##0.00_-;_-[$₱-3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₱-3409]* #,##0.00_-;\-[$₱-3409]* #,##0.00_-;_-[$₱-3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₱-3409]* #,##0.00_-;\-[$₱-3409]* #,##0.00_-;_-[$₱-3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₱-3409]* #,##0.00_-;\-[$₱-3409]* #,##0.00_-;_-[$₱-34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₱-3409]* #,##0.00_-;\-[$₱-3409]* #,##0.00_-;_-[$₱-3409]* &quot;-&quot;??_-;_-@_-"/>
    </dxf>
    <dxf>
      <numFmt numFmtId="164" formatCode="_-[$₱-464]* #,##0.00_-;\-[$₱-464]* #,##0.00_-;_-[$₱-464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₱-464]* #,##0.00_-;\-[$₱-464]* #,##0.00_-;_-[$₱-464]* &quot;-&quot;??_-;_-@_-"/>
    </dxf>
    <dxf>
      <numFmt numFmtId="164" formatCode="_-[$₱-464]* #,##0.00_-;\-[$₱-464]* #,##0.00_-;_-[$₱-464]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₱-3409]* #,##0.00_-;\-[$₱-3409]* #,##0.00_-;_-[$₱-3409]* &quot;-&quot;??_-;_-@_-"/>
    </dxf>
    <dxf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1514475</xdr:colOff>
          <xdr:row>28</xdr:row>
          <xdr:rowOff>0</xdr:rowOff>
        </xdr:from>
        <xdr:ext cx="800100" cy="20955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6C36918-9242-4829-BF88-5C33F0381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Cash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1371600</xdr:colOff>
          <xdr:row>28</xdr:row>
          <xdr:rowOff>0</xdr:rowOff>
        </xdr:from>
        <xdr:ext cx="800100" cy="20955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211FAD1-5E90-4EFC-B9A8-A31132C0D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Cheque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1019175</xdr:colOff>
          <xdr:row>28</xdr:row>
          <xdr:rowOff>19050</xdr:rowOff>
        </xdr:from>
        <xdr:ext cx="800100" cy="161925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37BF070-983C-4A05-8247-BD55216B9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Bank transfer</a:t>
              </a:r>
            </a:p>
          </xdr:txBody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BFACB2-CA00-4A0D-B919-FF2AB7864B9F}" name="SSS_Employee_Table" displayName="SSS_Employee_Table" ref="A51:C112" totalsRowShown="0" headerRowDxfId="25" headerRowCellStyle="Normal" dataCellStyle="Normal">
  <autoFilter ref="A51:C112" xr:uid="{A0BFACB2-CA00-4A0D-B919-FF2AB7864B9F}"/>
  <tableColumns count="3">
    <tableColumn id="1" xr3:uid="{578D9842-EDD7-42F0-B2CD-96B27FFA9F1F}" name="Salary Lower Range" dataDxfId="24" dataCellStyle="Normal"/>
    <tableColumn id="2" xr3:uid="{6779F216-0911-4295-8F72-C7A8B4BF65EA}" name="Salary Upper Range" dataDxfId="23" dataCellStyle="Normal"/>
    <tableColumn id="3" xr3:uid="{5EF2C287-62FA-4758-A435-8B694E5D55DF}" name="Contribution" dataDxfId="22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3A2421-EC64-4BE2-8DE5-69286D2839CB}" name="Tax_Table" displayName="Tax_Table" ref="E51:G57" totalsRowShown="0" headerRowDxfId="21">
  <autoFilter ref="E51:G57" xr:uid="{FA3A2421-EC64-4BE2-8DE5-69286D2839CB}"/>
  <tableColumns count="3">
    <tableColumn id="1" xr3:uid="{1B79AEE5-BF91-40D8-A66A-0EB78A197F7E}" name="Salary Lower Range" dataDxfId="20"/>
    <tableColumn id="2" xr3:uid="{8B4B8918-2BE3-4700-9BF7-FA94B5569B46}" name="Salary Upper Range" dataDxfId="19" dataCellStyle="Comma"/>
    <tableColumn id="3" xr3:uid="{5F714F02-121C-4AB6-A0FC-91EFC298B083}" name="Tax Rat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5CBD-9681-4F28-BA1A-F70160DF45EB}" name="Table3" displayName="Table3" ref="A45:E48" totalsRowShown="0" headerRowDxfId="17" headerRowBorderDxfId="16" tableBorderDxfId="15" totalsRowBorderDxfId="14">
  <autoFilter ref="A45:E48" xr:uid="{3F955CBD-9681-4F28-BA1A-F70160DF45EB}"/>
  <tableColumns count="5">
    <tableColumn id="1" xr3:uid="{B57E81B0-8E20-44CA-A828-5B6CB5C29A77}" name="Column1"/>
    <tableColumn id="2" xr3:uid="{3B6ECF91-FF12-4EAD-94AB-63FE66C2A506}" name="Column2"/>
    <tableColumn id="3" xr3:uid="{6F355548-7677-49EC-B0E0-387CE020F996}" name="Column3"/>
    <tableColumn id="4" xr3:uid="{7A4311EA-879D-48AF-80C5-EDD98C3903B6}" name="Column4"/>
    <tableColumn id="5" xr3:uid="{DB7498EA-F1A6-4597-BC9E-5B8CEA585148}" name="Column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DE6D60-C259-4639-89E3-6D133B1B443C}" name="Table4" displayName="Table4" ref="A38:D41" totalsRowShown="0" headerRowDxfId="13" tableBorderDxfId="12">
  <autoFilter ref="A38:D41" xr:uid="{0DDE6D60-C259-4639-89E3-6D133B1B443C}"/>
  <tableColumns count="4">
    <tableColumn id="1" xr3:uid="{01FEBB56-4C74-4E7D-B4E5-28BF2432A64F}" name="Salary Lower Range"/>
    <tableColumn id="2" xr3:uid="{8FD0E925-834B-40EB-9256-B63904F6973F}" name="Salary Upper Range"/>
    <tableColumn id="3" xr3:uid="{F4E7F6B2-3CFD-4BA7-829A-3EAB42B0B0AE}" name="Salary Base"/>
    <tableColumn id="4" xr3:uid="{D67F7B4D-3875-45D9-B6E9-F10911BC610F}" name="Premium Rat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999C18-3B88-4842-B29A-8D152A7F15ED}" name="Table7" displayName="Table7" ref="A4:O34" totalsRowShown="0" headerRowDxfId="10" dataDxfId="9" headerRowCellStyle="Currency" dataCellStyle="Currency">
  <autoFilter ref="A4:O34" xr:uid="{23999C18-3B88-4842-B29A-8D152A7F15ED}"/>
  <tableColumns count="15">
    <tableColumn id="1" xr3:uid="{373FA3DB-FB19-4F6E-87A4-033E02B0E654}" name="Column1" dataDxfId="8">
      <calculatedColumnFormula>TEXT(ROW(A2),"00000")</calculatedColumnFormula>
    </tableColumn>
    <tableColumn id="2" xr3:uid="{AD4596B4-A369-4EF0-94CF-11794D82AAB5}" name="Column2"/>
    <tableColumn id="3" xr3:uid="{386971B2-9C5A-419F-99B9-B47EB2B3C51B}" name="Column3"/>
    <tableColumn id="4" xr3:uid="{47C18302-FA29-4463-9107-AE252CD3E7BB}" name="Column4"/>
    <tableColumn id="5" xr3:uid="{876880F2-9252-4357-84D7-9C50543CF107}" name="Column5"/>
    <tableColumn id="6" xr3:uid="{61F270E2-E0BA-4AB3-B2D7-7E16E3E6A6F7}" name="Column6" dataDxfId="7">
      <calculatedColumnFormula>D5*E5</calculatedColumnFormula>
    </tableColumn>
    <tableColumn id="7" xr3:uid="{AE34CB45-9C7C-45C6-AACE-6DCB16FD9FE2}" name="Column7"/>
    <tableColumn id="8" xr3:uid="{8BE08E8A-60B5-465A-BBCC-E6A31C952922}" name="Column8" dataDxfId="6" dataCellStyle="Currency">
      <calculatedColumnFormula>(D5/8/60)*G5</calculatedColumnFormula>
    </tableColumn>
    <tableColumn id="9" xr3:uid="{75A77CC0-9242-47B8-BB3E-7DE2F171528A}" name="Column9"/>
    <tableColumn id="10" xr3:uid="{00032245-6BFE-4933-BB21-329D9C0CE1F9}" name="Column10" dataDxfId="5">
      <calculatedColumnFormula>(D5/8)*1.25*I5</calculatedColumnFormula>
    </tableColumn>
    <tableColumn id="11" xr3:uid="{82D0A037-533F-41FE-84E5-9188418DE7FB}" name="Column11" dataDxfId="4" dataCellStyle="Currency">
      <calculatedColumnFormula>VLOOKUP(F5,SSS,3)</calculatedColumnFormula>
    </tableColumn>
    <tableColumn id="12" xr3:uid="{643250EB-E5A8-4BED-A109-883253934F22}" name="Column12" dataDxfId="3" dataCellStyle="Currency">
      <calculatedColumnFormula>F5 * VLOOKUP(F5, Pagibig, 4, TRUE)</calculatedColumnFormula>
    </tableColumn>
    <tableColumn id="13" xr3:uid="{E59BC00D-1CAF-4164-A736-3515424986C0}" name="Column13" dataDxfId="2" dataCellStyle="Currency">
      <calculatedColumnFormula>F5 * VLOOKUP(F5, Phil, 4, TRUE)</calculatedColumnFormula>
    </tableColumn>
    <tableColumn id="14" xr3:uid="{DE18F906-F550-4B1B-9A90-41D67E8182F7}" name="Column14" dataDxfId="1" dataCellStyle="Currency">
      <calculatedColumnFormula>F5 * VLOOKUP(F5, tax, 3, TRUE)</calculatedColumnFormula>
    </tableColumn>
    <tableColumn id="15" xr3:uid="{4C58AA6D-0E96-49F3-A0F2-B4736E054BA0}" name="Column15" dataDxfId="0">
      <calculatedColumnFormula>F5+J5-(H5+K5+L5+M5+N5)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3352-C56F-4F0B-885F-C498E017BDF0}">
  <dimension ref="A1:O112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15.85546875" customWidth="1"/>
    <col min="2" max="2" width="22.7109375" customWidth="1"/>
    <col min="3" max="3" width="13.28515625" customWidth="1"/>
    <col min="4" max="4" width="16.85546875" customWidth="1"/>
    <col min="5" max="5" width="23.85546875" customWidth="1"/>
    <col min="6" max="6" width="17.7109375" customWidth="1"/>
    <col min="7" max="7" width="17.28515625" customWidth="1"/>
    <col min="8" max="8" width="20.28515625" customWidth="1"/>
    <col min="9" max="9" width="16.85546875" customWidth="1"/>
    <col min="10" max="13" width="15.28515625" customWidth="1"/>
    <col min="14" max="14" width="17.140625" customWidth="1"/>
    <col min="15" max="15" width="15.28515625" customWidth="1"/>
  </cols>
  <sheetData>
    <row r="1" spans="1:15" ht="39.75" customHeight="1" thickBot="1" x14ac:dyDescent="0.3">
      <c r="A1" s="70" t="s">
        <v>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1:15" x14ac:dyDescent="0.25">
      <c r="A2" s="67" t="s">
        <v>1</v>
      </c>
      <c r="B2" s="68" t="s">
        <v>2</v>
      </c>
      <c r="C2" s="68" t="s">
        <v>3</v>
      </c>
      <c r="D2" s="68" t="s">
        <v>6</v>
      </c>
      <c r="E2" s="68" t="s">
        <v>7</v>
      </c>
      <c r="F2" s="68" t="s">
        <v>8</v>
      </c>
      <c r="G2" s="68" t="s">
        <v>4</v>
      </c>
      <c r="H2" s="68" t="s">
        <v>9</v>
      </c>
      <c r="I2" s="68" t="s">
        <v>10</v>
      </c>
      <c r="J2" s="68" t="s">
        <v>11</v>
      </c>
      <c r="K2" s="68" t="s">
        <v>12</v>
      </c>
      <c r="L2" s="68"/>
      <c r="M2" s="68"/>
      <c r="N2" s="68"/>
      <c r="O2" s="69" t="s">
        <v>16</v>
      </c>
    </row>
    <row r="3" spans="1:15" x14ac:dyDescent="0.25">
      <c r="A3" s="53"/>
      <c r="B3" s="51"/>
      <c r="C3" s="51"/>
      <c r="D3" s="51"/>
      <c r="E3" s="51"/>
      <c r="F3" s="51"/>
      <c r="G3" s="51"/>
      <c r="H3" s="51"/>
      <c r="I3" s="51"/>
      <c r="J3" s="51"/>
      <c r="K3" s="52" t="s">
        <v>17</v>
      </c>
      <c r="L3" s="52" t="s">
        <v>20</v>
      </c>
      <c r="M3" s="52" t="s">
        <v>21</v>
      </c>
      <c r="N3" s="52" t="s">
        <v>22</v>
      </c>
      <c r="O3" s="54"/>
    </row>
    <row r="4" spans="1:15" hidden="1" x14ac:dyDescent="0.25">
      <c r="A4" s="55" t="s">
        <v>13</v>
      </c>
      <c r="B4" s="56" t="s">
        <v>14</v>
      </c>
      <c r="C4" s="56" t="s">
        <v>15</v>
      </c>
      <c r="D4" s="56" t="s">
        <v>44</v>
      </c>
      <c r="E4" s="56" t="s">
        <v>45</v>
      </c>
      <c r="F4" s="57" t="s">
        <v>57</v>
      </c>
      <c r="G4" s="56" t="s">
        <v>58</v>
      </c>
      <c r="H4" s="58" t="s">
        <v>59</v>
      </c>
      <c r="I4" s="56" t="s">
        <v>60</v>
      </c>
      <c r="J4" s="57" t="s">
        <v>61</v>
      </c>
      <c r="K4" s="59" t="s">
        <v>62</v>
      </c>
      <c r="L4" s="59" t="s">
        <v>63</v>
      </c>
      <c r="M4" s="59" t="s">
        <v>64</v>
      </c>
      <c r="N4" s="59" t="s">
        <v>65</v>
      </c>
      <c r="O4" s="60" t="s">
        <v>66</v>
      </c>
    </row>
    <row r="5" spans="1:15" ht="18.75" customHeight="1" x14ac:dyDescent="0.25">
      <c r="A5" s="55" t="str">
        <f>TEXT(ROW(A1),"00000")</f>
        <v>00001</v>
      </c>
      <c r="B5" s="56" t="s">
        <v>102</v>
      </c>
      <c r="C5" s="56" t="s">
        <v>23</v>
      </c>
      <c r="D5" s="56">
        <v>5520</v>
      </c>
      <c r="E5" s="56">
        <v>26</v>
      </c>
      <c r="F5" s="57">
        <f>D5*E5</f>
        <v>143520</v>
      </c>
      <c r="G5" s="56">
        <v>20</v>
      </c>
      <c r="H5" s="58">
        <f>(D5/8/60)*G5</f>
        <v>230</v>
      </c>
      <c r="I5" s="56">
        <v>5</v>
      </c>
      <c r="J5" s="57">
        <f>(D5/8)*1.25*I5</f>
        <v>4312.5</v>
      </c>
      <c r="K5" s="59">
        <f t="shared" ref="K5:K34" si="0">VLOOKUP(F5,SSS,3)</f>
        <v>1750</v>
      </c>
      <c r="L5" s="59">
        <f t="shared" ref="L5:L34" si="1">F5 * VLOOKUP(F5, Pagibig, 4, TRUE)</f>
        <v>2870.4</v>
      </c>
      <c r="M5" s="59">
        <f t="shared" ref="M5:M34" si="2">F5 * VLOOKUP(F5, Phil, 4, TRUE)</f>
        <v>7176</v>
      </c>
      <c r="N5" s="59">
        <f t="shared" ref="N5:N34" si="3">F5 * VLOOKUP(F5, tax, 3, TRUE)</f>
        <v>0</v>
      </c>
      <c r="O5" s="60">
        <f t="shared" ref="O5:O34" si="4">F5+J5-(H5+K5+L5+M5+N5)</f>
        <v>135806.1</v>
      </c>
    </row>
    <row r="6" spans="1:15" ht="18.75" customHeight="1" x14ac:dyDescent="0.25">
      <c r="A6" s="55" t="str">
        <f>TEXT(ROW(A2),"00000")</f>
        <v>00002</v>
      </c>
      <c r="B6" s="56" t="s">
        <v>73</v>
      </c>
      <c r="C6" s="56" t="s">
        <v>23</v>
      </c>
      <c r="D6" s="56">
        <v>540</v>
      </c>
      <c r="E6" s="56">
        <v>26</v>
      </c>
      <c r="F6" s="57">
        <f t="shared" ref="F6:F34" si="5">D6*E6</f>
        <v>14040</v>
      </c>
      <c r="G6" s="56">
        <v>20</v>
      </c>
      <c r="H6" s="58">
        <f t="shared" ref="H6:H34" si="6">(D6/8/60)*G6</f>
        <v>22.5</v>
      </c>
      <c r="I6" s="56">
        <v>5</v>
      </c>
      <c r="J6" s="57">
        <f t="shared" ref="J6:J34" si="7">(D6/8)*1.25*I6</f>
        <v>421.875</v>
      </c>
      <c r="K6" s="59">
        <f t="shared" si="0"/>
        <v>700</v>
      </c>
      <c r="L6" s="59">
        <f t="shared" si="1"/>
        <v>280.8</v>
      </c>
      <c r="M6" s="59">
        <f t="shared" si="2"/>
        <v>702</v>
      </c>
      <c r="N6" s="59">
        <f t="shared" si="3"/>
        <v>0</v>
      </c>
      <c r="O6" s="60">
        <f t="shared" si="4"/>
        <v>12756.575000000001</v>
      </c>
    </row>
    <row r="7" spans="1:15" ht="18.75" customHeight="1" x14ac:dyDescent="0.25">
      <c r="A7" s="55" t="str">
        <f>TEXT(ROW(A3),"00000")</f>
        <v>00003</v>
      </c>
      <c r="B7" s="56" t="s">
        <v>74</v>
      </c>
      <c r="C7" s="56" t="s">
        <v>24</v>
      </c>
      <c r="D7" s="56">
        <v>2240</v>
      </c>
      <c r="E7" s="56">
        <v>26</v>
      </c>
      <c r="F7" s="57">
        <f t="shared" si="5"/>
        <v>58240</v>
      </c>
      <c r="G7" s="56">
        <v>20</v>
      </c>
      <c r="H7" s="58">
        <f t="shared" si="6"/>
        <v>93.333333333333343</v>
      </c>
      <c r="I7" s="56">
        <v>5</v>
      </c>
      <c r="J7" s="57">
        <f t="shared" si="7"/>
        <v>1750</v>
      </c>
      <c r="K7" s="59">
        <f t="shared" si="0"/>
        <v>1750</v>
      </c>
      <c r="L7" s="59">
        <f t="shared" si="1"/>
        <v>1164.8</v>
      </c>
      <c r="M7" s="59">
        <f t="shared" si="2"/>
        <v>2912</v>
      </c>
      <c r="N7" s="59">
        <f t="shared" si="3"/>
        <v>0</v>
      </c>
      <c r="O7" s="60">
        <f t="shared" si="4"/>
        <v>54069.866666666669</v>
      </c>
    </row>
    <row r="8" spans="1:15" ht="18.75" customHeight="1" x14ac:dyDescent="0.25">
      <c r="A8" s="55" t="str">
        <f t="shared" ref="A8:A34" si="8">TEXT(ROW(A5),"00000")</f>
        <v>00005</v>
      </c>
      <c r="B8" s="56" t="s">
        <v>75</v>
      </c>
      <c r="C8" s="56" t="s">
        <v>23</v>
      </c>
      <c r="D8" s="56">
        <v>540</v>
      </c>
      <c r="E8" s="56">
        <v>26</v>
      </c>
      <c r="F8" s="57">
        <f t="shared" si="5"/>
        <v>14040</v>
      </c>
      <c r="G8" s="56">
        <v>20</v>
      </c>
      <c r="H8" s="58">
        <f t="shared" si="6"/>
        <v>22.5</v>
      </c>
      <c r="I8" s="56">
        <v>5</v>
      </c>
      <c r="J8" s="57">
        <f t="shared" si="7"/>
        <v>421.875</v>
      </c>
      <c r="K8" s="59">
        <f t="shared" si="0"/>
        <v>700</v>
      </c>
      <c r="L8" s="59">
        <f t="shared" si="1"/>
        <v>280.8</v>
      </c>
      <c r="M8" s="59">
        <f t="shared" si="2"/>
        <v>702</v>
      </c>
      <c r="N8" s="59">
        <f t="shared" si="3"/>
        <v>0</v>
      </c>
      <c r="O8" s="60">
        <f t="shared" si="4"/>
        <v>12756.575000000001</v>
      </c>
    </row>
    <row r="9" spans="1:15" ht="18.75" customHeight="1" x14ac:dyDescent="0.25">
      <c r="A9" s="55" t="str">
        <f t="shared" si="8"/>
        <v>00006</v>
      </c>
      <c r="B9" s="56" t="s">
        <v>76</v>
      </c>
      <c r="C9" s="56" t="s">
        <v>23</v>
      </c>
      <c r="D9" s="56">
        <v>540</v>
      </c>
      <c r="E9" s="56">
        <v>26</v>
      </c>
      <c r="F9" s="57">
        <f t="shared" si="5"/>
        <v>14040</v>
      </c>
      <c r="G9" s="56">
        <v>20</v>
      </c>
      <c r="H9" s="58">
        <f t="shared" si="6"/>
        <v>22.5</v>
      </c>
      <c r="I9" s="56">
        <v>5</v>
      </c>
      <c r="J9" s="57">
        <f t="shared" si="7"/>
        <v>421.875</v>
      </c>
      <c r="K9" s="59">
        <f t="shared" si="0"/>
        <v>700</v>
      </c>
      <c r="L9" s="59">
        <f t="shared" si="1"/>
        <v>280.8</v>
      </c>
      <c r="M9" s="59">
        <f t="shared" si="2"/>
        <v>702</v>
      </c>
      <c r="N9" s="59">
        <f t="shared" si="3"/>
        <v>0</v>
      </c>
      <c r="O9" s="60">
        <f t="shared" si="4"/>
        <v>12756.575000000001</v>
      </c>
    </row>
    <row r="10" spans="1:15" ht="18.75" customHeight="1" x14ac:dyDescent="0.25">
      <c r="A10" s="55" t="str">
        <f t="shared" si="8"/>
        <v>00007</v>
      </c>
      <c r="B10" s="56" t="s">
        <v>77</v>
      </c>
      <c r="C10" s="56" t="s">
        <v>23</v>
      </c>
      <c r="D10" s="56">
        <v>540</v>
      </c>
      <c r="E10" s="56">
        <v>26</v>
      </c>
      <c r="F10" s="57">
        <f t="shared" si="5"/>
        <v>14040</v>
      </c>
      <c r="G10" s="56">
        <v>20</v>
      </c>
      <c r="H10" s="58">
        <f t="shared" si="6"/>
        <v>22.5</v>
      </c>
      <c r="I10" s="56">
        <v>5</v>
      </c>
      <c r="J10" s="57">
        <f t="shared" si="7"/>
        <v>421.875</v>
      </c>
      <c r="K10" s="59">
        <f t="shared" si="0"/>
        <v>700</v>
      </c>
      <c r="L10" s="59">
        <f t="shared" si="1"/>
        <v>280.8</v>
      </c>
      <c r="M10" s="59">
        <f t="shared" si="2"/>
        <v>702</v>
      </c>
      <c r="N10" s="59">
        <f t="shared" si="3"/>
        <v>0</v>
      </c>
      <c r="O10" s="60">
        <f t="shared" si="4"/>
        <v>12756.575000000001</v>
      </c>
    </row>
    <row r="11" spans="1:15" ht="18.75" customHeight="1" x14ac:dyDescent="0.25">
      <c r="A11" s="55" t="str">
        <f t="shared" si="8"/>
        <v>00008</v>
      </c>
      <c r="B11" s="56" t="s">
        <v>78</v>
      </c>
      <c r="C11" s="56" t="s">
        <v>24</v>
      </c>
      <c r="D11" s="56">
        <v>540</v>
      </c>
      <c r="E11" s="56">
        <v>26</v>
      </c>
      <c r="F11" s="57">
        <f t="shared" si="5"/>
        <v>14040</v>
      </c>
      <c r="G11" s="56">
        <v>20</v>
      </c>
      <c r="H11" s="58">
        <f t="shared" si="6"/>
        <v>22.5</v>
      </c>
      <c r="I11" s="56">
        <v>5</v>
      </c>
      <c r="J11" s="57">
        <f t="shared" si="7"/>
        <v>421.875</v>
      </c>
      <c r="K11" s="59">
        <f t="shared" si="0"/>
        <v>700</v>
      </c>
      <c r="L11" s="59">
        <f t="shared" si="1"/>
        <v>280.8</v>
      </c>
      <c r="M11" s="59">
        <f t="shared" si="2"/>
        <v>702</v>
      </c>
      <c r="N11" s="59">
        <f t="shared" si="3"/>
        <v>0</v>
      </c>
      <c r="O11" s="60">
        <f t="shared" si="4"/>
        <v>12756.575000000001</v>
      </c>
    </row>
    <row r="12" spans="1:15" ht="18.75" customHeight="1" x14ac:dyDescent="0.25">
      <c r="A12" s="55" t="str">
        <f t="shared" si="8"/>
        <v>00009</v>
      </c>
      <c r="B12" s="56" t="s">
        <v>79</v>
      </c>
      <c r="C12" s="56" t="s">
        <v>23</v>
      </c>
      <c r="D12" s="56">
        <v>540</v>
      </c>
      <c r="E12" s="56">
        <v>26</v>
      </c>
      <c r="F12" s="57">
        <f t="shared" si="5"/>
        <v>14040</v>
      </c>
      <c r="G12" s="56">
        <v>20</v>
      </c>
      <c r="H12" s="58">
        <f t="shared" si="6"/>
        <v>22.5</v>
      </c>
      <c r="I12" s="56">
        <v>5</v>
      </c>
      <c r="J12" s="57">
        <f t="shared" si="7"/>
        <v>421.875</v>
      </c>
      <c r="K12" s="59">
        <f t="shared" si="0"/>
        <v>700</v>
      </c>
      <c r="L12" s="59">
        <f t="shared" si="1"/>
        <v>280.8</v>
      </c>
      <c r="M12" s="59">
        <f t="shared" si="2"/>
        <v>702</v>
      </c>
      <c r="N12" s="59">
        <f t="shared" si="3"/>
        <v>0</v>
      </c>
      <c r="O12" s="60">
        <f t="shared" si="4"/>
        <v>12756.575000000001</v>
      </c>
    </row>
    <row r="13" spans="1:15" ht="18.75" customHeight="1" x14ac:dyDescent="0.25">
      <c r="A13" s="55" t="str">
        <f t="shared" si="8"/>
        <v>00010</v>
      </c>
      <c r="B13" s="56" t="s">
        <v>80</v>
      </c>
      <c r="C13" s="56" t="s">
        <v>23</v>
      </c>
      <c r="D13" s="56">
        <v>540</v>
      </c>
      <c r="E13" s="56">
        <v>26</v>
      </c>
      <c r="F13" s="57">
        <f t="shared" si="5"/>
        <v>14040</v>
      </c>
      <c r="G13" s="56">
        <v>20</v>
      </c>
      <c r="H13" s="58">
        <f t="shared" si="6"/>
        <v>22.5</v>
      </c>
      <c r="I13" s="56">
        <v>5</v>
      </c>
      <c r="J13" s="57">
        <f t="shared" si="7"/>
        <v>421.875</v>
      </c>
      <c r="K13" s="59">
        <f t="shared" si="0"/>
        <v>700</v>
      </c>
      <c r="L13" s="59">
        <f t="shared" si="1"/>
        <v>280.8</v>
      </c>
      <c r="M13" s="59">
        <f t="shared" si="2"/>
        <v>702</v>
      </c>
      <c r="N13" s="59">
        <f t="shared" si="3"/>
        <v>0</v>
      </c>
      <c r="O13" s="60">
        <f t="shared" si="4"/>
        <v>12756.575000000001</v>
      </c>
    </row>
    <row r="14" spans="1:15" ht="18.75" customHeight="1" x14ac:dyDescent="0.25">
      <c r="A14" s="55" t="str">
        <f t="shared" si="8"/>
        <v>00011</v>
      </c>
      <c r="B14" s="56" t="s">
        <v>101</v>
      </c>
      <c r="C14" s="56" t="s">
        <v>23</v>
      </c>
      <c r="D14" s="56">
        <v>540</v>
      </c>
      <c r="E14" s="56">
        <v>26</v>
      </c>
      <c r="F14" s="57">
        <f t="shared" si="5"/>
        <v>14040</v>
      </c>
      <c r="G14" s="56">
        <v>20</v>
      </c>
      <c r="H14" s="58">
        <f t="shared" si="6"/>
        <v>22.5</v>
      </c>
      <c r="I14" s="56">
        <v>5</v>
      </c>
      <c r="J14" s="57">
        <f t="shared" si="7"/>
        <v>421.875</v>
      </c>
      <c r="K14" s="59">
        <f t="shared" si="0"/>
        <v>700</v>
      </c>
      <c r="L14" s="59">
        <f t="shared" si="1"/>
        <v>280.8</v>
      </c>
      <c r="M14" s="59">
        <f t="shared" si="2"/>
        <v>702</v>
      </c>
      <c r="N14" s="59">
        <f t="shared" si="3"/>
        <v>0</v>
      </c>
      <c r="O14" s="60">
        <f t="shared" si="4"/>
        <v>12756.575000000001</v>
      </c>
    </row>
    <row r="15" spans="1:15" ht="18.75" customHeight="1" x14ac:dyDescent="0.25">
      <c r="A15" s="55" t="str">
        <f t="shared" si="8"/>
        <v>00012</v>
      </c>
      <c r="B15" s="56" t="s">
        <v>81</v>
      </c>
      <c r="C15" s="56" t="s">
        <v>24</v>
      </c>
      <c r="D15" s="56">
        <v>540</v>
      </c>
      <c r="E15" s="56">
        <v>26</v>
      </c>
      <c r="F15" s="57">
        <f t="shared" si="5"/>
        <v>14040</v>
      </c>
      <c r="G15" s="56">
        <v>20</v>
      </c>
      <c r="H15" s="58">
        <f t="shared" si="6"/>
        <v>22.5</v>
      </c>
      <c r="I15" s="56">
        <v>5</v>
      </c>
      <c r="J15" s="57">
        <f t="shared" si="7"/>
        <v>421.875</v>
      </c>
      <c r="K15" s="59">
        <f t="shared" si="0"/>
        <v>700</v>
      </c>
      <c r="L15" s="59">
        <f t="shared" si="1"/>
        <v>280.8</v>
      </c>
      <c r="M15" s="59">
        <f t="shared" si="2"/>
        <v>702</v>
      </c>
      <c r="N15" s="59">
        <f t="shared" si="3"/>
        <v>0</v>
      </c>
      <c r="O15" s="60">
        <f t="shared" si="4"/>
        <v>12756.575000000001</v>
      </c>
    </row>
    <row r="16" spans="1:15" ht="18.75" customHeight="1" x14ac:dyDescent="0.25">
      <c r="A16" s="55" t="str">
        <f t="shared" si="8"/>
        <v>00013</v>
      </c>
      <c r="B16" s="56" t="s">
        <v>82</v>
      </c>
      <c r="C16" s="56" t="s">
        <v>23</v>
      </c>
      <c r="D16" s="56">
        <v>540</v>
      </c>
      <c r="E16" s="56">
        <v>26</v>
      </c>
      <c r="F16" s="57">
        <f t="shared" si="5"/>
        <v>14040</v>
      </c>
      <c r="G16" s="56">
        <v>20</v>
      </c>
      <c r="H16" s="58">
        <f t="shared" si="6"/>
        <v>22.5</v>
      </c>
      <c r="I16" s="56">
        <v>5</v>
      </c>
      <c r="J16" s="57">
        <f t="shared" si="7"/>
        <v>421.875</v>
      </c>
      <c r="K16" s="59">
        <f t="shared" si="0"/>
        <v>700</v>
      </c>
      <c r="L16" s="59">
        <f t="shared" si="1"/>
        <v>280.8</v>
      </c>
      <c r="M16" s="59">
        <f t="shared" si="2"/>
        <v>702</v>
      </c>
      <c r="N16" s="59">
        <f t="shared" si="3"/>
        <v>0</v>
      </c>
      <c r="O16" s="60">
        <f t="shared" si="4"/>
        <v>12756.575000000001</v>
      </c>
    </row>
    <row r="17" spans="1:15" ht="18.75" customHeight="1" x14ac:dyDescent="0.25">
      <c r="A17" s="55" t="str">
        <f t="shared" si="8"/>
        <v>00014</v>
      </c>
      <c r="B17" s="56" t="s">
        <v>83</v>
      </c>
      <c r="C17" s="56" t="s">
        <v>24</v>
      </c>
      <c r="D17" s="56">
        <v>540</v>
      </c>
      <c r="E17" s="56">
        <v>26</v>
      </c>
      <c r="F17" s="57">
        <f t="shared" si="5"/>
        <v>14040</v>
      </c>
      <c r="G17" s="56">
        <v>20</v>
      </c>
      <c r="H17" s="58">
        <f t="shared" si="6"/>
        <v>22.5</v>
      </c>
      <c r="I17" s="56">
        <v>5</v>
      </c>
      <c r="J17" s="57">
        <f t="shared" si="7"/>
        <v>421.875</v>
      </c>
      <c r="K17" s="59">
        <f t="shared" si="0"/>
        <v>700</v>
      </c>
      <c r="L17" s="59">
        <f t="shared" si="1"/>
        <v>280.8</v>
      </c>
      <c r="M17" s="59">
        <f t="shared" si="2"/>
        <v>702</v>
      </c>
      <c r="N17" s="59">
        <f t="shared" si="3"/>
        <v>0</v>
      </c>
      <c r="O17" s="60">
        <f t="shared" si="4"/>
        <v>12756.575000000001</v>
      </c>
    </row>
    <row r="18" spans="1:15" ht="18.75" customHeight="1" x14ac:dyDescent="0.25">
      <c r="A18" s="55" t="str">
        <f t="shared" si="8"/>
        <v>00015</v>
      </c>
      <c r="B18" s="56" t="s">
        <v>84</v>
      </c>
      <c r="C18" s="56" t="s">
        <v>24</v>
      </c>
      <c r="D18" s="56">
        <v>540</v>
      </c>
      <c r="E18" s="56">
        <v>26</v>
      </c>
      <c r="F18" s="57">
        <f t="shared" si="5"/>
        <v>14040</v>
      </c>
      <c r="G18" s="56">
        <v>20</v>
      </c>
      <c r="H18" s="58">
        <f t="shared" si="6"/>
        <v>22.5</v>
      </c>
      <c r="I18" s="56">
        <v>5</v>
      </c>
      <c r="J18" s="57">
        <f t="shared" si="7"/>
        <v>421.875</v>
      </c>
      <c r="K18" s="59">
        <f t="shared" si="0"/>
        <v>700</v>
      </c>
      <c r="L18" s="59">
        <f t="shared" si="1"/>
        <v>280.8</v>
      </c>
      <c r="M18" s="59">
        <f t="shared" si="2"/>
        <v>702</v>
      </c>
      <c r="N18" s="59">
        <f t="shared" si="3"/>
        <v>0</v>
      </c>
      <c r="O18" s="60">
        <f t="shared" si="4"/>
        <v>12756.575000000001</v>
      </c>
    </row>
    <row r="19" spans="1:15" ht="18.75" customHeight="1" x14ac:dyDescent="0.25">
      <c r="A19" s="55" t="str">
        <f t="shared" si="8"/>
        <v>00016</v>
      </c>
      <c r="B19" s="56" t="s">
        <v>85</v>
      </c>
      <c r="C19" s="56" t="s">
        <v>24</v>
      </c>
      <c r="D19" s="56">
        <v>540</v>
      </c>
      <c r="E19" s="56">
        <v>26</v>
      </c>
      <c r="F19" s="57">
        <f t="shared" si="5"/>
        <v>14040</v>
      </c>
      <c r="G19" s="56">
        <v>20</v>
      </c>
      <c r="H19" s="58">
        <f t="shared" si="6"/>
        <v>22.5</v>
      </c>
      <c r="I19" s="56">
        <v>5</v>
      </c>
      <c r="J19" s="57">
        <f t="shared" si="7"/>
        <v>421.875</v>
      </c>
      <c r="K19" s="59">
        <f t="shared" si="0"/>
        <v>700</v>
      </c>
      <c r="L19" s="59">
        <f t="shared" si="1"/>
        <v>280.8</v>
      </c>
      <c r="M19" s="59">
        <f t="shared" si="2"/>
        <v>702</v>
      </c>
      <c r="N19" s="59">
        <f t="shared" si="3"/>
        <v>0</v>
      </c>
      <c r="O19" s="60">
        <f t="shared" si="4"/>
        <v>12756.575000000001</v>
      </c>
    </row>
    <row r="20" spans="1:15" ht="18.75" customHeight="1" x14ac:dyDescent="0.25">
      <c r="A20" s="55" t="str">
        <f t="shared" si="8"/>
        <v>00017</v>
      </c>
      <c r="B20" s="56" t="s">
        <v>86</v>
      </c>
      <c r="C20" s="56" t="s">
        <v>23</v>
      </c>
      <c r="D20" s="56">
        <v>540</v>
      </c>
      <c r="E20" s="56">
        <v>26</v>
      </c>
      <c r="F20" s="57">
        <f t="shared" si="5"/>
        <v>14040</v>
      </c>
      <c r="G20" s="56">
        <v>20</v>
      </c>
      <c r="H20" s="58">
        <f t="shared" si="6"/>
        <v>22.5</v>
      </c>
      <c r="I20" s="56">
        <v>5</v>
      </c>
      <c r="J20" s="57">
        <f t="shared" si="7"/>
        <v>421.875</v>
      </c>
      <c r="K20" s="59">
        <f t="shared" si="0"/>
        <v>700</v>
      </c>
      <c r="L20" s="59">
        <f t="shared" si="1"/>
        <v>280.8</v>
      </c>
      <c r="M20" s="59">
        <f t="shared" si="2"/>
        <v>702</v>
      </c>
      <c r="N20" s="59">
        <f t="shared" si="3"/>
        <v>0</v>
      </c>
      <c r="O20" s="60">
        <f t="shared" si="4"/>
        <v>12756.575000000001</v>
      </c>
    </row>
    <row r="21" spans="1:15" ht="18.75" customHeight="1" x14ac:dyDescent="0.25">
      <c r="A21" s="55" t="str">
        <f t="shared" si="8"/>
        <v>00018</v>
      </c>
      <c r="B21" s="56" t="s">
        <v>87</v>
      </c>
      <c r="C21" s="56" t="s">
        <v>23</v>
      </c>
      <c r="D21" s="56">
        <v>540</v>
      </c>
      <c r="E21" s="56">
        <v>26</v>
      </c>
      <c r="F21" s="57">
        <f t="shared" si="5"/>
        <v>14040</v>
      </c>
      <c r="G21" s="56">
        <v>20</v>
      </c>
      <c r="H21" s="58">
        <f t="shared" si="6"/>
        <v>22.5</v>
      </c>
      <c r="I21" s="56">
        <v>5</v>
      </c>
      <c r="J21" s="57">
        <f t="shared" si="7"/>
        <v>421.875</v>
      </c>
      <c r="K21" s="59">
        <f t="shared" si="0"/>
        <v>700</v>
      </c>
      <c r="L21" s="59">
        <f t="shared" si="1"/>
        <v>280.8</v>
      </c>
      <c r="M21" s="59">
        <f t="shared" si="2"/>
        <v>702</v>
      </c>
      <c r="N21" s="59">
        <f t="shared" si="3"/>
        <v>0</v>
      </c>
      <c r="O21" s="60">
        <f t="shared" si="4"/>
        <v>12756.575000000001</v>
      </c>
    </row>
    <row r="22" spans="1:15" ht="18.75" customHeight="1" x14ac:dyDescent="0.25">
      <c r="A22" s="55" t="str">
        <f t="shared" si="8"/>
        <v>00019</v>
      </c>
      <c r="B22" s="56" t="s">
        <v>88</v>
      </c>
      <c r="C22" s="56" t="s">
        <v>23</v>
      </c>
      <c r="D22" s="56">
        <v>540</v>
      </c>
      <c r="E22" s="56">
        <v>26</v>
      </c>
      <c r="F22" s="57">
        <f t="shared" si="5"/>
        <v>14040</v>
      </c>
      <c r="G22" s="56">
        <v>20</v>
      </c>
      <c r="H22" s="58">
        <f t="shared" si="6"/>
        <v>22.5</v>
      </c>
      <c r="I22" s="56">
        <v>5</v>
      </c>
      <c r="J22" s="57">
        <f t="shared" si="7"/>
        <v>421.875</v>
      </c>
      <c r="K22" s="59">
        <f t="shared" si="0"/>
        <v>700</v>
      </c>
      <c r="L22" s="59">
        <f t="shared" si="1"/>
        <v>280.8</v>
      </c>
      <c r="M22" s="59">
        <f t="shared" si="2"/>
        <v>702</v>
      </c>
      <c r="N22" s="59">
        <f t="shared" si="3"/>
        <v>0</v>
      </c>
      <c r="O22" s="60">
        <f t="shared" si="4"/>
        <v>12756.575000000001</v>
      </c>
    </row>
    <row r="23" spans="1:15" ht="18.75" customHeight="1" x14ac:dyDescent="0.25">
      <c r="A23" s="55" t="str">
        <f t="shared" si="8"/>
        <v>00020</v>
      </c>
      <c r="B23" s="56" t="s">
        <v>89</v>
      </c>
      <c r="C23" s="56" t="s">
        <v>24</v>
      </c>
      <c r="D23" s="56">
        <v>540</v>
      </c>
      <c r="E23" s="56">
        <v>26</v>
      </c>
      <c r="F23" s="57">
        <f t="shared" si="5"/>
        <v>14040</v>
      </c>
      <c r="G23" s="56">
        <v>20</v>
      </c>
      <c r="H23" s="58">
        <f t="shared" si="6"/>
        <v>22.5</v>
      </c>
      <c r="I23" s="56">
        <v>5</v>
      </c>
      <c r="J23" s="57">
        <f t="shared" si="7"/>
        <v>421.875</v>
      </c>
      <c r="K23" s="59">
        <f t="shared" si="0"/>
        <v>700</v>
      </c>
      <c r="L23" s="59">
        <f t="shared" si="1"/>
        <v>280.8</v>
      </c>
      <c r="M23" s="59">
        <f t="shared" si="2"/>
        <v>702</v>
      </c>
      <c r="N23" s="59">
        <f t="shared" si="3"/>
        <v>0</v>
      </c>
      <c r="O23" s="60">
        <f t="shared" si="4"/>
        <v>12756.575000000001</v>
      </c>
    </row>
    <row r="24" spans="1:15" ht="18.75" customHeight="1" x14ac:dyDescent="0.25">
      <c r="A24" s="55" t="str">
        <f t="shared" si="8"/>
        <v>00021</v>
      </c>
      <c r="B24" s="56" t="s">
        <v>90</v>
      </c>
      <c r="C24" s="56" t="s">
        <v>23</v>
      </c>
      <c r="D24" s="56">
        <v>540</v>
      </c>
      <c r="E24" s="56">
        <v>26</v>
      </c>
      <c r="F24" s="57">
        <f t="shared" si="5"/>
        <v>14040</v>
      </c>
      <c r="G24" s="56">
        <v>20</v>
      </c>
      <c r="H24" s="58">
        <f t="shared" si="6"/>
        <v>22.5</v>
      </c>
      <c r="I24" s="56">
        <v>5</v>
      </c>
      <c r="J24" s="57">
        <f t="shared" si="7"/>
        <v>421.875</v>
      </c>
      <c r="K24" s="59">
        <f t="shared" si="0"/>
        <v>700</v>
      </c>
      <c r="L24" s="59">
        <f t="shared" si="1"/>
        <v>280.8</v>
      </c>
      <c r="M24" s="59">
        <f t="shared" si="2"/>
        <v>702</v>
      </c>
      <c r="N24" s="59">
        <f t="shared" si="3"/>
        <v>0</v>
      </c>
      <c r="O24" s="60">
        <f t="shared" si="4"/>
        <v>12756.575000000001</v>
      </c>
    </row>
    <row r="25" spans="1:15" ht="18.75" customHeight="1" x14ac:dyDescent="0.25">
      <c r="A25" s="55" t="str">
        <f t="shared" si="8"/>
        <v>00022</v>
      </c>
      <c r="B25" s="56" t="s">
        <v>91</v>
      </c>
      <c r="C25" s="56" t="s">
        <v>24</v>
      </c>
      <c r="D25" s="56">
        <v>540</v>
      </c>
      <c r="E25" s="56">
        <v>26</v>
      </c>
      <c r="F25" s="57">
        <f t="shared" si="5"/>
        <v>14040</v>
      </c>
      <c r="G25" s="56">
        <v>20</v>
      </c>
      <c r="H25" s="58">
        <f t="shared" si="6"/>
        <v>22.5</v>
      </c>
      <c r="I25" s="56">
        <v>5</v>
      </c>
      <c r="J25" s="57">
        <f t="shared" si="7"/>
        <v>421.875</v>
      </c>
      <c r="K25" s="59">
        <f t="shared" si="0"/>
        <v>700</v>
      </c>
      <c r="L25" s="59">
        <f t="shared" si="1"/>
        <v>280.8</v>
      </c>
      <c r="M25" s="59">
        <f t="shared" si="2"/>
        <v>702</v>
      </c>
      <c r="N25" s="59">
        <f t="shared" si="3"/>
        <v>0</v>
      </c>
      <c r="O25" s="60">
        <f t="shared" si="4"/>
        <v>12756.575000000001</v>
      </c>
    </row>
    <row r="26" spans="1:15" ht="18.75" customHeight="1" x14ac:dyDescent="0.25">
      <c r="A26" s="55" t="str">
        <f t="shared" si="8"/>
        <v>00023</v>
      </c>
      <c r="B26" s="56" t="s">
        <v>92</v>
      </c>
      <c r="C26" s="56" t="s">
        <v>23</v>
      </c>
      <c r="D26" s="56">
        <v>540</v>
      </c>
      <c r="E26" s="56">
        <v>26</v>
      </c>
      <c r="F26" s="57">
        <f t="shared" si="5"/>
        <v>14040</v>
      </c>
      <c r="G26" s="56">
        <v>20</v>
      </c>
      <c r="H26" s="58">
        <f t="shared" si="6"/>
        <v>22.5</v>
      </c>
      <c r="I26" s="56">
        <v>5</v>
      </c>
      <c r="J26" s="57">
        <f t="shared" si="7"/>
        <v>421.875</v>
      </c>
      <c r="K26" s="59">
        <f t="shared" si="0"/>
        <v>700</v>
      </c>
      <c r="L26" s="59">
        <f t="shared" si="1"/>
        <v>280.8</v>
      </c>
      <c r="M26" s="59">
        <f t="shared" si="2"/>
        <v>702</v>
      </c>
      <c r="N26" s="59">
        <f t="shared" si="3"/>
        <v>0</v>
      </c>
      <c r="O26" s="60">
        <f t="shared" si="4"/>
        <v>12756.575000000001</v>
      </c>
    </row>
    <row r="27" spans="1:15" ht="18.75" customHeight="1" x14ac:dyDescent="0.25">
      <c r="A27" s="55" t="str">
        <f t="shared" si="8"/>
        <v>00024</v>
      </c>
      <c r="B27" s="56" t="s">
        <v>93</v>
      </c>
      <c r="C27" s="56" t="s">
        <v>23</v>
      </c>
      <c r="D27" s="56">
        <v>540</v>
      </c>
      <c r="E27" s="56">
        <v>26</v>
      </c>
      <c r="F27" s="57">
        <f t="shared" si="5"/>
        <v>14040</v>
      </c>
      <c r="G27" s="56">
        <v>20</v>
      </c>
      <c r="H27" s="58">
        <f t="shared" si="6"/>
        <v>22.5</v>
      </c>
      <c r="I27" s="56">
        <v>5</v>
      </c>
      <c r="J27" s="57">
        <f t="shared" si="7"/>
        <v>421.875</v>
      </c>
      <c r="K27" s="59">
        <f t="shared" si="0"/>
        <v>700</v>
      </c>
      <c r="L27" s="59">
        <f t="shared" si="1"/>
        <v>280.8</v>
      </c>
      <c r="M27" s="59">
        <f t="shared" si="2"/>
        <v>702</v>
      </c>
      <c r="N27" s="59">
        <f t="shared" si="3"/>
        <v>0</v>
      </c>
      <c r="O27" s="60">
        <f t="shared" si="4"/>
        <v>12756.575000000001</v>
      </c>
    </row>
    <row r="28" spans="1:15" ht="18.75" customHeight="1" x14ac:dyDescent="0.25">
      <c r="A28" s="55" t="str">
        <f t="shared" si="8"/>
        <v>00025</v>
      </c>
      <c r="B28" s="56" t="s">
        <v>94</v>
      </c>
      <c r="C28" s="56" t="s">
        <v>24</v>
      </c>
      <c r="D28" s="56">
        <v>540</v>
      </c>
      <c r="E28" s="56">
        <v>26</v>
      </c>
      <c r="F28" s="57">
        <f t="shared" si="5"/>
        <v>14040</v>
      </c>
      <c r="G28" s="56">
        <v>20</v>
      </c>
      <c r="H28" s="58">
        <f t="shared" si="6"/>
        <v>22.5</v>
      </c>
      <c r="I28" s="56">
        <v>5</v>
      </c>
      <c r="J28" s="57">
        <f t="shared" si="7"/>
        <v>421.875</v>
      </c>
      <c r="K28" s="59">
        <f t="shared" si="0"/>
        <v>700</v>
      </c>
      <c r="L28" s="59">
        <f t="shared" si="1"/>
        <v>280.8</v>
      </c>
      <c r="M28" s="59">
        <f t="shared" si="2"/>
        <v>702</v>
      </c>
      <c r="N28" s="59">
        <f t="shared" si="3"/>
        <v>0</v>
      </c>
      <c r="O28" s="60">
        <f t="shared" si="4"/>
        <v>12756.575000000001</v>
      </c>
    </row>
    <row r="29" spans="1:15" ht="18.75" customHeight="1" x14ac:dyDescent="0.25">
      <c r="A29" s="55" t="str">
        <f t="shared" si="8"/>
        <v>00026</v>
      </c>
      <c r="B29" s="56" t="s">
        <v>95</v>
      </c>
      <c r="C29" s="56" t="s">
        <v>23</v>
      </c>
      <c r="D29" s="56">
        <v>540</v>
      </c>
      <c r="E29" s="56">
        <v>26</v>
      </c>
      <c r="F29" s="57">
        <f t="shared" si="5"/>
        <v>14040</v>
      </c>
      <c r="G29" s="56">
        <v>20</v>
      </c>
      <c r="H29" s="58">
        <f t="shared" si="6"/>
        <v>22.5</v>
      </c>
      <c r="I29" s="56">
        <v>5</v>
      </c>
      <c r="J29" s="57">
        <f t="shared" si="7"/>
        <v>421.875</v>
      </c>
      <c r="K29" s="59">
        <f t="shared" si="0"/>
        <v>700</v>
      </c>
      <c r="L29" s="59">
        <f t="shared" si="1"/>
        <v>280.8</v>
      </c>
      <c r="M29" s="59">
        <f t="shared" si="2"/>
        <v>702</v>
      </c>
      <c r="N29" s="59">
        <f t="shared" si="3"/>
        <v>0</v>
      </c>
      <c r="O29" s="60">
        <f t="shared" si="4"/>
        <v>12756.575000000001</v>
      </c>
    </row>
    <row r="30" spans="1:15" ht="18.75" customHeight="1" x14ac:dyDescent="0.25">
      <c r="A30" s="55" t="str">
        <f t="shared" si="8"/>
        <v>00027</v>
      </c>
      <c r="B30" s="56" t="s">
        <v>96</v>
      </c>
      <c r="C30" s="56" t="s">
        <v>24</v>
      </c>
      <c r="D30" s="56">
        <v>540</v>
      </c>
      <c r="E30" s="56">
        <v>26</v>
      </c>
      <c r="F30" s="57">
        <f t="shared" si="5"/>
        <v>14040</v>
      </c>
      <c r="G30" s="56">
        <v>20</v>
      </c>
      <c r="H30" s="58">
        <f t="shared" si="6"/>
        <v>22.5</v>
      </c>
      <c r="I30" s="56">
        <v>5</v>
      </c>
      <c r="J30" s="57">
        <f t="shared" si="7"/>
        <v>421.875</v>
      </c>
      <c r="K30" s="59">
        <f t="shared" si="0"/>
        <v>700</v>
      </c>
      <c r="L30" s="59">
        <f t="shared" si="1"/>
        <v>280.8</v>
      </c>
      <c r="M30" s="59">
        <f t="shared" si="2"/>
        <v>702</v>
      </c>
      <c r="N30" s="59">
        <f t="shared" si="3"/>
        <v>0</v>
      </c>
      <c r="O30" s="60">
        <f t="shared" si="4"/>
        <v>12756.575000000001</v>
      </c>
    </row>
    <row r="31" spans="1:15" ht="18.75" customHeight="1" x14ac:dyDescent="0.25">
      <c r="A31" s="55" t="str">
        <f t="shared" si="8"/>
        <v>00028</v>
      </c>
      <c r="B31" s="56" t="s">
        <v>97</v>
      </c>
      <c r="C31" s="56" t="s">
        <v>23</v>
      </c>
      <c r="D31" s="56">
        <v>540</v>
      </c>
      <c r="E31" s="56">
        <v>26</v>
      </c>
      <c r="F31" s="57">
        <f t="shared" si="5"/>
        <v>14040</v>
      </c>
      <c r="G31" s="56">
        <v>20</v>
      </c>
      <c r="H31" s="58">
        <f t="shared" si="6"/>
        <v>22.5</v>
      </c>
      <c r="I31" s="56">
        <v>5</v>
      </c>
      <c r="J31" s="57">
        <f t="shared" si="7"/>
        <v>421.875</v>
      </c>
      <c r="K31" s="59">
        <f t="shared" si="0"/>
        <v>700</v>
      </c>
      <c r="L31" s="59">
        <f t="shared" si="1"/>
        <v>280.8</v>
      </c>
      <c r="M31" s="59">
        <f t="shared" si="2"/>
        <v>702</v>
      </c>
      <c r="N31" s="59">
        <f t="shared" si="3"/>
        <v>0</v>
      </c>
      <c r="O31" s="60">
        <f t="shared" si="4"/>
        <v>12756.575000000001</v>
      </c>
    </row>
    <row r="32" spans="1:15" ht="18.75" customHeight="1" x14ac:dyDescent="0.25">
      <c r="A32" s="55" t="str">
        <f t="shared" si="8"/>
        <v>00029</v>
      </c>
      <c r="B32" s="56" t="s">
        <v>98</v>
      </c>
      <c r="C32" s="56" t="s">
        <v>24</v>
      </c>
      <c r="D32" s="56">
        <v>540</v>
      </c>
      <c r="E32" s="56">
        <v>26</v>
      </c>
      <c r="F32" s="57">
        <f t="shared" si="5"/>
        <v>14040</v>
      </c>
      <c r="G32" s="56">
        <v>20</v>
      </c>
      <c r="H32" s="58">
        <f t="shared" si="6"/>
        <v>22.5</v>
      </c>
      <c r="I32" s="56">
        <v>5</v>
      </c>
      <c r="J32" s="57">
        <f t="shared" si="7"/>
        <v>421.875</v>
      </c>
      <c r="K32" s="59">
        <f t="shared" si="0"/>
        <v>700</v>
      </c>
      <c r="L32" s="59">
        <f t="shared" si="1"/>
        <v>280.8</v>
      </c>
      <c r="M32" s="59">
        <f t="shared" si="2"/>
        <v>702</v>
      </c>
      <c r="N32" s="59">
        <f t="shared" si="3"/>
        <v>0</v>
      </c>
      <c r="O32" s="60">
        <f t="shared" si="4"/>
        <v>12756.575000000001</v>
      </c>
    </row>
    <row r="33" spans="1:15" ht="18.75" customHeight="1" x14ac:dyDescent="0.25">
      <c r="A33" s="55" t="str">
        <f t="shared" si="8"/>
        <v>00030</v>
      </c>
      <c r="B33" s="56" t="s">
        <v>99</v>
      </c>
      <c r="C33" s="56" t="s">
        <v>23</v>
      </c>
      <c r="D33" s="56">
        <v>540</v>
      </c>
      <c r="E33" s="56">
        <v>26</v>
      </c>
      <c r="F33" s="57">
        <f t="shared" si="5"/>
        <v>14040</v>
      </c>
      <c r="G33" s="56">
        <v>20</v>
      </c>
      <c r="H33" s="58">
        <f t="shared" si="6"/>
        <v>22.5</v>
      </c>
      <c r="I33" s="56">
        <v>5</v>
      </c>
      <c r="J33" s="57">
        <f t="shared" si="7"/>
        <v>421.875</v>
      </c>
      <c r="K33" s="59">
        <f t="shared" si="0"/>
        <v>700</v>
      </c>
      <c r="L33" s="59">
        <f t="shared" si="1"/>
        <v>280.8</v>
      </c>
      <c r="M33" s="59">
        <f t="shared" si="2"/>
        <v>702</v>
      </c>
      <c r="N33" s="59">
        <f t="shared" si="3"/>
        <v>0</v>
      </c>
      <c r="O33" s="60">
        <f t="shared" si="4"/>
        <v>12756.575000000001</v>
      </c>
    </row>
    <row r="34" spans="1:15" ht="18.75" customHeight="1" thickBot="1" x14ac:dyDescent="0.3">
      <c r="A34" s="61" t="str">
        <f t="shared" si="8"/>
        <v>00031</v>
      </c>
      <c r="B34" s="62" t="s">
        <v>100</v>
      </c>
      <c r="C34" s="62" t="s">
        <v>23</v>
      </c>
      <c r="D34" s="62">
        <v>540</v>
      </c>
      <c r="E34" s="62">
        <v>26</v>
      </c>
      <c r="F34" s="63">
        <f t="shared" si="5"/>
        <v>14040</v>
      </c>
      <c r="G34" s="62">
        <v>20</v>
      </c>
      <c r="H34" s="64">
        <f t="shared" si="6"/>
        <v>22.5</v>
      </c>
      <c r="I34" s="62">
        <v>5</v>
      </c>
      <c r="J34" s="63">
        <f t="shared" si="7"/>
        <v>421.875</v>
      </c>
      <c r="K34" s="65">
        <f t="shared" si="0"/>
        <v>700</v>
      </c>
      <c r="L34" s="65">
        <f t="shared" si="1"/>
        <v>280.8</v>
      </c>
      <c r="M34" s="65">
        <f t="shared" si="2"/>
        <v>702</v>
      </c>
      <c r="N34" s="65">
        <f t="shared" si="3"/>
        <v>0</v>
      </c>
      <c r="O34" s="66">
        <f t="shared" si="4"/>
        <v>12756.575000000001</v>
      </c>
    </row>
    <row r="37" spans="1:15" ht="21" x14ac:dyDescent="0.35">
      <c r="A37" s="48" t="s">
        <v>25</v>
      </c>
      <c r="B37" s="49"/>
      <c r="C37" s="49"/>
      <c r="D37" s="49"/>
      <c r="E37" s="50"/>
      <c r="F37" s="50"/>
      <c r="G37" s="50"/>
    </row>
    <row r="38" spans="1:15" ht="30" x14ac:dyDescent="0.25">
      <c r="A38" s="40" t="s">
        <v>26</v>
      </c>
      <c r="B38" s="41" t="s">
        <v>27</v>
      </c>
      <c r="C38" s="41" t="s">
        <v>28</v>
      </c>
      <c r="D38" s="41" t="s">
        <v>29</v>
      </c>
      <c r="E38" s="2"/>
    </row>
    <row r="39" spans="1:15" x14ac:dyDescent="0.25">
      <c r="A39" s="38">
        <v>0</v>
      </c>
      <c r="B39" s="3">
        <v>10000</v>
      </c>
      <c r="C39" s="3">
        <v>10000</v>
      </c>
      <c r="D39" s="36">
        <v>0.05</v>
      </c>
    </row>
    <row r="40" spans="1:15" x14ac:dyDescent="0.25">
      <c r="A40" s="39">
        <v>10000.01</v>
      </c>
      <c r="B40" s="5">
        <v>59999.99</v>
      </c>
      <c r="C40" s="5">
        <v>59999.99</v>
      </c>
      <c r="D40" s="37">
        <v>0.05</v>
      </c>
    </row>
    <row r="41" spans="1:15" x14ac:dyDescent="0.25">
      <c r="A41" s="42">
        <v>60000</v>
      </c>
      <c r="B41" s="3" t="s">
        <v>32</v>
      </c>
      <c r="C41" s="3">
        <v>60000</v>
      </c>
      <c r="D41" s="37">
        <v>0.05</v>
      </c>
    </row>
    <row r="42" spans="1:15" x14ac:dyDescent="0.25">
      <c r="A42" s="6"/>
      <c r="D42" s="7"/>
      <c r="F42" s="1"/>
    </row>
    <row r="43" spans="1:15" x14ac:dyDescent="0.25">
      <c r="A43" s="6"/>
      <c r="D43" s="7"/>
      <c r="F43" s="1"/>
    </row>
    <row r="44" spans="1:15" ht="21" x14ac:dyDescent="0.35">
      <c r="A44" s="43" t="s">
        <v>33</v>
      </c>
      <c r="B44" s="43"/>
      <c r="C44" s="43"/>
      <c r="D44" s="43"/>
      <c r="E44" s="43"/>
    </row>
    <row r="45" spans="1:15" ht="15.75" x14ac:dyDescent="0.25">
      <c r="A45" s="28" t="s">
        <v>13</v>
      </c>
      <c r="B45" s="29" t="s">
        <v>14</v>
      </c>
      <c r="C45" s="29" t="s">
        <v>15</v>
      </c>
      <c r="D45" s="29" t="s">
        <v>44</v>
      </c>
      <c r="E45" s="30" t="s">
        <v>45</v>
      </c>
    </row>
    <row r="46" spans="1:15" ht="31.5" x14ac:dyDescent="0.25">
      <c r="A46" s="24" t="s">
        <v>34</v>
      </c>
      <c r="B46" s="8" t="s">
        <v>35</v>
      </c>
      <c r="C46" s="8"/>
      <c r="D46" s="8" t="s">
        <v>36</v>
      </c>
      <c r="E46" s="26" t="s">
        <v>37</v>
      </c>
    </row>
    <row r="47" spans="1:15" ht="15.75" x14ac:dyDescent="0.25">
      <c r="A47" s="25">
        <v>0.01</v>
      </c>
      <c r="B47" s="10" t="s">
        <v>30</v>
      </c>
      <c r="C47" s="11">
        <v>1500</v>
      </c>
      <c r="D47" s="9">
        <v>0.01</v>
      </c>
      <c r="E47" s="27">
        <v>0.02</v>
      </c>
    </row>
    <row r="48" spans="1:15" ht="15.75" x14ac:dyDescent="0.25">
      <c r="A48" s="31">
        <v>0.02</v>
      </c>
      <c r="B48" s="32" t="s">
        <v>38</v>
      </c>
      <c r="C48" s="33">
        <v>1500</v>
      </c>
      <c r="D48" s="34">
        <v>0.02</v>
      </c>
      <c r="E48" s="35">
        <v>0.02</v>
      </c>
      <c r="F48" s="1"/>
    </row>
    <row r="49" spans="1:9" x14ac:dyDescent="0.25">
      <c r="A49" s="6"/>
      <c r="D49" s="7"/>
      <c r="F49" s="1"/>
    </row>
    <row r="50" spans="1:9" ht="24" x14ac:dyDescent="0.4">
      <c r="A50" s="44" t="s">
        <v>39</v>
      </c>
      <c r="B50" s="44"/>
      <c r="C50" s="44"/>
      <c r="D50" s="12"/>
      <c r="E50" s="45" t="s">
        <v>19</v>
      </c>
      <c r="F50" s="45"/>
      <c r="G50" s="45"/>
      <c r="H50" s="13"/>
      <c r="I50" s="13"/>
    </row>
    <row r="51" spans="1:9" x14ac:dyDescent="0.25">
      <c r="A51" s="14" t="s">
        <v>26</v>
      </c>
      <c r="B51" s="14" t="s">
        <v>27</v>
      </c>
      <c r="C51" s="14" t="s">
        <v>40</v>
      </c>
      <c r="E51" s="15" t="s">
        <v>26</v>
      </c>
      <c r="F51" s="16" t="s">
        <v>27</v>
      </c>
      <c r="G51" s="14" t="s">
        <v>41</v>
      </c>
    </row>
    <row r="52" spans="1:9" x14ac:dyDescent="0.25">
      <c r="A52" s="4">
        <v>0</v>
      </c>
      <c r="B52" s="4">
        <v>5249</v>
      </c>
      <c r="C52" s="4">
        <v>250</v>
      </c>
      <c r="E52" s="17">
        <v>0</v>
      </c>
      <c r="F52" s="18">
        <v>250000</v>
      </c>
      <c r="G52" s="4">
        <v>0</v>
      </c>
    </row>
    <row r="53" spans="1:9" x14ac:dyDescent="0.25">
      <c r="A53" s="4">
        <v>5250</v>
      </c>
      <c r="B53" s="4">
        <v>5749.99</v>
      </c>
      <c r="C53" s="4">
        <v>275</v>
      </c>
      <c r="D53" s="19"/>
      <c r="E53" s="17">
        <v>250001</v>
      </c>
      <c r="F53" s="18">
        <v>400000</v>
      </c>
      <c r="G53" s="4">
        <v>0.15</v>
      </c>
    </row>
    <row r="54" spans="1:9" x14ac:dyDescent="0.25">
      <c r="A54" s="4">
        <v>5750</v>
      </c>
      <c r="B54" s="4">
        <v>6249.99</v>
      </c>
      <c r="C54" s="4">
        <v>300</v>
      </c>
      <c r="D54" s="19"/>
      <c r="E54" s="17">
        <v>400001</v>
      </c>
      <c r="F54" s="18">
        <v>800000</v>
      </c>
      <c r="G54" s="4">
        <v>0.2</v>
      </c>
    </row>
    <row r="55" spans="1:9" x14ac:dyDescent="0.25">
      <c r="A55" s="4">
        <v>6250</v>
      </c>
      <c r="B55" s="4">
        <v>6749.99</v>
      </c>
      <c r="C55" s="4">
        <v>325</v>
      </c>
      <c r="D55" s="19"/>
      <c r="E55" s="20">
        <v>800001</v>
      </c>
      <c r="F55" s="18">
        <v>2000000</v>
      </c>
      <c r="G55" s="4">
        <v>0.25</v>
      </c>
    </row>
    <row r="56" spans="1:9" x14ac:dyDescent="0.25">
      <c r="A56" s="4">
        <v>6750</v>
      </c>
      <c r="B56" s="4">
        <v>7249.99</v>
      </c>
      <c r="C56" s="4">
        <v>350</v>
      </c>
      <c r="D56" s="19"/>
      <c r="E56" s="21">
        <v>2000001</v>
      </c>
      <c r="F56" s="22">
        <v>8000000</v>
      </c>
      <c r="G56" s="4">
        <v>0.3</v>
      </c>
    </row>
    <row r="57" spans="1:9" x14ac:dyDescent="0.25">
      <c r="A57" s="4">
        <v>7250</v>
      </c>
      <c r="B57" s="4">
        <v>7749.99</v>
      </c>
      <c r="C57" s="4">
        <v>375</v>
      </c>
      <c r="D57" s="19"/>
      <c r="E57" s="21">
        <v>8000001</v>
      </c>
      <c r="F57" s="22" t="s">
        <v>42</v>
      </c>
      <c r="G57" s="4">
        <v>0.35</v>
      </c>
    </row>
    <row r="58" spans="1:9" x14ac:dyDescent="0.25">
      <c r="A58" s="4">
        <v>7750</v>
      </c>
      <c r="B58" s="4">
        <v>8249.99</v>
      </c>
      <c r="C58" s="4">
        <v>400</v>
      </c>
      <c r="D58" s="19"/>
      <c r="E58" s="19"/>
      <c r="F58" s="23"/>
    </row>
    <row r="59" spans="1:9" x14ac:dyDescent="0.25">
      <c r="A59" s="4">
        <v>8250</v>
      </c>
      <c r="B59" s="4">
        <v>8749.99</v>
      </c>
      <c r="C59" s="4">
        <v>425</v>
      </c>
      <c r="D59" s="19"/>
      <c r="E59" s="19"/>
      <c r="F59" s="23"/>
    </row>
    <row r="60" spans="1:9" x14ac:dyDescent="0.25">
      <c r="A60" s="4">
        <v>8750</v>
      </c>
      <c r="B60" s="4">
        <v>9249.99</v>
      </c>
      <c r="C60" s="4">
        <v>450</v>
      </c>
      <c r="D60" s="19"/>
      <c r="E60" s="19"/>
      <c r="F60" s="23"/>
    </row>
    <row r="61" spans="1:9" x14ac:dyDescent="0.25">
      <c r="A61" s="4">
        <v>9250</v>
      </c>
      <c r="B61" s="4">
        <v>9749.99</v>
      </c>
      <c r="C61" s="4">
        <v>475</v>
      </c>
      <c r="D61" s="19"/>
      <c r="E61" s="19"/>
      <c r="F61" s="23"/>
    </row>
    <row r="62" spans="1:9" x14ac:dyDescent="0.25">
      <c r="A62" s="4">
        <v>9750</v>
      </c>
      <c r="B62" s="4">
        <v>10249.99</v>
      </c>
      <c r="C62" s="4">
        <v>500</v>
      </c>
      <c r="D62" s="19"/>
      <c r="E62" s="19"/>
      <c r="F62" s="23"/>
    </row>
    <row r="63" spans="1:9" x14ac:dyDescent="0.25">
      <c r="A63" s="4">
        <v>10250</v>
      </c>
      <c r="B63" s="4">
        <v>10749.99</v>
      </c>
      <c r="C63" s="4">
        <v>525</v>
      </c>
      <c r="D63" s="19"/>
      <c r="E63" s="19"/>
      <c r="F63" s="23"/>
    </row>
    <row r="64" spans="1:9" x14ac:dyDescent="0.25">
      <c r="A64" s="4">
        <v>10750</v>
      </c>
      <c r="B64" s="4">
        <v>11249.99</v>
      </c>
      <c r="C64" s="4">
        <v>550</v>
      </c>
      <c r="D64" s="19"/>
      <c r="E64" s="19"/>
      <c r="F64" s="23"/>
    </row>
    <row r="65" spans="1:6" x14ac:dyDescent="0.25">
      <c r="A65" s="4">
        <v>11250</v>
      </c>
      <c r="B65" s="4">
        <v>11749.99</v>
      </c>
      <c r="C65" s="4">
        <v>575</v>
      </c>
      <c r="D65" s="19"/>
      <c r="E65" s="19"/>
      <c r="F65" s="23"/>
    </row>
    <row r="66" spans="1:6" x14ac:dyDescent="0.25">
      <c r="A66" s="4">
        <v>11750</v>
      </c>
      <c r="B66" s="4">
        <v>12249.99</v>
      </c>
      <c r="C66" s="4">
        <v>600</v>
      </c>
      <c r="D66" s="19"/>
      <c r="E66" s="19"/>
      <c r="F66" s="23"/>
    </row>
    <row r="67" spans="1:6" x14ac:dyDescent="0.25">
      <c r="A67" s="4">
        <v>12250</v>
      </c>
      <c r="B67" s="4">
        <v>12749.99</v>
      </c>
      <c r="C67" s="4">
        <v>625</v>
      </c>
      <c r="D67" s="19"/>
      <c r="E67" s="19"/>
      <c r="F67" s="23"/>
    </row>
    <row r="68" spans="1:6" x14ac:dyDescent="0.25">
      <c r="A68" s="4">
        <v>12750</v>
      </c>
      <c r="B68" s="4">
        <v>13249.99</v>
      </c>
      <c r="C68" s="4">
        <v>650</v>
      </c>
      <c r="D68" s="19"/>
      <c r="E68" s="19"/>
      <c r="F68" s="23"/>
    </row>
    <row r="69" spans="1:6" x14ac:dyDescent="0.25">
      <c r="A69" s="4">
        <v>13250</v>
      </c>
      <c r="B69" s="4">
        <v>13749.99</v>
      </c>
      <c r="C69" s="4">
        <v>675</v>
      </c>
      <c r="D69" s="19"/>
      <c r="E69" s="19"/>
      <c r="F69" s="23"/>
    </row>
    <row r="70" spans="1:6" x14ac:dyDescent="0.25">
      <c r="A70" s="4">
        <v>13750</v>
      </c>
      <c r="B70" s="4">
        <v>14249.99</v>
      </c>
      <c r="C70" s="4">
        <v>700</v>
      </c>
      <c r="D70" s="19"/>
      <c r="E70" s="19"/>
      <c r="F70" s="23"/>
    </row>
    <row r="71" spans="1:6" x14ac:dyDescent="0.25">
      <c r="A71" s="4">
        <v>14250</v>
      </c>
      <c r="B71" s="4">
        <v>14749.99</v>
      </c>
      <c r="C71" s="4">
        <v>725</v>
      </c>
      <c r="D71" s="19"/>
      <c r="E71" s="19"/>
      <c r="F71" s="23"/>
    </row>
    <row r="72" spans="1:6" x14ac:dyDescent="0.25">
      <c r="A72" s="4">
        <v>14750</v>
      </c>
      <c r="B72" s="4">
        <v>15249.99</v>
      </c>
      <c r="C72" s="4">
        <v>750</v>
      </c>
      <c r="D72" s="19"/>
      <c r="E72" s="19"/>
      <c r="F72" s="23"/>
    </row>
    <row r="73" spans="1:6" x14ac:dyDescent="0.25">
      <c r="A73" s="4">
        <v>15250</v>
      </c>
      <c r="B73" s="4">
        <v>15749.99</v>
      </c>
      <c r="C73" s="4">
        <v>775</v>
      </c>
      <c r="D73" s="19"/>
      <c r="E73" s="19"/>
      <c r="F73" s="23"/>
    </row>
    <row r="74" spans="1:6" x14ac:dyDescent="0.25">
      <c r="A74" s="4">
        <v>15750</v>
      </c>
      <c r="B74" s="4">
        <v>16249.99</v>
      </c>
      <c r="C74" s="4">
        <v>800</v>
      </c>
      <c r="D74" s="19"/>
      <c r="E74" s="19"/>
      <c r="F74" s="23"/>
    </row>
    <row r="75" spans="1:6" x14ac:dyDescent="0.25">
      <c r="A75" s="4">
        <v>16250</v>
      </c>
      <c r="B75" s="4">
        <v>16749.990000000002</v>
      </c>
      <c r="C75" s="4">
        <v>825</v>
      </c>
      <c r="D75" s="19"/>
      <c r="E75" s="19"/>
      <c r="F75" s="23"/>
    </row>
    <row r="76" spans="1:6" x14ac:dyDescent="0.25">
      <c r="A76" s="4">
        <v>16750</v>
      </c>
      <c r="B76" s="4">
        <v>17249.990000000002</v>
      </c>
      <c r="C76" s="4">
        <v>850</v>
      </c>
      <c r="D76" s="19"/>
      <c r="E76" s="19"/>
      <c r="F76" s="23"/>
    </row>
    <row r="77" spans="1:6" x14ac:dyDescent="0.25">
      <c r="A77" s="4">
        <v>17250</v>
      </c>
      <c r="B77" s="4">
        <v>17749.990000000002</v>
      </c>
      <c r="C77" s="4">
        <v>875</v>
      </c>
      <c r="D77" s="19"/>
      <c r="E77" s="19"/>
      <c r="F77" s="23"/>
    </row>
    <row r="78" spans="1:6" x14ac:dyDescent="0.25">
      <c r="A78" s="4">
        <v>17750</v>
      </c>
      <c r="B78" s="4">
        <v>18249.990000000002</v>
      </c>
      <c r="C78" s="4">
        <v>900</v>
      </c>
      <c r="D78" s="19"/>
      <c r="E78" s="19"/>
      <c r="F78" s="23"/>
    </row>
    <row r="79" spans="1:6" x14ac:dyDescent="0.25">
      <c r="A79" s="4">
        <v>18250</v>
      </c>
      <c r="B79" s="4">
        <v>18749.990000000002</v>
      </c>
      <c r="C79" s="4">
        <v>925</v>
      </c>
      <c r="D79" s="19"/>
      <c r="E79" s="19"/>
      <c r="F79" s="23"/>
    </row>
    <row r="80" spans="1:6" x14ac:dyDescent="0.25">
      <c r="A80" s="4">
        <v>18750</v>
      </c>
      <c r="B80" s="4">
        <v>19249.990000000002</v>
      </c>
      <c r="C80" s="4">
        <v>950</v>
      </c>
      <c r="D80" s="19"/>
      <c r="E80" s="19"/>
      <c r="F80" s="23"/>
    </row>
    <row r="81" spans="1:6" x14ac:dyDescent="0.25">
      <c r="A81" s="4">
        <v>19250</v>
      </c>
      <c r="B81" s="4">
        <v>19749.990000000002</v>
      </c>
      <c r="C81" s="4">
        <v>975</v>
      </c>
      <c r="D81" s="19"/>
      <c r="E81" s="19"/>
      <c r="F81" s="23"/>
    </row>
    <row r="82" spans="1:6" x14ac:dyDescent="0.25">
      <c r="A82" s="4">
        <v>19750</v>
      </c>
      <c r="B82" s="4">
        <v>20249.990000000002</v>
      </c>
      <c r="C82" s="4">
        <v>1000</v>
      </c>
      <c r="D82" s="19"/>
      <c r="E82" s="19"/>
      <c r="F82" s="23"/>
    </row>
    <row r="83" spans="1:6" x14ac:dyDescent="0.25">
      <c r="A83" s="4">
        <v>20250</v>
      </c>
      <c r="B83" s="4">
        <v>20749.990000000002</v>
      </c>
      <c r="C83" s="4">
        <v>1025</v>
      </c>
      <c r="D83" s="19"/>
      <c r="E83" s="19"/>
      <c r="F83" s="23"/>
    </row>
    <row r="84" spans="1:6" x14ac:dyDescent="0.25">
      <c r="A84" s="4">
        <v>20750</v>
      </c>
      <c r="B84" s="4">
        <v>21249.99</v>
      </c>
      <c r="C84" s="4">
        <v>1050</v>
      </c>
      <c r="D84" s="19"/>
      <c r="E84" s="19"/>
      <c r="F84" s="23"/>
    </row>
    <row r="85" spans="1:6" x14ac:dyDescent="0.25">
      <c r="A85" s="4">
        <v>21250</v>
      </c>
      <c r="B85" s="4">
        <v>21749.99</v>
      </c>
      <c r="C85" s="4">
        <v>1075</v>
      </c>
      <c r="D85" s="19"/>
      <c r="E85" s="19"/>
      <c r="F85" s="23"/>
    </row>
    <row r="86" spans="1:6" x14ac:dyDescent="0.25">
      <c r="A86" s="4">
        <v>21750</v>
      </c>
      <c r="B86" s="4">
        <v>22249.99</v>
      </c>
      <c r="C86" s="4">
        <v>1100</v>
      </c>
      <c r="D86" s="19"/>
      <c r="E86" s="19"/>
      <c r="F86" s="23"/>
    </row>
    <row r="87" spans="1:6" x14ac:dyDescent="0.25">
      <c r="A87" s="4">
        <v>22250</v>
      </c>
      <c r="B87" s="4">
        <v>22749.99</v>
      </c>
      <c r="C87" s="4">
        <v>1125</v>
      </c>
      <c r="D87" s="19"/>
      <c r="E87" s="19"/>
      <c r="F87" s="23"/>
    </row>
    <row r="88" spans="1:6" x14ac:dyDescent="0.25">
      <c r="A88" s="4">
        <v>22750</v>
      </c>
      <c r="B88" s="4">
        <v>23249.99</v>
      </c>
      <c r="C88" s="4">
        <v>1150</v>
      </c>
      <c r="D88" s="19"/>
      <c r="E88" s="19"/>
      <c r="F88" s="23"/>
    </row>
    <row r="89" spans="1:6" x14ac:dyDescent="0.25">
      <c r="A89" s="4">
        <v>23250</v>
      </c>
      <c r="B89" s="4">
        <v>23749.99</v>
      </c>
      <c r="C89" s="4">
        <v>1175</v>
      </c>
      <c r="D89" s="19"/>
      <c r="E89" s="19"/>
      <c r="F89" s="23"/>
    </row>
    <row r="90" spans="1:6" x14ac:dyDescent="0.25">
      <c r="A90" s="4">
        <v>23750</v>
      </c>
      <c r="B90" s="4">
        <v>24249.99</v>
      </c>
      <c r="C90" s="4">
        <v>1200</v>
      </c>
      <c r="D90" s="19"/>
      <c r="E90" s="19"/>
      <c r="F90" s="23"/>
    </row>
    <row r="91" spans="1:6" x14ac:dyDescent="0.25">
      <c r="A91" s="4">
        <v>24250</v>
      </c>
      <c r="B91" s="4">
        <v>24749.99</v>
      </c>
      <c r="C91" s="4">
        <v>1225</v>
      </c>
      <c r="D91" s="19"/>
      <c r="E91" s="19"/>
      <c r="F91" s="23"/>
    </row>
    <row r="92" spans="1:6" x14ac:dyDescent="0.25">
      <c r="A92" s="4">
        <v>24750</v>
      </c>
      <c r="B92" s="4">
        <v>25249.99</v>
      </c>
      <c r="C92" s="4">
        <v>1250</v>
      </c>
      <c r="D92" s="19"/>
      <c r="E92" s="19"/>
      <c r="F92" s="23"/>
    </row>
    <row r="93" spans="1:6" x14ac:dyDescent="0.25">
      <c r="A93" s="4">
        <v>25250</v>
      </c>
      <c r="B93" s="4">
        <v>25749.99</v>
      </c>
      <c r="C93" s="4">
        <v>1275</v>
      </c>
      <c r="D93" s="19"/>
      <c r="E93" s="19"/>
      <c r="F93" s="23"/>
    </row>
    <row r="94" spans="1:6" x14ac:dyDescent="0.25">
      <c r="A94" s="4">
        <v>25750</v>
      </c>
      <c r="B94" s="4">
        <v>26249.99</v>
      </c>
      <c r="C94" s="4">
        <v>1300</v>
      </c>
      <c r="D94" s="19"/>
      <c r="E94" s="19"/>
      <c r="F94" s="23"/>
    </row>
    <row r="95" spans="1:6" x14ac:dyDescent="0.25">
      <c r="A95" s="4">
        <v>26250</v>
      </c>
      <c r="B95" s="4">
        <v>26749.99</v>
      </c>
      <c r="C95" s="4">
        <v>1325</v>
      </c>
      <c r="D95" s="19"/>
      <c r="E95" s="19"/>
      <c r="F95" s="23"/>
    </row>
    <row r="96" spans="1:6" x14ac:dyDescent="0.25">
      <c r="A96" s="4">
        <v>26750</v>
      </c>
      <c r="B96" s="4">
        <v>27249.99</v>
      </c>
      <c r="C96" s="4">
        <v>1350</v>
      </c>
      <c r="D96" s="19"/>
      <c r="E96" s="19"/>
      <c r="F96" s="23"/>
    </row>
    <row r="97" spans="1:6" x14ac:dyDescent="0.25">
      <c r="A97" s="4">
        <v>27250</v>
      </c>
      <c r="B97" s="4">
        <v>27749.99</v>
      </c>
      <c r="C97" s="4">
        <v>1375</v>
      </c>
      <c r="D97" s="19"/>
      <c r="E97" s="19"/>
      <c r="F97" s="23"/>
    </row>
    <row r="98" spans="1:6" x14ac:dyDescent="0.25">
      <c r="A98" s="4">
        <v>27750</v>
      </c>
      <c r="B98" s="4">
        <v>28249.99</v>
      </c>
      <c r="C98" s="4">
        <v>1400</v>
      </c>
      <c r="D98" s="19"/>
      <c r="E98" s="19"/>
      <c r="F98" s="23"/>
    </row>
    <row r="99" spans="1:6" x14ac:dyDescent="0.25">
      <c r="A99" s="4">
        <v>28250</v>
      </c>
      <c r="B99" s="4">
        <v>28749.99</v>
      </c>
      <c r="C99" s="4">
        <v>1425</v>
      </c>
      <c r="D99" s="19"/>
      <c r="E99" s="19"/>
      <c r="F99" s="23"/>
    </row>
    <row r="100" spans="1:6" x14ac:dyDescent="0.25">
      <c r="A100" s="4">
        <v>28750</v>
      </c>
      <c r="B100" s="4">
        <v>29249.99</v>
      </c>
      <c r="C100" s="4">
        <v>1450</v>
      </c>
      <c r="D100" s="19"/>
      <c r="E100" s="19"/>
      <c r="F100" s="23"/>
    </row>
    <row r="101" spans="1:6" x14ac:dyDescent="0.25">
      <c r="A101" s="4">
        <v>29250</v>
      </c>
      <c r="B101" s="4">
        <v>29749.99</v>
      </c>
      <c r="C101" s="4">
        <v>1475</v>
      </c>
      <c r="D101" s="19"/>
      <c r="E101" s="19"/>
      <c r="F101" s="23"/>
    </row>
    <row r="102" spans="1:6" x14ac:dyDescent="0.25">
      <c r="A102" s="4">
        <v>29750</v>
      </c>
      <c r="B102" s="4">
        <v>30249.99</v>
      </c>
      <c r="C102" s="4">
        <v>1500</v>
      </c>
      <c r="D102" s="19"/>
      <c r="E102" s="19"/>
      <c r="F102" s="23"/>
    </row>
    <row r="103" spans="1:6" x14ac:dyDescent="0.25">
      <c r="A103" s="4">
        <v>30250</v>
      </c>
      <c r="B103" s="4">
        <v>30749.99</v>
      </c>
      <c r="C103" s="4">
        <v>1525</v>
      </c>
      <c r="D103" s="19"/>
      <c r="E103" s="19"/>
      <c r="F103" s="23"/>
    </row>
    <row r="104" spans="1:6" x14ac:dyDescent="0.25">
      <c r="A104" s="4">
        <v>30750</v>
      </c>
      <c r="B104" s="4">
        <v>31249.99</v>
      </c>
      <c r="C104" s="4">
        <v>1550</v>
      </c>
      <c r="D104" s="19"/>
      <c r="E104" s="19"/>
      <c r="F104" s="23"/>
    </row>
    <row r="105" spans="1:6" x14ac:dyDescent="0.25">
      <c r="A105" s="4">
        <v>31250</v>
      </c>
      <c r="B105" s="4">
        <v>31749.99</v>
      </c>
      <c r="C105" s="4">
        <v>1575</v>
      </c>
      <c r="D105" s="19"/>
      <c r="E105" s="19"/>
      <c r="F105" s="23"/>
    </row>
    <row r="106" spans="1:6" x14ac:dyDescent="0.25">
      <c r="A106" s="4">
        <v>31750</v>
      </c>
      <c r="B106" s="4">
        <v>32249.99</v>
      </c>
      <c r="C106" s="4">
        <v>1600</v>
      </c>
      <c r="D106" s="19"/>
      <c r="E106" s="19"/>
      <c r="F106" s="23"/>
    </row>
    <row r="107" spans="1:6" x14ac:dyDescent="0.25">
      <c r="A107" s="4">
        <v>32250</v>
      </c>
      <c r="B107" s="4">
        <v>32749.99</v>
      </c>
      <c r="C107" s="4">
        <v>1625</v>
      </c>
      <c r="D107" s="19"/>
      <c r="E107" s="19"/>
      <c r="F107" s="23"/>
    </row>
    <row r="108" spans="1:6" x14ac:dyDescent="0.25">
      <c r="A108" s="4">
        <v>32750</v>
      </c>
      <c r="B108" s="4">
        <v>33249.99</v>
      </c>
      <c r="C108" s="4">
        <v>1650</v>
      </c>
      <c r="D108" s="19"/>
      <c r="E108" s="19"/>
      <c r="F108" s="23"/>
    </row>
    <row r="109" spans="1:6" x14ac:dyDescent="0.25">
      <c r="A109" s="4">
        <v>33250</v>
      </c>
      <c r="B109" s="4">
        <v>33749.99</v>
      </c>
      <c r="C109" s="4">
        <v>1675</v>
      </c>
      <c r="D109" s="19"/>
      <c r="E109" s="19"/>
      <c r="F109" s="23"/>
    </row>
    <row r="110" spans="1:6" x14ac:dyDescent="0.25">
      <c r="A110" s="4">
        <v>33750</v>
      </c>
      <c r="B110" s="4">
        <v>34249.99</v>
      </c>
      <c r="C110" s="4">
        <v>1700</v>
      </c>
      <c r="D110" s="19"/>
      <c r="E110" s="19"/>
      <c r="F110" s="23"/>
    </row>
    <row r="111" spans="1:6" x14ac:dyDescent="0.25">
      <c r="A111" s="4">
        <v>34250</v>
      </c>
      <c r="B111" s="4">
        <v>34749.99</v>
      </c>
      <c r="C111" s="4">
        <v>1725</v>
      </c>
      <c r="D111" s="19"/>
      <c r="E111" s="19"/>
      <c r="F111" s="23"/>
    </row>
    <row r="112" spans="1:6" x14ac:dyDescent="0.25">
      <c r="A112" s="4">
        <v>34750</v>
      </c>
      <c r="B112" s="4" t="s">
        <v>43</v>
      </c>
      <c r="C112" s="4">
        <v>1750</v>
      </c>
      <c r="D112" s="19"/>
      <c r="E112" s="19"/>
      <c r="F112" s="23"/>
    </row>
  </sheetData>
  <mergeCells count="17">
    <mergeCell ref="J2:J3"/>
    <mergeCell ref="O2:O3"/>
    <mergeCell ref="A1:O1"/>
    <mergeCell ref="K2:N2"/>
    <mergeCell ref="A2:A3"/>
    <mergeCell ref="B2:B3"/>
    <mergeCell ref="C2:C3"/>
    <mergeCell ref="D2:D3"/>
    <mergeCell ref="E2:E3"/>
    <mergeCell ref="F2:F3"/>
    <mergeCell ref="G2:G3"/>
    <mergeCell ref="A37:D37"/>
    <mergeCell ref="A44:E44"/>
    <mergeCell ref="A50:C50"/>
    <mergeCell ref="E50:G50"/>
    <mergeCell ref="H2:H3"/>
    <mergeCell ref="I2:I3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E15C-C51A-4AA6-930D-1D8EB2B0CEB1}">
  <dimension ref="B3:H33"/>
  <sheetViews>
    <sheetView workbookViewId="0">
      <selection activeCell="J30" sqref="J30"/>
    </sheetView>
  </sheetViews>
  <sheetFormatPr defaultRowHeight="15" x14ac:dyDescent="0.25"/>
  <cols>
    <col min="1" max="1" width="7.140625" customWidth="1"/>
    <col min="2" max="2" width="7.85546875" customWidth="1"/>
    <col min="3" max="3" width="18.7109375" customWidth="1"/>
    <col min="4" max="4" width="21.28515625" customWidth="1"/>
    <col min="5" max="5" width="3.140625" customWidth="1"/>
    <col min="6" max="6" width="17.85546875" customWidth="1"/>
    <col min="7" max="7" width="10.85546875" customWidth="1"/>
    <col min="8" max="8" width="8.140625" customWidth="1"/>
    <col min="9" max="9" width="17.7109375" customWidth="1"/>
    <col min="10" max="10" width="21" customWidth="1"/>
    <col min="11" max="11" width="6.85546875" customWidth="1"/>
    <col min="12" max="12" width="18.140625" customWidth="1"/>
    <col min="13" max="13" width="12.28515625" customWidth="1"/>
  </cols>
  <sheetData>
    <row r="3" spans="2:8" ht="15.75" thickBot="1" x14ac:dyDescent="0.3"/>
    <row r="4" spans="2:8" ht="15.75" customHeight="1" x14ac:dyDescent="0.25">
      <c r="B4" s="73"/>
      <c r="C4" s="74"/>
      <c r="D4" s="74"/>
      <c r="E4" s="74"/>
      <c r="F4" s="74"/>
      <c r="G4" s="74"/>
      <c r="H4" s="75"/>
    </row>
    <row r="5" spans="2:8" s="47" customFormat="1" ht="21" x14ac:dyDescent="0.25">
      <c r="B5" s="76"/>
      <c r="C5" s="108" t="s">
        <v>0</v>
      </c>
      <c r="D5" s="108"/>
      <c r="E5" s="108"/>
      <c r="F5" s="108"/>
      <c r="G5" s="108"/>
      <c r="H5" s="77"/>
    </row>
    <row r="6" spans="2:8" ht="3.75" customHeight="1" x14ac:dyDescent="0.25">
      <c r="B6" s="78"/>
      <c r="C6" s="79"/>
      <c r="D6" s="79"/>
      <c r="E6" s="79"/>
      <c r="F6" s="79"/>
      <c r="G6" s="79"/>
      <c r="H6" s="80"/>
    </row>
    <row r="7" spans="2:8" ht="15.75" thickBot="1" x14ac:dyDescent="0.3">
      <c r="B7" s="78"/>
      <c r="C7" s="81" t="s">
        <v>68</v>
      </c>
      <c r="D7" s="81"/>
      <c r="E7" s="81"/>
      <c r="F7" s="81"/>
      <c r="G7" s="81"/>
      <c r="H7" s="80"/>
    </row>
    <row r="8" spans="2:8" x14ac:dyDescent="0.25">
      <c r="B8" s="78"/>
      <c r="C8" s="74"/>
      <c r="D8" s="74"/>
      <c r="E8" s="74"/>
      <c r="F8" s="74"/>
      <c r="G8" s="74"/>
      <c r="H8" s="80"/>
    </row>
    <row r="9" spans="2:8" s="46" customFormat="1" ht="20.25" customHeight="1" x14ac:dyDescent="0.25">
      <c r="B9" s="82"/>
      <c r="C9" s="83" t="s">
        <v>55</v>
      </c>
      <c r="D9" s="84" t="s">
        <v>67</v>
      </c>
      <c r="E9" s="83"/>
      <c r="F9" s="83" t="s">
        <v>47</v>
      </c>
      <c r="G9" s="85">
        <f>VLOOKUP(D9,payroll,4,FALSE)</f>
        <v>5520</v>
      </c>
      <c r="H9" s="86"/>
    </row>
    <row r="10" spans="2:8" s="46" customFormat="1" ht="20.25" customHeight="1" x14ac:dyDescent="0.25">
      <c r="B10" s="82"/>
      <c r="C10" s="83" t="s">
        <v>46</v>
      </c>
      <c r="D10" s="87" t="str">
        <f>VLOOKUP(D9,payroll,2,FALSE)</f>
        <v>Mang Juan</v>
      </c>
      <c r="E10" s="83"/>
      <c r="F10" s="83" t="s">
        <v>56</v>
      </c>
      <c r="G10" s="88">
        <f>VLOOKUP(D9,payroll,5,FALSE)</f>
        <v>26</v>
      </c>
      <c r="H10" s="86"/>
    </row>
    <row r="11" spans="2:8" s="46" customFormat="1" ht="20.25" customHeight="1" x14ac:dyDescent="0.25">
      <c r="B11" s="82"/>
      <c r="C11" s="83" t="s">
        <v>48</v>
      </c>
      <c r="D11" s="87" t="str">
        <f>VLOOKUP(D9,payroll,3,FALSE)</f>
        <v>Regular</v>
      </c>
      <c r="E11" s="83"/>
      <c r="F11" s="83" t="s">
        <v>72</v>
      </c>
      <c r="G11" s="83">
        <f>VLOOKUP(D9,payroll,7,FALSE)</f>
        <v>20</v>
      </c>
      <c r="H11" s="86"/>
    </row>
    <row r="12" spans="2:8" ht="21.75" customHeight="1" x14ac:dyDescent="0.25">
      <c r="B12" s="78"/>
      <c r="C12" s="79"/>
      <c r="D12" s="79"/>
      <c r="E12" s="79"/>
      <c r="F12" s="79"/>
      <c r="G12" s="79"/>
      <c r="H12" s="80"/>
    </row>
    <row r="13" spans="2:8" ht="21.75" customHeight="1" x14ac:dyDescent="0.25">
      <c r="B13" s="78"/>
      <c r="C13" s="109" t="s">
        <v>69</v>
      </c>
      <c r="D13" s="110" t="s">
        <v>70</v>
      </c>
      <c r="E13" s="110"/>
      <c r="F13" s="110" t="s">
        <v>71</v>
      </c>
      <c r="G13" s="110"/>
      <c r="H13" s="80"/>
    </row>
    <row r="14" spans="2:8" ht="6" customHeight="1" x14ac:dyDescent="0.25">
      <c r="B14" s="78"/>
      <c r="C14" s="79"/>
      <c r="D14" s="79"/>
      <c r="E14" s="79"/>
      <c r="F14" s="79"/>
      <c r="G14" s="79"/>
      <c r="H14" s="80"/>
    </row>
    <row r="15" spans="2:8" x14ac:dyDescent="0.25">
      <c r="B15" s="78"/>
      <c r="C15" s="79" t="s">
        <v>49</v>
      </c>
      <c r="D15" s="89" t="s">
        <v>8</v>
      </c>
      <c r="E15" s="89"/>
      <c r="F15" s="90">
        <f>VLOOKUP(D9,payroll,6,FALSE)</f>
        <v>143520</v>
      </c>
      <c r="G15" s="90"/>
      <c r="H15" s="80"/>
    </row>
    <row r="16" spans="2:8" x14ac:dyDescent="0.25">
      <c r="B16" s="78"/>
      <c r="C16" s="79"/>
      <c r="D16" s="89" t="s">
        <v>11</v>
      </c>
      <c r="E16" s="89"/>
      <c r="F16" s="90">
        <f>VLOOKUP(D9,payroll,10,FALSE)</f>
        <v>4312.5</v>
      </c>
      <c r="G16" s="90"/>
      <c r="H16" s="80"/>
    </row>
    <row r="17" spans="2:8" ht="21" customHeight="1" x14ac:dyDescent="0.25">
      <c r="B17" s="78"/>
      <c r="C17" s="79"/>
      <c r="D17" s="104" t="s">
        <v>50</v>
      </c>
      <c r="E17" s="105"/>
      <c r="F17" s="103">
        <f xml:space="preserve"> F15 + F16</f>
        <v>147832.5</v>
      </c>
      <c r="G17" s="103"/>
      <c r="H17" s="80"/>
    </row>
    <row r="18" spans="2:8" ht="9" customHeight="1" x14ac:dyDescent="0.25">
      <c r="B18" s="78"/>
      <c r="C18" s="79"/>
      <c r="D18" s="79"/>
      <c r="E18" s="79"/>
      <c r="F18" s="79"/>
      <c r="G18" s="79"/>
      <c r="H18" s="80"/>
    </row>
    <row r="19" spans="2:8" x14ac:dyDescent="0.25">
      <c r="B19" s="78"/>
      <c r="C19" s="79" t="s">
        <v>12</v>
      </c>
      <c r="D19" s="91" t="s">
        <v>9</v>
      </c>
      <c r="E19" s="91"/>
      <c r="F19" s="92">
        <f>VLOOKUP(D9,payroll,8,FALSE)</f>
        <v>230</v>
      </c>
      <c r="G19" s="92"/>
      <c r="H19" s="80"/>
    </row>
    <row r="20" spans="2:8" x14ac:dyDescent="0.25">
      <c r="B20" s="78"/>
      <c r="C20" s="79"/>
      <c r="D20" s="91" t="s">
        <v>17</v>
      </c>
      <c r="E20" s="91"/>
      <c r="F20" s="92">
        <f>VLOOKUP(D9,payroll,11,FALSE)</f>
        <v>1750</v>
      </c>
      <c r="G20" s="92"/>
      <c r="H20" s="80"/>
    </row>
    <row r="21" spans="2:8" x14ac:dyDescent="0.25">
      <c r="B21" s="78"/>
      <c r="C21" s="79"/>
      <c r="D21" s="91" t="s">
        <v>18</v>
      </c>
      <c r="E21" s="91"/>
      <c r="F21" s="92">
        <f>VLOOKUP(D9,payroll,12,FALSE)</f>
        <v>2870.4</v>
      </c>
      <c r="G21" s="92"/>
      <c r="H21" s="80"/>
    </row>
    <row r="22" spans="2:8" x14ac:dyDescent="0.25">
      <c r="B22" s="78"/>
      <c r="C22" s="79"/>
      <c r="D22" s="91" t="s">
        <v>31</v>
      </c>
      <c r="E22" s="91"/>
      <c r="F22" s="92">
        <f>VLOOKUP(D9,payroll,13,FALSE)</f>
        <v>7176</v>
      </c>
      <c r="G22" s="92"/>
      <c r="H22" s="80"/>
    </row>
    <row r="23" spans="2:8" x14ac:dyDescent="0.25">
      <c r="B23" s="78"/>
      <c r="C23" s="79"/>
      <c r="D23" s="91" t="s">
        <v>19</v>
      </c>
      <c r="E23" s="91"/>
      <c r="F23" s="93">
        <f>VLOOKUP(D9,payroll,14,FALSE)</f>
        <v>0</v>
      </c>
      <c r="G23" s="79"/>
      <c r="H23" s="80"/>
    </row>
    <row r="24" spans="2:8" ht="23.25" customHeight="1" x14ac:dyDescent="0.25">
      <c r="B24" s="78"/>
      <c r="C24" s="79"/>
      <c r="D24" s="102" t="s">
        <v>51</v>
      </c>
      <c r="E24" s="102"/>
      <c r="F24" s="103">
        <f xml:space="preserve"> F19 + F20 + F21 + F22 + F23</f>
        <v>12026.4</v>
      </c>
      <c r="G24" s="103"/>
      <c r="H24" s="80"/>
    </row>
    <row r="25" spans="2:8" ht="6.75" customHeight="1" x14ac:dyDescent="0.25">
      <c r="B25" s="78"/>
      <c r="C25" s="79"/>
      <c r="D25" s="79"/>
      <c r="E25" s="79"/>
      <c r="F25" s="79"/>
      <c r="G25" s="79"/>
      <c r="H25" s="80"/>
    </row>
    <row r="26" spans="2:8" x14ac:dyDescent="0.25">
      <c r="B26" s="78"/>
      <c r="C26" s="106" t="s">
        <v>16</v>
      </c>
      <c r="D26" s="107">
        <f>VLOOKUP(D9,payroll,15,FALSE)</f>
        <v>135806.1</v>
      </c>
      <c r="E26" s="107"/>
      <c r="F26" s="107"/>
      <c r="G26" s="107"/>
      <c r="H26" s="80"/>
    </row>
    <row r="27" spans="2:8" x14ac:dyDescent="0.25">
      <c r="B27" s="78"/>
      <c r="C27" s="79"/>
      <c r="D27" s="79"/>
      <c r="E27" s="79"/>
      <c r="F27" s="79"/>
      <c r="G27" s="79"/>
      <c r="H27" s="80"/>
    </row>
    <row r="28" spans="2:8" ht="4.5" customHeight="1" x14ac:dyDescent="0.25">
      <c r="B28" s="78"/>
      <c r="C28" s="94"/>
      <c r="D28" s="79"/>
      <c r="E28" s="79"/>
      <c r="F28" s="79"/>
      <c r="G28" s="79"/>
      <c r="H28" s="80"/>
    </row>
    <row r="29" spans="2:8" x14ac:dyDescent="0.25">
      <c r="B29" s="78"/>
      <c r="C29" s="94" t="s">
        <v>52</v>
      </c>
      <c r="D29" s="79"/>
      <c r="E29" s="79"/>
      <c r="F29" s="95"/>
      <c r="G29" s="95"/>
      <c r="H29" s="80"/>
    </row>
    <row r="30" spans="2:8" x14ac:dyDescent="0.25">
      <c r="B30" s="78"/>
      <c r="C30" s="94"/>
      <c r="D30" s="94"/>
      <c r="E30" s="96"/>
      <c r="F30" s="96"/>
      <c r="G30" s="79"/>
      <c r="H30" s="80"/>
    </row>
    <row r="31" spans="2:8" ht="15" customHeight="1" x14ac:dyDescent="0.25">
      <c r="B31" s="78"/>
      <c r="C31" s="97" t="s">
        <v>53</v>
      </c>
      <c r="D31" s="97"/>
      <c r="E31" s="98" t="s">
        <v>54</v>
      </c>
      <c r="F31" s="98"/>
      <c r="G31" s="98"/>
      <c r="H31" s="80"/>
    </row>
    <row r="32" spans="2:8" x14ac:dyDescent="0.25">
      <c r="B32" s="78"/>
      <c r="C32" s="79"/>
      <c r="D32" s="79"/>
      <c r="E32" s="79"/>
      <c r="F32" s="79"/>
      <c r="G32" s="79"/>
      <c r="H32" s="80"/>
    </row>
    <row r="33" spans="2:8" ht="15.75" thickBot="1" x14ac:dyDescent="0.3">
      <c r="B33" s="99"/>
      <c r="C33" s="100"/>
      <c r="D33" s="100"/>
      <c r="E33" s="100"/>
      <c r="F33" s="100"/>
      <c r="G33" s="100"/>
      <c r="H33" s="101"/>
    </row>
  </sheetData>
  <mergeCells count="24">
    <mergeCell ref="D26:G26"/>
    <mergeCell ref="C31:D31"/>
    <mergeCell ref="F29:G29"/>
    <mergeCell ref="E31:G31"/>
    <mergeCell ref="D23:E23"/>
    <mergeCell ref="D24:E24"/>
    <mergeCell ref="F19:G19"/>
    <mergeCell ref="F20:G20"/>
    <mergeCell ref="F21:G21"/>
    <mergeCell ref="F22:G22"/>
    <mergeCell ref="F24:G24"/>
    <mergeCell ref="F17:G17"/>
    <mergeCell ref="D19:E19"/>
    <mergeCell ref="D20:E20"/>
    <mergeCell ref="D21:E21"/>
    <mergeCell ref="D22:E22"/>
    <mergeCell ref="D15:E15"/>
    <mergeCell ref="D16:E16"/>
    <mergeCell ref="F15:G15"/>
    <mergeCell ref="F16:G16"/>
    <mergeCell ref="C5:G5"/>
    <mergeCell ref="C7:G7"/>
    <mergeCell ref="D13:E13"/>
    <mergeCell ref="F13:G1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1514475</xdr:colOff>
                    <xdr:row>28</xdr:row>
                    <xdr:rowOff>0</xdr:rowOff>
                  </from>
                  <to>
                    <xdr:col>3</xdr:col>
                    <xdr:colOff>800100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3</xdr:col>
                    <xdr:colOff>1371600</xdr:colOff>
                    <xdr:row>28</xdr:row>
                    <xdr:rowOff>0</xdr:rowOff>
                  </from>
                  <to>
                    <xdr:col>5</xdr:col>
                    <xdr:colOff>542925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1019175</xdr:colOff>
                    <xdr:row>28</xdr:row>
                    <xdr:rowOff>19050</xdr:rowOff>
                  </from>
                  <to>
                    <xdr:col>6</xdr:col>
                    <xdr:colOff>628650</xdr:colOff>
                    <xdr:row>28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PayRoll</vt:lpstr>
      <vt:lpstr>PaySlip</vt:lpstr>
      <vt:lpstr>Pagibig</vt:lpstr>
      <vt:lpstr>payroll</vt:lpstr>
      <vt:lpstr>Phil</vt:lpstr>
      <vt:lpstr>SSS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Rey T. Reyes</dc:creator>
  <cp:lastModifiedBy>John Rey T. Reyes</cp:lastModifiedBy>
  <dcterms:created xsi:type="dcterms:W3CDTF">2025-02-25T10:03:01Z</dcterms:created>
  <dcterms:modified xsi:type="dcterms:W3CDTF">2025-02-26T00:14:40Z</dcterms:modified>
</cp:coreProperties>
</file>