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958ea6bd76ee37e/Documents/Y2S1/Database/Project/P1/Submission/"/>
    </mc:Choice>
  </mc:AlternateContent>
  <xr:revisionPtr revIDLastSave="0" documentId="8_{3D8B6313-41AF-4DB9-91FC-27F076EB08D9}" xr6:coauthVersionLast="47" xr6:coauthVersionMax="47" xr10:uidLastSave="{00000000-0000-0000-0000-000000000000}"/>
  <bookViews>
    <workbookView xWindow="-110" yWindow="-110" windowWidth="19420" windowHeight="11500" tabRatio="500" activeTab="2" xr2:uid="{00000000-000D-0000-FFFF-FFFF00000000}"/>
  </bookViews>
  <sheets>
    <sheet name="Data" sheetId="1" r:id="rId1"/>
    <sheet name="CBA slide template" sheetId="5" state="hidden" r:id="rId2"/>
    <sheet name="CBA slide answer" sheetId="6" r:id="rId3"/>
  </sheets>
  <definedNames>
    <definedName name="_xlnm.Print_Area" localSheetId="2">'CBA slide answer'!$A$1:$M$37</definedName>
    <definedName name="_xlnm.Print_Area" localSheetId="1">'CBA slide template'!$A$1:$M$32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6" l="1"/>
  <c r="E27" i="6"/>
  <c r="E28" i="6"/>
  <c r="E29" i="6"/>
  <c r="E24" i="6"/>
  <c r="A29" i="6"/>
  <c r="D29" i="6"/>
  <c r="F29" i="6"/>
  <c r="G29" i="6" s="1"/>
  <c r="H29" i="6" s="1"/>
  <c r="I29" i="6" s="1"/>
  <c r="J29" i="6" s="1"/>
  <c r="K29" i="6" s="1"/>
  <c r="L29" i="6" s="1"/>
  <c r="M29" i="6" s="1"/>
  <c r="A23" i="6"/>
  <c r="A25" i="6"/>
  <c r="D25" i="6"/>
  <c r="F25" i="6" s="1"/>
  <c r="G25" i="6" s="1"/>
  <c r="H25" i="6" s="1"/>
  <c r="I25" i="6" s="1"/>
  <c r="J25" i="6" s="1"/>
  <c r="K25" i="6" s="1"/>
  <c r="L25" i="6" s="1"/>
  <c r="M25" i="6" s="1"/>
  <c r="A26" i="6"/>
  <c r="A27" i="6"/>
  <c r="D27" i="6"/>
  <c r="F27" i="6" s="1"/>
  <c r="G27" i="6" s="1"/>
  <c r="H27" i="6" s="1"/>
  <c r="I27" i="6" s="1"/>
  <c r="J27" i="6" s="1"/>
  <c r="K27" i="6" s="1"/>
  <c r="L27" i="6" s="1"/>
  <c r="M27" i="6" s="1"/>
  <c r="A28" i="6"/>
  <c r="D28" i="6"/>
  <c r="F28" i="6" s="1"/>
  <c r="G28" i="6" s="1"/>
  <c r="H28" i="6" s="1"/>
  <c r="I28" i="6" s="1"/>
  <c r="J28" i="6" s="1"/>
  <c r="K28" i="6" s="1"/>
  <c r="L28" i="6" s="1"/>
  <c r="M28" i="6" s="1"/>
  <c r="A24" i="6"/>
  <c r="D17" i="5"/>
  <c r="E17" i="5" s="1"/>
  <c r="F17" i="5" s="1"/>
  <c r="G17" i="5" s="1"/>
  <c r="A17" i="5"/>
  <c r="D16" i="5"/>
  <c r="E16" i="5" s="1"/>
  <c r="F16" i="5" s="1"/>
  <c r="G16" i="5" s="1"/>
  <c r="A16" i="5"/>
  <c r="D15" i="5"/>
  <c r="E15" i="5" s="1"/>
  <c r="A15" i="5"/>
  <c r="B10" i="5"/>
  <c r="C10" i="5" s="1"/>
  <c r="A10" i="5"/>
  <c r="B9" i="5"/>
  <c r="C9" i="5" s="1"/>
  <c r="A9" i="5"/>
  <c r="A8" i="5"/>
  <c r="B8" i="5"/>
  <c r="C8" i="5" s="1"/>
  <c r="B7" i="5"/>
  <c r="C7" i="5" s="1"/>
  <c r="A7" i="5"/>
  <c r="A6" i="5"/>
  <c r="G24" i="5"/>
  <c r="D24" i="5"/>
  <c r="E24" i="5" s="1"/>
  <c r="E26" i="5" s="1"/>
  <c r="E27" i="5" s="1"/>
  <c r="E28" i="5" s="1"/>
  <c r="B7" i="6"/>
  <c r="C7" i="6" s="1"/>
  <c r="D15" i="6"/>
  <c r="E15" i="6" s="1"/>
  <c r="D16" i="6"/>
  <c r="E16" i="6" s="1"/>
  <c r="F16" i="6" s="1"/>
  <c r="G16" i="6" s="1"/>
  <c r="H16" i="6" s="1"/>
  <c r="I16" i="6" s="1"/>
  <c r="J16" i="6" s="1"/>
  <c r="K16" i="6" s="1"/>
  <c r="L16" i="6" s="1"/>
  <c r="M16" i="6" s="1"/>
  <c r="D24" i="6"/>
  <c r="B8" i="6"/>
  <c r="C8" i="6" s="1"/>
  <c r="B9" i="6"/>
  <c r="C9" i="6" s="1"/>
  <c r="B10" i="6"/>
  <c r="C10" i="6" s="1"/>
  <c r="A16" i="6"/>
  <c r="A15" i="6"/>
  <c r="A14" i="6"/>
  <c r="A10" i="6"/>
  <c r="A9" i="6"/>
  <c r="A8" i="6"/>
  <c r="A7" i="6"/>
  <c r="A6" i="6"/>
  <c r="G26" i="5"/>
  <c r="G27" i="5"/>
  <c r="H24" i="5"/>
  <c r="I24" i="5"/>
  <c r="I26" i="5"/>
  <c r="I27" i="5"/>
  <c r="J24" i="5"/>
  <c r="K24" i="5"/>
  <c r="K26" i="5"/>
  <c r="K27" i="5"/>
  <c r="L24" i="5"/>
  <c r="M24" i="5"/>
  <c r="M26" i="5"/>
  <c r="M27" i="5"/>
  <c r="I15" i="5"/>
  <c r="I16" i="5"/>
  <c r="I17" i="5"/>
  <c r="I18" i="5"/>
  <c r="I19" i="5"/>
  <c r="J15" i="5"/>
  <c r="K15" i="5"/>
  <c r="J16" i="5"/>
  <c r="K16" i="5"/>
  <c r="J17" i="5"/>
  <c r="K17" i="5"/>
  <c r="K18" i="5"/>
  <c r="K19" i="5"/>
  <c r="L15" i="5"/>
  <c r="M15" i="5"/>
  <c r="L16" i="5"/>
  <c r="M16" i="5"/>
  <c r="L17" i="5"/>
  <c r="M17" i="5"/>
  <c r="M18" i="5"/>
  <c r="M19" i="5"/>
  <c r="A24" i="5"/>
  <c r="A23" i="5"/>
  <c r="A14" i="5"/>
  <c r="E31" i="6" l="1"/>
  <c r="E32" i="6" s="1"/>
  <c r="E33" i="6" s="1"/>
  <c r="C11" i="5"/>
  <c r="E18" i="5"/>
  <c r="E19" i="5" s="1"/>
  <c r="F15" i="5"/>
  <c r="G15" i="5" s="1"/>
  <c r="G18" i="5" s="1"/>
  <c r="G19" i="5" s="1"/>
  <c r="G28" i="5"/>
  <c r="F24" i="6"/>
  <c r="G24" i="6" s="1"/>
  <c r="G15" i="6"/>
  <c r="F15" i="6"/>
  <c r="E18" i="6"/>
  <c r="E19" i="6" s="1"/>
  <c r="C11" i="6"/>
  <c r="B11" i="6"/>
  <c r="E20" i="5" l="1"/>
  <c r="E30" i="5" s="1"/>
  <c r="I28" i="5"/>
  <c r="E20" i="6"/>
  <c r="E35" i="6" s="1"/>
  <c r="H24" i="6"/>
  <c r="I24" i="6" s="1"/>
  <c r="G31" i="6"/>
  <c r="G32" i="6" s="1"/>
  <c r="G33" i="6" s="1"/>
  <c r="G18" i="6"/>
  <c r="G19" i="6" s="1"/>
  <c r="H15" i="6"/>
  <c r="I15" i="6" s="1"/>
  <c r="G20" i="6" l="1"/>
  <c r="G20" i="5"/>
  <c r="K28" i="5"/>
  <c r="I31" i="6"/>
  <c r="I32" i="6" s="1"/>
  <c r="I33" i="6" s="1"/>
  <c r="J24" i="6"/>
  <c r="K24" i="6" s="1"/>
  <c r="G35" i="6"/>
  <c r="J15" i="6"/>
  <c r="K15" i="6" s="1"/>
  <c r="I18" i="6"/>
  <c r="I19" i="6" s="1"/>
  <c r="I20" i="6" s="1"/>
  <c r="I20" i="5" l="1"/>
  <c r="G30" i="5"/>
  <c r="M28" i="5"/>
  <c r="L24" i="6"/>
  <c r="M24" i="6" s="1"/>
  <c r="M31" i="6" s="1"/>
  <c r="M32" i="6" s="1"/>
  <c r="K31" i="6"/>
  <c r="K32" i="6" s="1"/>
  <c r="K33" i="6" s="1"/>
  <c r="I35" i="6"/>
  <c r="K18" i="6"/>
  <c r="K19" i="6" s="1"/>
  <c r="K20" i="6" s="1"/>
  <c r="L15" i="6"/>
  <c r="M15" i="6" s="1"/>
  <c r="M18" i="6" s="1"/>
  <c r="M19" i="6" s="1"/>
  <c r="K20" i="5" l="1"/>
  <c r="I30" i="5"/>
  <c r="M33" i="6"/>
  <c r="M20" i="6"/>
  <c r="K35" i="6"/>
  <c r="M20" i="5" l="1"/>
  <c r="M30" i="5" s="1"/>
  <c r="K30" i="5"/>
  <c r="M35" i="6"/>
  <c r="E37" i="6" s="1"/>
</calcChain>
</file>

<file path=xl/sharedStrings.xml><?xml version="1.0" encoding="utf-8"?>
<sst xmlns="http://schemas.openxmlformats.org/spreadsheetml/2006/main" count="104" uniqueCount="54">
  <si>
    <t>Cost</t>
  </si>
  <si>
    <t>Development</t>
  </si>
  <si>
    <t>Training</t>
  </si>
  <si>
    <t>Production</t>
  </si>
  <si>
    <t>Benefit</t>
  </si>
  <si>
    <t>Assumptions</t>
  </si>
  <si>
    <t>Sensitivity factor (cost)</t>
  </si>
  <si>
    <t>Sensitivity factor (benefit)</t>
  </si>
  <si>
    <t>$</t>
  </si>
  <si>
    <t>Comment</t>
  </si>
  <si>
    <t>-</t>
  </si>
  <si>
    <t>YEAR</t>
  </si>
  <si>
    <t>TOTAL DEVELOPMENT COST</t>
  </si>
  <si>
    <t>ANNUAL PRODUCTION COST</t>
  </si>
  <si>
    <t>PRESENT VALUE (PV)</t>
  </si>
  <si>
    <t>ACCUMULATED COST</t>
  </si>
  <si>
    <t>1. COST</t>
  </si>
  <si>
    <t>A. DEVELOPMENT</t>
  </si>
  <si>
    <t>B. PRODUCTION</t>
  </si>
  <si>
    <t>2. BENEFIT</t>
  </si>
  <si>
    <t>CRITERIA</t>
  </si>
  <si>
    <t>ESTIMATED</t>
  </si>
  <si>
    <t>ACTUAL</t>
  </si>
  <si>
    <t>ANNUAL BENEFIT</t>
  </si>
  <si>
    <t>ACCUMULATED BENEFIT</t>
  </si>
  <si>
    <t>GAIN/LOSS</t>
  </si>
  <si>
    <t>PROFITABILITY INDEX</t>
  </si>
  <si>
    <t>COST BENEFIT ANALYSIS (CBA) FOR ________________________________</t>
  </si>
  <si>
    <t>per year</t>
  </si>
  <si>
    <t>Annual change (production cost)</t>
  </si>
  <si>
    <t>Annual change (benefit)</t>
  </si>
  <si>
    <t>sf(c)</t>
  </si>
  <si>
    <t>sf(b)</t>
  </si>
  <si>
    <t>(acc.benefit-acc.cost)</t>
  </si>
  <si>
    <t>(PV+t.dev cost)</t>
  </si>
  <si>
    <t>PV+acc cost</t>
  </si>
  <si>
    <t>increase (annual change * production cost)</t>
  </si>
  <si>
    <t>2640+(0.07*2640)</t>
  </si>
  <si>
    <t>PROFITABILITY INDEX (PI)</t>
  </si>
  <si>
    <t>EHR Hardware</t>
  </si>
  <si>
    <t>Network Setup</t>
  </si>
  <si>
    <t>Software Tools</t>
  </si>
  <si>
    <t>Database Software</t>
  </si>
  <si>
    <t>IT Support Salary</t>
  </si>
  <si>
    <t>Discount rate</t>
  </si>
  <si>
    <t>per month</t>
  </si>
  <si>
    <t>Patient Engagement Boost</t>
  </si>
  <si>
    <t>Reputation Improvement</t>
  </si>
  <si>
    <t>Reduced Admin Costs</t>
  </si>
  <si>
    <t>Increased Efficiency Revenue</t>
  </si>
  <si>
    <t>Improved Record Accuracy</t>
  </si>
  <si>
    <t>COST BENEFIT ANALYSIS (CBA) FOR Ajman University Private Dental Clinic</t>
  </si>
  <si>
    <t>Intangible Benefit</t>
  </si>
  <si>
    <t>Tangible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</si>
</sst>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2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1" fontId="0" fillId="0" borderId="0" xfId="0" applyNumberFormat="1"/>
    <xf numFmtId="0" fontId="0" fillId="0" borderId="19" xfId="0" applyBorder="1"/>
    <xf numFmtId="2" fontId="0" fillId="0" borderId="20" xfId="0" applyNumberFormat="1" applyBorder="1"/>
    <xf numFmtId="0" fontId="0" fillId="0" borderId="21" xfId="0" applyBorder="1"/>
    <xf numFmtId="0" fontId="0" fillId="0" borderId="24" xfId="0" applyBorder="1"/>
    <xf numFmtId="164" fontId="0" fillId="0" borderId="25" xfId="0" applyNumberFormat="1" applyBorder="1"/>
    <xf numFmtId="2" fontId="0" fillId="0" borderId="4" xfId="0" applyNumberFormat="1" applyBorder="1"/>
    <xf numFmtId="165" fontId="0" fillId="0" borderId="4" xfId="0" applyNumberFormat="1" applyBorder="1"/>
    <xf numFmtId="2" fontId="0" fillId="0" borderId="7" xfId="0" applyNumberFormat="1" applyBorder="1"/>
    <xf numFmtId="0" fontId="5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" fontId="9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" fontId="11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7" fillId="0" borderId="0" xfId="0" applyFont="1"/>
    <xf numFmtId="0" fontId="9" fillId="0" borderId="0" xfId="0" applyFont="1"/>
    <xf numFmtId="0" fontId="14" fillId="0" borderId="1" xfId="0" applyFont="1" applyBorder="1"/>
    <xf numFmtId="1" fontId="14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16" fillId="0" borderId="1" xfId="0" applyFont="1" applyBorder="1"/>
    <xf numFmtId="1" fontId="16" fillId="0" borderId="1" xfId="0" applyNumberFormat="1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7" fillId="0" borderId="1" xfId="0" applyFont="1" applyBorder="1"/>
    <xf numFmtId="2" fontId="17" fillId="0" borderId="1" xfId="0" applyNumberFormat="1" applyFont="1" applyBorder="1" applyAlignment="1">
      <alignment horizontal="center"/>
    </xf>
    <xf numFmtId="0" fontId="16" fillId="0" borderId="0" xfId="0" applyFont="1"/>
    <xf numFmtId="1" fontId="19" fillId="0" borderId="1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1" fontId="21" fillId="0" borderId="1" xfId="0" applyNumberFormat="1" applyFont="1" applyBorder="1" applyAlignment="1">
      <alignment horizontal="center" wrapText="1"/>
    </xf>
    <xf numFmtId="1" fontId="22" fillId="0" borderId="1" xfId="0" applyNumberFormat="1" applyFont="1" applyBorder="1" applyAlignment="1">
      <alignment horizontal="center"/>
    </xf>
    <xf numFmtId="0" fontId="5" fillId="0" borderId="1" xfId="0" applyFont="1" applyBorder="1"/>
    <xf numFmtId="2" fontId="0" fillId="0" borderId="0" xfId="0" applyNumberFormat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8" fillId="0" borderId="4" xfId="0" applyFont="1" applyBorder="1" applyAlignment="1">
      <alignment horizontal="center"/>
    </xf>
    <xf numFmtId="0" fontId="8" fillId="0" borderId="3" xfId="0" applyFont="1" applyBorder="1"/>
    <xf numFmtId="1" fontId="8" fillId="0" borderId="4" xfId="0" applyNumberFormat="1" applyFont="1" applyBorder="1" applyAlignment="1">
      <alignment horizontal="center"/>
    </xf>
    <xf numFmtId="0" fontId="9" fillId="0" borderId="3" xfId="0" applyFont="1" applyBorder="1"/>
    <xf numFmtId="0" fontId="10" fillId="0" borderId="3" xfId="0" applyFont="1" applyBorder="1"/>
    <xf numFmtId="1" fontId="17" fillId="0" borderId="4" xfId="0" applyNumberFormat="1" applyFont="1" applyBorder="1" applyAlignment="1">
      <alignment horizontal="center"/>
    </xf>
    <xf numFmtId="1" fontId="8" fillId="3" borderId="4" xfId="0" applyNumberFormat="1" applyFont="1" applyFill="1" applyBorder="1" applyAlignment="1">
      <alignment horizontal="center"/>
    </xf>
    <xf numFmtId="0" fontId="8" fillId="0" borderId="5" xfId="0" applyFont="1" applyBorder="1"/>
    <xf numFmtId="1" fontId="9" fillId="0" borderId="6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3" fillId="0" borderId="28" xfId="0" applyFont="1" applyBorder="1" applyAlignment="1">
      <alignment horizontal="center" vertical="top"/>
    </xf>
    <xf numFmtId="0" fontId="13" fillId="0" borderId="29" xfId="0" applyFont="1" applyBorder="1" applyAlignment="1">
      <alignment horizontal="center" vertical="top"/>
    </xf>
    <xf numFmtId="0" fontId="13" fillId="0" borderId="30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10" sqref="E10:F10"/>
    </sheetView>
  </sheetViews>
  <sheetFormatPr defaultColWidth="11" defaultRowHeight="15.5" x14ac:dyDescent="0.35"/>
  <cols>
    <col min="1" max="1" width="21.58203125" customWidth="1"/>
    <col min="3" max="3" width="33" customWidth="1"/>
    <col min="4" max="4" width="13.33203125" customWidth="1"/>
    <col min="5" max="5" width="27.58203125" bestFit="1" customWidth="1"/>
  </cols>
  <sheetData>
    <row r="1" spans="1:6" ht="16" thickBot="1" x14ac:dyDescent="0.4">
      <c r="A1" s="68" t="s">
        <v>0</v>
      </c>
      <c r="B1" s="69"/>
      <c r="C1" s="70"/>
      <c r="E1" s="71" t="s">
        <v>5</v>
      </c>
      <c r="F1" s="72"/>
    </row>
    <row r="2" spans="1:6" ht="16" thickBot="1" x14ac:dyDescent="0.4">
      <c r="A2" s="10" t="s">
        <v>1</v>
      </c>
      <c r="B2" s="11" t="s">
        <v>8</v>
      </c>
      <c r="C2" s="12" t="s">
        <v>9</v>
      </c>
      <c r="E2" s="17" t="s">
        <v>44</v>
      </c>
      <c r="F2" s="18">
        <v>1E-3</v>
      </c>
    </row>
    <row r="3" spans="1:6" x14ac:dyDescent="0.35">
      <c r="A3" s="7" t="s">
        <v>39</v>
      </c>
      <c r="B3" s="8">
        <v>15000</v>
      </c>
      <c r="C3" s="9" t="s">
        <v>10</v>
      </c>
      <c r="E3" s="2" t="s">
        <v>6</v>
      </c>
      <c r="F3" s="20">
        <v>1.1000000000000001</v>
      </c>
    </row>
    <row r="4" spans="1:6" x14ac:dyDescent="0.35">
      <c r="A4" s="2" t="s">
        <v>40</v>
      </c>
      <c r="B4" s="1">
        <v>10000</v>
      </c>
      <c r="C4" s="3" t="s">
        <v>10</v>
      </c>
      <c r="E4" s="2" t="s">
        <v>7</v>
      </c>
      <c r="F4" s="20">
        <v>0.9</v>
      </c>
    </row>
    <row r="5" spans="1:6" x14ac:dyDescent="0.35">
      <c r="A5" s="2" t="s">
        <v>41</v>
      </c>
      <c r="B5" s="1">
        <v>5000</v>
      </c>
      <c r="C5" s="3" t="s">
        <v>10</v>
      </c>
      <c r="E5" s="2" t="s">
        <v>29</v>
      </c>
      <c r="F5" s="19">
        <v>7.0000000000000007E-2</v>
      </c>
    </row>
    <row r="6" spans="1:6" ht="16" thickBot="1" x14ac:dyDescent="0.4">
      <c r="A6" s="4" t="s">
        <v>42</v>
      </c>
      <c r="B6" s="5">
        <v>5000</v>
      </c>
      <c r="C6" s="6"/>
      <c r="E6" s="4" t="s">
        <v>30</v>
      </c>
      <c r="F6" s="21">
        <v>0.05</v>
      </c>
    </row>
    <row r="7" spans="1:6" ht="16" thickBot="1" x14ac:dyDescent="0.4">
      <c r="B7" s="52"/>
      <c r="F7" s="52"/>
    </row>
    <row r="8" spans="1:6" ht="16" thickBot="1" x14ac:dyDescent="0.4">
      <c r="A8" s="10" t="s">
        <v>3</v>
      </c>
      <c r="B8" s="11" t="s">
        <v>8</v>
      </c>
      <c r="C8" s="12" t="s">
        <v>9</v>
      </c>
    </row>
    <row r="9" spans="1:6" x14ac:dyDescent="0.35">
      <c r="A9" s="7" t="s">
        <v>2</v>
      </c>
      <c r="B9" s="8">
        <v>8000</v>
      </c>
      <c r="C9" s="9" t="s">
        <v>28</v>
      </c>
    </row>
    <row r="10" spans="1:6" ht="16" thickBot="1" x14ac:dyDescent="0.4">
      <c r="A10" s="4" t="s">
        <v>43</v>
      </c>
      <c r="B10" s="5">
        <v>30000</v>
      </c>
      <c r="C10" s="6" t="s">
        <v>28</v>
      </c>
      <c r="F10" s="13"/>
    </row>
    <row r="12" spans="1:6" ht="16" thickBot="1" x14ac:dyDescent="0.4"/>
    <row r="13" spans="1:6" ht="16" thickBot="1" x14ac:dyDescent="0.4">
      <c r="A13" s="10" t="s">
        <v>4</v>
      </c>
      <c r="B13" s="11" t="s">
        <v>8</v>
      </c>
      <c r="C13" s="12" t="s">
        <v>9</v>
      </c>
    </row>
    <row r="14" spans="1:6" ht="16" thickBot="1" x14ac:dyDescent="0.4">
      <c r="A14" s="53" t="s">
        <v>52</v>
      </c>
      <c r="B14" s="54"/>
      <c r="C14" s="55"/>
    </row>
    <row r="15" spans="1:6" ht="16" thickBot="1" x14ac:dyDescent="0.4">
      <c r="A15" s="14" t="s">
        <v>46</v>
      </c>
      <c r="B15" s="15">
        <v>2000</v>
      </c>
      <c r="C15" s="16" t="s">
        <v>45</v>
      </c>
    </row>
    <row r="16" spans="1:6" ht="16" thickBot="1" x14ac:dyDescent="0.4">
      <c r="A16" s="14" t="s">
        <v>47</v>
      </c>
      <c r="B16" s="15">
        <v>2000</v>
      </c>
      <c r="C16" s="16" t="s">
        <v>45</v>
      </c>
    </row>
    <row r="17" spans="1:3" ht="16" thickBot="1" x14ac:dyDescent="0.4">
      <c r="A17" s="53" t="s">
        <v>53</v>
      </c>
      <c r="B17" s="54"/>
      <c r="C17" s="55"/>
    </row>
    <row r="18" spans="1:3" ht="16" thickBot="1" x14ac:dyDescent="0.4">
      <c r="A18" s="14" t="s">
        <v>48</v>
      </c>
      <c r="B18" s="15">
        <v>1000</v>
      </c>
      <c r="C18" s="16" t="s">
        <v>45</v>
      </c>
    </row>
    <row r="19" spans="1:3" ht="16" thickBot="1" x14ac:dyDescent="0.4">
      <c r="A19" s="14" t="s">
        <v>49</v>
      </c>
      <c r="B19" s="15">
        <v>1500</v>
      </c>
      <c r="C19" s="16" t="s">
        <v>45</v>
      </c>
    </row>
    <row r="20" spans="1:3" ht="16" thickBot="1" x14ac:dyDescent="0.4">
      <c r="A20" s="14" t="s">
        <v>50</v>
      </c>
      <c r="B20" s="15">
        <v>500</v>
      </c>
      <c r="C20" s="16" t="s">
        <v>45</v>
      </c>
    </row>
  </sheetData>
  <mergeCells count="2">
    <mergeCell ref="A1:C1"/>
    <mergeCell ref="E1:F1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3"/>
  <sheetViews>
    <sheetView topLeftCell="A23" workbookViewId="0">
      <selection activeCell="D30" sqref="D30"/>
    </sheetView>
  </sheetViews>
  <sheetFormatPr defaultColWidth="10.83203125" defaultRowHeight="18.5" x14ac:dyDescent="0.45"/>
  <cols>
    <col min="1" max="1" width="28.83203125" style="22" bestFit="1" customWidth="1"/>
    <col min="2" max="2" width="13.83203125" style="22" customWidth="1"/>
    <col min="3" max="3" width="9" style="22" bestFit="1" customWidth="1"/>
    <col min="4" max="4" width="21" style="22" bestFit="1" customWidth="1"/>
    <col min="5" max="6" width="13.83203125" style="22" customWidth="1"/>
    <col min="7" max="7" width="24.83203125" style="22" customWidth="1"/>
    <col min="8" max="8" width="17.08203125" style="22" customWidth="1"/>
    <col min="9" max="13" width="13.83203125" style="22" customWidth="1"/>
    <col min="14" max="16384" width="10.83203125" style="22"/>
  </cols>
  <sheetData>
    <row r="1" spans="1:13" customFormat="1" ht="43" customHeight="1" x14ac:dyDescent="0.35">
      <c r="A1" s="73" t="s">
        <v>27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2" customHeight="1" x14ac:dyDescent="0.45">
      <c r="A2" s="74" t="s">
        <v>20</v>
      </c>
      <c r="B2" s="76" t="s">
        <v>11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ht="22" customHeight="1" x14ac:dyDescent="0.45">
      <c r="A3" s="75"/>
      <c r="B3" s="78">
        <v>0</v>
      </c>
      <c r="C3" s="78"/>
      <c r="D3" s="78">
        <v>1</v>
      </c>
      <c r="E3" s="78"/>
      <c r="F3" s="78">
        <v>2</v>
      </c>
      <c r="G3" s="78"/>
      <c r="H3" s="78">
        <v>3</v>
      </c>
      <c r="I3" s="78"/>
      <c r="J3" s="78">
        <v>4</v>
      </c>
      <c r="K3" s="78"/>
      <c r="L3" s="78">
        <v>5</v>
      </c>
      <c r="M3" s="78"/>
    </row>
    <row r="4" spans="1:13" ht="22" customHeight="1" x14ac:dyDescent="0.45">
      <c r="A4" s="24" t="s">
        <v>16</v>
      </c>
      <c r="B4" s="23" t="s">
        <v>21</v>
      </c>
      <c r="C4" s="23" t="s">
        <v>22</v>
      </c>
      <c r="D4" s="23" t="s">
        <v>21</v>
      </c>
      <c r="E4" s="23" t="s">
        <v>22</v>
      </c>
      <c r="F4" s="23" t="s">
        <v>21</v>
      </c>
      <c r="G4" s="23" t="s">
        <v>22</v>
      </c>
      <c r="H4" s="23" t="s">
        <v>21</v>
      </c>
      <c r="I4" s="23" t="s">
        <v>22</v>
      </c>
      <c r="J4" s="23" t="s">
        <v>21</v>
      </c>
      <c r="K4" s="23" t="s">
        <v>22</v>
      </c>
      <c r="L4" s="23" t="s">
        <v>21</v>
      </c>
      <c r="M4" s="23" t="s">
        <v>22</v>
      </c>
    </row>
    <row r="5" spans="1:13" ht="22" customHeight="1" x14ac:dyDescent="0.45">
      <c r="A5" s="24" t="s">
        <v>17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0"/>
    </row>
    <row r="6" spans="1:13" ht="22" customHeight="1" x14ac:dyDescent="0.45">
      <c r="A6" s="27" t="str">
        <f>Data!A2</f>
        <v>Development</v>
      </c>
      <c r="B6" s="29"/>
      <c r="C6" s="45" t="s">
        <v>31</v>
      </c>
      <c r="D6" s="29"/>
      <c r="E6" s="30"/>
      <c r="F6" s="29"/>
      <c r="G6" s="30"/>
      <c r="H6" s="29"/>
      <c r="I6" s="30"/>
      <c r="J6" s="29"/>
      <c r="K6" s="30"/>
      <c r="L6" s="29"/>
      <c r="M6" s="30"/>
    </row>
    <row r="7" spans="1:13" ht="22" customHeight="1" x14ac:dyDescent="0.45">
      <c r="A7" s="33" t="str">
        <f>Data!A3</f>
        <v>EHR Hardware</v>
      </c>
      <c r="B7" s="34">
        <f>Data!B3</f>
        <v>15000</v>
      </c>
      <c r="C7" s="35">
        <f>B7*Data!F3</f>
        <v>16500</v>
      </c>
      <c r="D7" s="34"/>
      <c r="E7" s="35"/>
      <c r="F7" s="34"/>
      <c r="G7" s="35"/>
      <c r="H7" s="34"/>
      <c r="I7" s="35"/>
      <c r="J7" s="34"/>
      <c r="K7" s="35"/>
      <c r="L7" s="34"/>
      <c r="M7" s="35"/>
    </row>
    <row r="8" spans="1:13" ht="22" customHeight="1" x14ac:dyDescent="0.45">
      <c r="A8" s="33" t="str">
        <f>Data!A4</f>
        <v>Network Setup</v>
      </c>
      <c r="B8" s="34">
        <f>Data!B4</f>
        <v>10000</v>
      </c>
      <c r="C8" s="35">
        <f>B8*Data!F3</f>
        <v>11000</v>
      </c>
      <c r="D8" s="34"/>
      <c r="E8" s="35"/>
      <c r="F8" s="34"/>
      <c r="G8" s="35"/>
      <c r="H8" s="34"/>
      <c r="I8" s="35"/>
      <c r="J8" s="34"/>
      <c r="K8" s="35"/>
      <c r="L8" s="34"/>
      <c r="M8" s="35"/>
    </row>
    <row r="9" spans="1:13" ht="22" customHeight="1" x14ac:dyDescent="0.45">
      <c r="A9" s="33" t="str">
        <f>Data!A5</f>
        <v>Software Tools</v>
      </c>
      <c r="B9" s="34">
        <f>Data!B5</f>
        <v>5000</v>
      </c>
      <c r="C9" s="35">
        <f>B9*Data!F3</f>
        <v>5500</v>
      </c>
      <c r="D9" s="34"/>
      <c r="E9" s="35"/>
      <c r="F9" s="34"/>
      <c r="G9" s="35"/>
      <c r="H9" s="34"/>
      <c r="I9" s="35"/>
      <c r="J9" s="34"/>
      <c r="K9" s="35"/>
      <c r="L9" s="34"/>
      <c r="M9" s="35"/>
    </row>
    <row r="10" spans="1:13" ht="22" customHeight="1" x14ac:dyDescent="0.45">
      <c r="A10" s="33" t="str">
        <f>Data!A6</f>
        <v>Database Software</v>
      </c>
      <c r="B10" s="34">
        <f>Data!B6</f>
        <v>5000</v>
      </c>
      <c r="C10" s="35">
        <f>B10*Data!F3</f>
        <v>5500</v>
      </c>
      <c r="D10" s="34"/>
      <c r="E10" s="35"/>
      <c r="F10" s="34"/>
      <c r="G10" s="35"/>
      <c r="H10" s="34"/>
      <c r="I10" s="35"/>
      <c r="J10" s="34"/>
      <c r="K10" s="35"/>
      <c r="L10" s="34"/>
      <c r="M10" s="35"/>
    </row>
    <row r="11" spans="1:13" ht="22" customHeight="1" x14ac:dyDescent="0.45">
      <c r="A11" s="28" t="s">
        <v>12</v>
      </c>
      <c r="B11" s="34"/>
      <c r="C11" s="34">
        <f>SUM(C7:C10)</f>
        <v>38500</v>
      </c>
      <c r="D11" s="29"/>
      <c r="E11" s="30"/>
      <c r="F11" s="29"/>
      <c r="G11" s="30"/>
      <c r="H11" s="29"/>
      <c r="I11" s="30"/>
      <c r="J11" s="29"/>
      <c r="K11" s="30"/>
      <c r="L11" s="29"/>
      <c r="M11" s="30"/>
    </row>
    <row r="12" spans="1:13" ht="22" customHeight="1" x14ac:dyDescent="0.45">
      <c r="A12" s="27"/>
      <c r="B12" s="29"/>
      <c r="C12" s="30"/>
      <c r="D12" s="29"/>
      <c r="E12" s="30"/>
      <c r="F12" s="29"/>
      <c r="G12" s="50" t="s">
        <v>37</v>
      </c>
      <c r="H12" s="29"/>
      <c r="I12" s="30"/>
      <c r="J12" s="29"/>
      <c r="K12" s="30"/>
      <c r="L12" s="29"/>
      <c r="M12" s="30"/>
    </row>
    <row r="13" spans="1:13" ht="1.5" customHeight="1" x14ac:dyDescent="0.45">
      <c r="A13" s="24" t="s">
        <v>18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0"/>
    </row>
    <row r="14" spans="1:13" ht="54" customHeight="1" x14ac:dyDescent="0.45">
      <c r="A14" s="27" t="str">
        <f>Data!A8</f>
        <v>Production</v>
      </c>
      <c r="B14" s="29"/>
      <c r="C14" s="30"/>
      <c r="D14" s="29"/>
      <c r="E14" s="45" t="s">
        <v>31</v>
      </c>
      <c r="F14" s="29"/>
      <c r="G14" s="49" t="s">
        <v>36</v>
      </c>
      <c r="I14" s="30"/>
      <c r="J14" s="29"/>
      <c r="K14" s="30"/>
      <c r="L14" s="29"/>
      <c r="M14" s="30"/>
    </row>
    <row r="15" spans="1:13" ht="22" customHeight="1" x14ac:dyDescent="0.45">
      <c r="A15" s="36" t="str">
        <f>Data!A9</f>
        <v>Training</v>
      </c>
      <c r="B15" s="51"/>
      <c r="C15" s="38"/>
      <c r="D15" s="37">
        <f>Data!B9</f>
        <v>8000</v>
      </c>
      <c r="E15" s="38">
        <f>D15*Data!F3</f>
        <v>8800</v>
      </c>
      <c r="F15" s="37">
        <f>E15</f>
        <v>8800</v>
      </c>
      <c r="G15" s="35">
        <f>F15+(F15*Data!F5)</f>
        <v>9416</v>
      </c>
      <c r="H15" s="34"/>
      <c r="I15" s="43">
        <f>H15+(H15*0.07)</f>
        <v>0</v>
      </c>
      <c r="J15" s="44">
        <f>I15</f>
        <v>0</v>
      </c>
      <c r="K15" s="43">
        <f>J15+(J15*0.07)</f>
        <v>0</v>
      </c>
      <c r="L15" s="44">
        <f>K15</f>
        <v>0</v>
      </c>
      <c r="M15" s="43">
        <f>L15+(L15*0.07)</f>
        <v>0</v>
      </c>
    </row>
    <row r="16" spans="1:13" ht="22" customHeight="1" x14ac:dyDescent="0.45">
      <c r="A16" s="36" t="str">
        <f>Data!A10</f>
        <v>IT Support Salary</v>
      </c>
      <c r="B16" s="51"/>
      <c r="C16" s="38"/>
      <c r="D16" s="37">
        <f>Data!B10</f>
        <v>30000</v>
      </c>
      <c r="E16" s="38">
        <f>D16*Data!F3</f>
        <v>33000</v>
      </c>
      <c r="F16" s="37">
        <f>E16</f>
        <v>33000</v>
      </c>
      <c r="G16" s="35">
        <f>F16+(F16*Data!F5)</f>
        <v>35310</v>
      </c>
      <c r="H16" s="34"/>
      <c r="I16" s="43">
        <f>H16+(H16*0.07)</f>
        <v>0</v>
      </c>
      <c r="J16" s="44">
        <f t="shared" ref="J16:J17" si="0">I16</f>
        <v>0</v>
      </c>
      <c r="K16" s="43">
        <f>J16+(J16*0.07)</f>
        <v>0</v>
      </c>
      <c r="L16" s="44">
        <f>K16</f>
        <v>0</v>
      </c>
      <c r="M16" s="43">
        <f>L16+(L16*0.07)</f>
        <v>0</v>
      </c>
    </row>
    <row r="17" spans="1:13" ht="22" customHeight="1" x14ac:dyDescent="0.45">
      <c r="A17" s="36" t="e">
        <f>Data!#REF!</f>
        <v>#REF!</v>
      </c>
      <c r="B17" s="51"/>
      <c r="C17" s="38"/>
      <c r="D17" s="37" t="e">
        <f>Data!#REF!</f>
        <v>#REF!</v>
      </c>
      <c r="E17" s="38" t="e">
        <f>D17*Data!F3</f>
        <v>#REF!</v>
      </c>
      <c r="F17" s="37" t="e">
        <f>E17</f>
        <v>#REF!</v>
      </c>
      <c r="G17" s="35" t="e">
        <f>F17+(F17*Data!F5)</f>
        <v>#REF!</v>
      </c>
      <c r="H17" s="34"/>
      <c r="I17" s="43">
        <f>H17+(H17*0.07)</f>
        <v>0</v>
      </c>
      <c r="J17" s="44">
        <f t="shared" si="0"/>
        <v>0</v>
      </c>
      <c r="K17" s="43">
        <f>J17+(J17*0.07)</f>
        <v>0</v>
      </c>
      <c r="L17" s="44">
        <f>K17</f>
        <v>0</v>
      </c>
      <c r="M17" s="43">
        <f>L17+(L17*0.07)</f>
        <v>0</v>
      </c>
    </row>
    <row r="18" spans="1:13" ht="22" customHeight="1" x14ac:dyDescent="0.45">
      <c r="A18" s="39" t="s">
        <v>13</v>
      </c>
      <c r="B18" s="37"/>
      <c r="C18" s="38"/>
      <c r="D18" s="37"/>
      <c r="E18" s="37" t="e">
        <f>SUM(E15:E17)</f>
        <v>#REF!</v>
      </c>
      <c r="F18" s="38"/>
      <c r="G18" s="38" t="e">
        <f>SUM(G15:G17)</f>
        <v>#REF!</v>
      </c>
      <c r="H18" s="34"/>
      <c r="I18" s="43">
        <f>SUM(I15:I17)</f>
        <v>0</v>
      </c>
      <c r="J18" s="44"/>
      <c r="K18" s="43">
        <f>SUM(K15:K17)</f>
        <v>0</v>
      </c>
      <c r="L18" s="44"/>
      <c r="M18" s="43">
        <f>SUM(M15:M17)</f>
        <v>0</v>
      </c>
    </row>
    <row r="19" spans="1:13" ht="22" customHeight="1" x14ac:dyDescent="0.45">
      <c r="A19" s="39" t="s">
        <v>14</v>
      </c>
      <c r="B19" s="37"/>
      <c r="C19" s="38"/>
      <c r="D19" s="37"/>
      <c r="E19" s="37" t="e">
        <f>E18*(1/POWER((1+0.1),1))</f>
        <v>#REF!</v>
      </c>
      <c r="F19" s="45"/>
      <c r="G19" s="38" t="e">
        <f>G18*(1/POWER((1+0.1),2))</f>
        <v>#REF!</v>
      </c>
      <c r="H19" s="34"/>
      <c r="I19" s="43">
        <f>I18*(1/POWER((1+0.1),3))</f>
        <v>0</v>
      </c>
      <c r="J19" s="44"/>
      <c r="K19" s="43">
        <f>K18*(1/POWER((1+0.1),4))</f>
        <v>0</v>
      </c>
      <c r="L19" s="44"/>
      <c r="M19" s="43">
        <f>M18*(1/POWER((1+0.1),5))</f>
        <v>0</v>
      </c>
    </row>
    <row r="20" spans="1:13" ht="22" customHeight="1" x14ac:dyDescent="0.45">
      <c r="A20" s="39" t="s">
        <v>15</v>
      </c>
      <c r="B20" s="37"/>
      <c r="C20" s="38"/>
      <c r="D20" s="45" t="s">
        <v>34</v>
      </c>
      <c r="E20" s="35" t="e">
        <f>C11+E19</f>
        <v>#REF!</v>
      </c>
      <c r="F20" s="45" t="s">
        <v>35</v>
      </c>
      <c r="G20" s="38" t="e">
        <f>G19+E20</f>
        <v>#REF!</v>
      </c>
      <c r="H20" s="34"/>
      <c r="I20" s="43" t="e">
        <f>G20+I19</f>
        <v>#REF!</v>
      </c>
      <c r="J20" s="44"/>
      <c r="K20" s="43" t="e">
        <f>I20+K19</f>
        <v>#REF!</v>
      </c>
      <c r="L20" s="44"/>
      <c r="M20" s="43" t="e">
        <f>K20+M19</f>
        <v>#REF!</v>
      </c>
    </row>
    <row r="21" spans="1:13" ht="22" customHeight="1" x14ac:dyDescent="0.45">
      <c r="A21" s="36"/>
      <c r="B21" s="37"/>
      <c r="C21" s="38"/>
      <c r="D21" s="37"/>
      <c r="E21" s="38"/>
      <c r="F21" s="37"/>
      <c r="G21" s="38"/>
      <c r="H21" s="34"/>
      <c r="I21" s="38"/>
      <c r="J21" s="37"/>
      <c r="K21" s="38"/>
      <c r="L21" s="37"/>
      <c r="M21" s="38"/>
    </row>
    <row r="22" spans="1:13" ht="22" customHeight="1" x14ac:dyDescent="0.45">
      <c r="A22" s="40" t="s">
        <v>19</v>
      </c>
      <c r="B22" s="37"/>
      <c r="C22" s="38"/>
      <c r="D22" s="37"/>
      <c r="E22" s="38"/>
      <c r="F22" s="37"/>
      <c r="G22" s="38"/>
      <c r="H22" s="37"/>
      <c r="I22" s="38"/>
      <c r="J22" s="37"/>
      <c r="K22" s="38"/>
      <c r="L22" s="37"/>
      <c r="M22" s="38"/>
    </row>
    <row r="23" spans="1:13" ht="58.5" customHeight="1" x14ac:dyDescent="0.45">
      <c r="A23" s="36" t="str">
        <f>Data!A13</f>
        <v>Benefit</v>
      </c>
      <c r="B23" s="37"/>
      <c r="C23" s="38"/>
      <c r="D23" s="37"/>
      <c r="E23" s="45" t="s">
        <v>32</v>
      </c>
      <c r="F23" s="37"/>
      <c r="G23" s="49" t="s">
        <v>36</v>
      </c>
      <c r="H23" s="37"/>
      <c r="I23" s="38"/>
      <c r="J23" s="37"/>
      <c r="K23" s="38"/>
      <c r="L23" s="37"/>
      <c r="M23" s="38"/>
    </row>
    <row r="24" spans="1:13" ht="22" customHeight="1" x14ac:dyDescent="0.45">
      <c r="A24" s="36" t="str">
        <f>Data!A15</f>
        <v>Patient Engagement Boost</v>
      </c>
      <c r="B24" s="37"/>
      <c r="C24" s="38"/>
      <c r="D24" s="37">
        <f>Data!B15</f>
        <v>2000</v>
      </c>
      <c r="E24" s="38">
        <f>D24*52*0.9</f>
        <v>93600</v>
      </c>
      <c r="F24" s="37">
        <v>70200</v>
      </c>
      <c r="G24" s="43">
        <f>F24+(F24*0.05)</f>
        <v>73710</v>
      </c>
      <c r="H24" s="44">
        <f>G24</f>
        <v>73710</v>
      </c>
      <c r="I24" s="43">
        <f>H24+(H24*0.05)</f>
        <v>77395.5</v>
      </c>
      <c r="J24" s="44">
        <f>I24</f>
        <v>77395.5</v>
      </c>
      <c r="K24" s="43">
        <f>J24+(J24*0.05)</f>
        <v>81265.274999999994</v>
      </c>
      <c r="L24" s="44">
        <f>K24</f>
        <v>81265.274999999994</v>
      </c>
      <c r="M24" s="43">
        <f>L24+(L24*0.05)</f>
        <v>85328.538749999992</v>
      </c>
    </row>
    <row r="25" spans="1:13" ht="22" customHeight="1" x14ac:dyDescent="0.45">
      <c r="A25" s="36"/>
      <c r="B25" s="37"/>
      <c r="C25" s="38"/>
      <c r="D25" s="37"/>
      <c r="E25" s="38"/>
      <c r="F25" s="37"/>
      <c r="G25" s="38"/>
      <c r="H25" s="37"/>
      <c r="I25" s="38"/>
      <c r="J25" s="37"/>
      <c r="K25" s="38"/>
      <c r="L25" s="37"/>
      <c r="M25" s="38"/>
    </row>
    <row r="26" spans="1:13" ht="22" customHeight="1" x14ac:dyDescent="0.45">
      <c r="A26" s="39" t="s">
        <v>23</v>
      </c>
      <c r="B26" s="37"/>
      <c r="C26" s="38"/>
      <c r="D26" s="37"/>
      <c r="E26" s="38">
        <f>SUM(E24:E25)</f>
        <v>93600</v>
      </c>
      <c r="F26" s="44"/>
      <c r="G26" s="43">
        <f>SUM(G24:G25)</f>
        <v>73710</v>
      </c>
      <c r="H26" s="44"/>
      <c r="I26" s="43">
        <f>SUM(I24:I25)</f>
        <v>77395.5</v>
      </c>
      <c r="J26" s="44"/>
      <c r="K26" s="43">
        <f>SUM(K24:K25)</f>
        <v>81265.274999999994</v>
      </c>
      <c r="L26" s="44"/>
      <c r="M26" s="43">
        <f>SUM(M24:M25)</f>
        <v>85328.538749999992</v>
      </c>
    </row>
    <row r="27" spans="1:13" ht="22" customHeight="1" x14ac:dyDescent="0.45">
      <c r="A27" s="39" t="s">
        <v>14</v>
      </c>
      <c r="B27" s="37"/>
      <c r="C27" s="38"/>
      <c r="D27" s="37"/>
      <c r="E27" s="38">
        <f>E26*(1/POWER((1+0.1),1))</f>
        <v>85090.909090909088</v>
      </c>
      <c r="F27" s="44"/>
      <c r="G27" s="43">
        <f>G26*(1/POWER((1+0.1),2))</f>
        <v>60917.35537190082</v>
      </c>
      <c r="H27" s="44"/>
      <c r="I27" s="43">
        <f>I26*(1/POWER((1+0.1),3))</f>
        <v>58148.384673178043</v>
      </c>
      <c r="J27" s="44"/>
      <c r="K27" s="43">
        <f>K26*(1/POWER((1+0.1),4))</f>
        <v>55505.276278942678</v>
      </c>
      <c r="L27" s="44"/>
      <c r="M27" s="43">
        <f>M26*(1/POWER((1+0.1),5))</f>
        <v>52982.309175354363</v>
      </c>
    </row>
    <row r="28" spans="1:13" ht="22" customHeight="1" x14ac:dyDescent="0.45">
      <c r="A28" s="39" t="s">
        <v>24</v>
      </c>
      <c r="B28" s="37"/>
      <c r="C28" s="38"/>
      <c r="D28" s="37"/>
      <c r="E28" s="38">
        <f>E27</f>
        <v>85090.909090909088</v>
      </c>
      <c r="F28" s="44"/>
      <c r="G28" s="43">
        <f>E28+G27</f>
        <v>146008.26446280989</v>
      </c>
      <c r="H28" s="44"/>
      <c r="I28" s="43">
        <f>G28+I27</f>
        <v>204156.64913598794</v>
      </c>
      <c r="J28" s="44"/>
      <c r="K28" s="43">
        <f>I28+K27</f>
        <v>259661.92541493062</v>
      </c>
      <c r="L28" s="44"/>
      <c r="M28" s="43">
        <f>K28+M27</f>
        <v>312644.23459028499</v>
      </c>
    </row>
    <row r="29" spans="1:13" ht="22" customHeight="1" x14ac:dyDescent="0.45">
      <c r="A29" s="36"/>
      <c r="B29" s="37"/>
      <c r="C29" s="38"/>
      <c r="D29" s="37"/>
      <c r="E29" s="38"/>
      <c r="F29" s="44"/>
      <c r="G29" s="43"/>
      <c r="H29" s="44"/>
      <c r="I29" s="43"/>
      <c r="J29" s="44"/>
      <c r="K29" s="43"/>
      <c r="L29" s="44"/>
      <c r="M29" s="43"/>
    </row>
    <row r="30" spans="1:13" ht="22" customHeight="1" x14ac:dyDescent="0.45">
      <c r="A30" s="40" t="s">
        <v>25</v>
      </c>
      <c r="B30" s="37"/>
      <c r="C30" s="38"/>
      <c r="D30" s="45" t="s">
        <v>33</v>
      </c>
      <c r="E30" s="38" t="e">
        <f>E28-E20</f>
        <v>#REF!</v>
      </c>
      <c r="F30" s="44"/>
      <c r="G30" s="43" t="e">
        <f>G28-G20</f>
        <v>#REF!</v>
      </c>
      <c r="H30" s="44"/>
      <c r="I30" s="43" t="e">
        <f>I28-I20</f>
        <v>#REF!</v>
      </c>
      <c r="J30" s="44"/>
      <c r="K30" s="43" t="e">
        <f>K28-K20</f>
        <v>#REF!</v>
      </c>
      <c r="L30" s="44"/>
      <c r="M30" s="43" t="e">
        <f>M28-M20</f>
        <v>#REF!</v>
      </c>
    </row>
    <row r="31" spans="1:13" ht="22" customHeight="1" x14ac:dyDescent="0.45">
      <c r="A31" s="36"/>
      <c r="B31" s="37"/>
      <c r="C31" s="38"/>
      <c r="D31" s="37"/>
      <c r="E31" s="38"/>
      <c r="F31" s="37"/>
      <c r="G31" s="38"/>
      <c r="H31" s="37"/>
      <c r="I31" s="38"/>
      <c r="J31" s="37"/>
      <c r="K31" s="38"/>
      <c r="L31" s="37"/>
      <c r="M31" s="38"/>
    </row>
    <row r="32" spans="1:13" ht="22" customHeight="1" x14ac:dyDescent="0.45">
      <c r="A32" s="40" t="s">
        <v>26</v>
      </c>
      <c r="B32" s="37"/>
      <c r="C32" s="38"/>
      <c r="D32" s="37"/>
      <c r="E32" s="41"/>
      <c r="F32" s="37"/>
      <c r="G32" s="38"/>
      <c r="H32" s="37"/>
      <c r="I32" s="38"/>
      <c r="J32" s="37"/>
      <c r="K32" s="38"/>
      <c r="L32" s="37"/>
      <c r="M32" s="38"/>
    </row>
    <row r="33" spans="1:13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</sheetData>
  <mergeCells count="9">
    <mergeCell ref="A1:M1"/>
    <mergeCell ref="A2:A3"/>
    <mergeCell ref="B2:M2"/>
    <mergeCell ref="B3:C3"/>
    <mergeCell ref="D3:E3"/>
    <mergeCell ref="F3:G3"/>
    <mergeCell ref="H3:I3"/>
    <mergeCell ref="J3:K3"/>
    <mergeCell ref="L3:M3"/>
  </mergeCells>
  <phoneticPr fontId="4" type="noConversion"/>
  <printOptions horizontalCentered="1"/>
  <pageMargins left="0.75" right="0.75" top="1" bottom="1" header="0.5" footer="0.5"/>
  <pageSetup paperSize="9" scale="61" orientation="landscape" horizontalDpi="4294967292" verticalDpi="4294967292" r:id="rId1"/>
  <extLst>
    <ext xmlns:mx="http://schemas.microsoft.com/office/mac/excel/2008/main" uri="{64002731-A6B0-56B0-2670-7721B7C09600}">
      <mx:PLV Mode="0" OnePage="0" WScale="61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7"/>
  <sheetViews>
    <sheetView tabSelected="1" zoomScale="70" zoomScaleNormal="70" zoomScalePageLayoutView="125" workbookViewId="0">
      <selection sqref="A1:M1"/>
    </sheetView>
  </sheetViews>
  <sheetFormatPr defaultColWidth="10.83203125" defaultRowHeight="18.5" x14ac:dyDescent="0.45"/>
  <cols>
    <col min="1" max="1" width="28.83203125" style="32" bestFit="1" customWidth="1"/>
    <col min="2" max="13" width="13.83203125" style="32" customWidth="1"/>
    <col min="14" max="16384" width="10.83203125" style="32"/>
  </cols>
  <sheetData>
    <row r="1" spans="1:13" s="31" customFormat="1" ht="43" customHeight="1" x14ac:dyDescent="0.35">
      <c r="A1" s="79" t="s">
        <v>51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1"/>
    </row>
    <row r="2" spans="1:13" ht="22" customHeight="1" x14ac:dyDescent="0.45">
      <c r="A2" s="82" t="s">
        <v>20</v>
      </c>
      <c r="B2" s="76" t="s">
        <v>11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84"/>
    </row>
    <row r="3" spans="1:13" ht="22" customHeight="1" x14ac:dyDescent="0.45">
      <c r="A3" s="83"/>
      <c r="B3" s="78">
        <v>0</v>
      </c>
      <c r="C3" s="78"/>
      <c r="D3" s="78">
        <v>1</v>
      </c>
      <c r="E3" s="78"/>
      <c r="F3" s="78">
        <v>2</v>
      </c>
      <c r="G3" s="78"/>
      <c r="H3" s="78">
        <v>3</v>
      </c>
      <c r="I3" s="78"/>
      <c r="J3" s="78">
        <v>4</v>
      </c>
      <c r="K3" s="78"/>
      <c r="L3" s="78">
        <v>5</v>
      </c>
      <c r="M3" s="85"/>
    </row>
    <row r="4" spans="1:13" ht="22" customHeight="1" x14ac:dyDescent="0.45">
      <c r="A4" s="57" t="s">
        <v>16</v>
      </c>
      <c r="B4" s="23" t="s">
        <v>21</v>
      </c>
      <c r="C4" s="23" t="s">
        <v>22</v>
      </c>
      <c r="D4" s="23" t="s">
        <v>21</v>
      </c>
      <c r="E4" s="23" t="s">
        <v>22</v>
      </c>
      <c r="F4" s="23" t="s">
        <v>21</v>
      </c>
      <c r="G4" s="23" t="s">
        <v>22</v>
      </c>
      <c r="H4" s="23" t="s">
        <v>21</v>
      </c>
      <c r="I4" s="23" t="s">
        <v>22</v>
      </c>
      <c r="J4" s="23" t="s">
        <v>21</v>
      </c>
      <c r="K4" s="23" t="s">
        <v>22</v>
      </c>
      <c r="L4" s="23" t="s">
        <v>21</v>
      </c>
      <c r="M4" s="56" t="s">
        <v>22</v>
      </c>
    </row>
    <row r="5" spans="1:13" ht="22" customHeight="1" x14ac:dyDescent="0.45">
      <c r="A5" s="57" t="s">
        <v>17</v>
      </c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58"/>
    </row>
    <row r="6" spans="1:13" ht="22" customHeight="1" x14ac:dyDescent="0.45">
      <c r="A6" s="59" t="str">
        <f>Data!A2</f>
        <v>Development</v>
      </c>
      <c r="B6" s="25"/>
      <c r="C6" s="26"/>
      <c r="D6" s="25"/>
      <c r="E6" s="26"/>
      <c r="F6" s="25"/>
      <c r="G6" s="26"/>
      <c r="H6" s="25"/>
      <c r="I6" s="26"/>
      <c r="J6" s="25"/>
      <c r="K6" s="26"/>
      <c r="L6" s="25"/>
      <c r="M6" s="58"/>
    </row>
    <row r="7" spans="1:13" ht="22" customHeight="1" x14ac:dyDescent="0.45">
      <c r="A7" s="59" t="str">
        <f>Data!A3</f>
        <v>EHR Hardware</v>
      </c>
      <c r="B7" s="25">
        <f>Data!B3</f>
        <v>15000</v>
      </c>
      <c r="C7" s="26">
        <f>B7*Data!F3</f>
        <v>16500</v>
      </c>
      <c r="D7" s="25"/>
      <c r="E7" s="26"/>
      <c r="F7" s="25"/>
      <c r="G7" s="26"/>
      <c r="H7" s="25"/>
      <c r="I7" s="26"/>
      <c r="J7" s="25"/>
      <c r="K7" s="26"/>
      <c r="L7" s="25"/>
      <c r="M7" s="58"/>
    </row>
    <row r="8" spans="1:13" ht="22" customHeight="1" x14ac:dyDescent="0.45">
      <c r="A8" s="59" t="str">
        <f>Data!A4</f>
        <v>Network Setup</v>
      </c>
      <c r="B8" s="25">
        <f>Data!B4</f>
        <v>10000</v>
      </c>
      <c r="C8" s="26">
        <f>B8*Data!F3</f>
        <v>11000</v>
      </c>
      <c r="D8" s="25"/>
      <c r="E8" s="26"/>
      <c r="F8" s="25"/>
      <c r="G8" s="26"/>
      <c r="H8" s="25"/>
      <c r="I8" s="26"/>
      <c r="J8" s="25"/>
      <c r="K8" s="26"/>
      <c r="L8" s="25"/>
      <c r="M8" s="58"/>
    </row>
    <row r="9" spans="1:13" ht="22" customHeight="1" x14ac:dyDescent="0.45">
      <c r="A9" s="59" t="str">
        <f>Data!A5</f>
        <v>Software Tools</v>
      </c>
      <c r="B9" s="25">
        <f>Data!B5</f>
        <v>5000</v>
      </c>
      <c r="C9" s="26">
        <f>B9*Data!F3</f>
        <v>5500</v>
      </c>
      <c r="D9" s="25"/>
      <c r="E9" s="26"/>
      <c r="F9" s="25"/>
      <c r="G9" s="26"/>
      <c r="H9" s="25"/>
      <c r="I9" s="26"/>
      <c r="J9" s="25"/>
      <c r="K9" s="26"/>
      <c r="L9" s="25"/>
      <c r="M9" s="58"/>
    </row>
    <row r="10" spans="1:13" ht="22" customHeight="1" x14ac:dyDescent="0.45">
      <c r="A10" s="59" t="str">
        <f>Data!A6</f>
        <v>Database Software</v>
      </c>
      <c r="B10" s="25">
        <f>Data!B6</f>
        <v>5000</v>
      </c>
      <c r="C10" s="26">
        <f>B10*Data!F3</f>
        <v>5500</v>
      </c>
      <c r="D10" s="25"/>
      <c r="E10" s="26"/>
      <c r="F10" s="25"/>
      <c r="G10" s="26"/>
      <c r="H10" s="25"/>
      <c r="I10" s="26"/>
      <c r="J10" s="25"/>
      <c r="K10" s="26"/>
      <c r="L10" s="25"/>
      <c r="M10" s="58"/>
    </row>
    <row r="11" spans="1:13" ht="22" customHeight="1" x14ac:dyDescent="0.45">
      <c r="A11" s="60" t="s">
        <v>12</v>
      </c>
      <c r="B11" s="25">
        <f>SUM(B7:B10)</f>
        <v>35000</v>
      </c>
      <c r="C11" s="48">
        <f>SUM(C7:C10)</f>
        <v>38500</v>
      </c>
      <c r="D11" s="25"/>
      <c r="E11" s="26"/>
      <c r="F11" s="25"/>
      <c r="G11" s="26"/>
      <c r="H11" s="25"/>
      <c r="I11" s="26"/>
      <c r="J11" s="25"/>
      <c r="K11" s="26"/>
      <c r="L11" s="25"/>
      <c r="M11" s="58"/>
    </row>
    <row r="12" spans="1:13" ht="22" customHeight="1" x14ac:dyDescent="0.45">
      <c r="A12" s="59"/>
      <c r="B12" s="25"/>
      <c r="C12" s="26"/>
      <c r="D12" s="25"/>
      <c r="E12" s="26"/>
      <c r="F12" s="25"/>
      <c r="G12" s="26"/>
      <c r="H12" s="25"/>
      <c r="I12" s="26"/>
      <c r="J12" s="25"/>
      <c r="K12" s="26"/>
      <c r="L12" s="25"/>
      <c r="M12" s="58"/>
    </row>
    <row r="13" spans="1:13" ht="22" customHeight="1" x14ac:dyDescent="0.45">
      <c r="A13" s="57" t="s">
        <v>18</v>
      </c>
      <c r="B13" s="25"/>
      <c r="C13" s="26"/>
      <c r="D13" s="25"/>
      <c r="E13" s="26"/>
      <c r="F13" s="25"/>
      <c r="G13" s="26"/>
      <c r="H13" s="25"/>
      <c r="I13" s="26"/>
      <c r="J13" s="25"/>
      <c r="K13" s="26"/>
      <c r="L13" s="25"/>
      <c r="M13" s="58"/>
    </row>
    <row r="14" spans="1:13" ht="22" customHeight="1" x14ac:dyDescent="0.45">
      <c r="A14" s="59" t="str">
        <f>Data!A8</f>
        <v>Production</v>
      </c>
      <c r="B14" s="25"/>
      <c r="C14" s="26"/>
      <c r="D14" s="25"/>
      <c r="E14" s="26"/>
      <c r="F14" s="25"/>
      <c r="G14" s="26"/>
      <c r="H14" s="25"/>
      <c r="I14" s="26"/>
      <c r="J14" s="25"/>
      <c r="K14" s="26"/>
      <c r="L14" s="25"/>
      <c r="M14" s="58"/>
    </row>
    <row r="15" spans="1:13" ht="22" customHeight="1" x14ac:dyDescent="0.45">
      <c r="A15" s="59" t="str">
        <f>Data!A9</f>
        <v>Training</v>
      </c>
      <c r="B15" s="25"/>
      <c r="C15" s="26"/>
      <c r="D15" s="25">
        <f>Data!B9</f>
        <v>8000</v>
      </c>
      <c r="E15" s="26">
        <f>D15*Data!F3</f>
        <v>8800</v>
      </c>
      <c r="F15" s="25">
        <f>E15</f>
        <v>8800</v>
      </c>
      <c r="G15" s="38">
        <f>E15+(E15*Data!F5)</f>
        <v>9416</v>
      </c>
      <c r="H15" s="37">
        <f>G15</f>
        <v>9416</v>
      </c>
      <c r="I15" s="38">
        <f>H15+(H15*0.07)</f>
        <v>10075.120000000001</v>
      </c>
      <c r="J15" s="37">
        <f>I15</f>
        <v>10075.120000000001</v>
      </c>
      <c r="K15" s="38">
        <f>J15+(J15*0.07)</f>
        <v>10780.378400000001</v>
      </c>
      <c r="L15" s="37">
        <f>K15</f>
        <v>10780.378400000001</v>
      </c>
      <c r="M15" s="61">
        <f>L15+(L15*0.07)</f>
        <v>11535.004888000001</v>
      </c>
    </row>
    <row r="16" spans="1:13" ht="22" customHeight="1" x14ac:dyDescent="0.45">
      <c r="A16" s="59" t="str">
        <f>Data!A10</f>
        <v>IT Support Salary</v>
      </c>
      <c r="B16" s="25"/>
      <c r="C16" s="26"/>
      <c r="D16" s="25">
        <f>Data!B10</f>
        <v>30000</v>
      </c>
      <c r="E16" s="26">
        <f>D16*Data!F3</f>
        <v>33000</v>
      </c>
      <c r="F16" s="25">
        <f t="shared" ref="F16" si="0">E16</f>
        <v>33000</v>
      </c>
      <c r="G16" s="38">
        <f>E16+(F16*Data!F5)</f>
        <v>35310</v>
      </c>
      <c r="H16" s="37">
        <f t="shared" ref="H16" si="1">G16</f>
        <v>35310</v>
      </c>
      <c r="I16" s="38">
        <f>H16+(H16*0.07)</f>
        <v>37781.699999999997</v>
      </c>
      <c r="J16" s="37">
        <f t="shared" ref="J16" si="2">I16</f>
        <v>37781.699999999997</v>
      </c>
      <c r="K16" s="38">
        <f>J16+(J16*0.07)</f>
        <v>40426.418999999994</v>
      </c>
      <c r="L16" s="37">
        <f>K16</f>
        <v>40426.418999999994</v>
      </c>
      <c r="M16" s="61">
        <f>L16+(L16*0.07)</f>
        <v>43256.268329999992</v>
      </c>
    </row>
    <row r="17" spans="1:13" ht="22" customHeight="1" x14ac:dyDescent="0.45">
      <c r="A17" s="59"/>
      <c r="B17" s="25"/>
      <c r="C17" s="26"/>
      <c r="D17" s="25"/>
      <c r="E17" s="26"/>
      <c r="F17" s="25"/>
      <c r="G17" s="38"/>
      <c r="H17" s="37"/>
      <c r="I17" s="38"/>
      <c r="J17" s="37"/>
      <c r="K17" s="38"/>
      <c r="L17" s="37"/>
      <c r="M17" s="61"/>
    </row>
    <row r="18" spans="1:13" ht="22" customHeight="1" x14ac:dyDescent="0.45">
      <c r="A18" s="60" t="s">
        <v>13</v>
      </c>
      <c r="B18" s="25"/>
      <c r="C18" s="26"/>
      <c r="D18" s="25"/>
      <c r="E18" s="26">
        <f>SUM(E15:E17)</f>
        <v>41800</v>
      </c>
      <c r="F18" s="25"/>
      <c r="G18" s="38">
        <f>SUM(G15:G17)</f>
        <v>44726</v>
      </c>
      <c r="H18" s="37"/>
      <c r="I18" s="38">
        <f>SUM(I15:I17)</f>
        <v>47856.82</v>
      </c>
      <c r="J18" s="37"/>
      <c r="K18" s="38">
        <f>SUM(K15:K17)</f>
        <v>51206.797399999996</v>
      </c>
      <c r="L18" s="37"/>
      <c r="M18" s="61">
        <f>SUM(M15:M17)</f>
        <v>54791.273217999995</v>
      </c>
    </row>
    <row r="19" spans="1:13" ht="22" customHeight="1" x14ac:dyDescent="0.45">
      <c r="A19" s="60" t="s">
        <v>14</v>
      </c>
      <c r="B19" s="25"/>
      <c r="C19" s="26"/>
      <c r="D19" s="25"/>
      <c r="E19" s="26">
        <f>E18*(1/POWER((1+0.1),1))</f>
        <v>38000</v>
      </c>
      <c r="F19" s="25"/>
      <c r="G19" s="38">
        <f>G18*(1/POWER((1+0.1),2))</f>
        <v>36963.63636363636</v>
      </c>
      <c r="H19" s="37"/>
      <c r="I19" s="38">
        <f>I18*(1/POWER((1+0.1),3))</f>
        <v>35955.537190082636</v>
      </c>
      <c r="J19" s="37"/>
      <c r="K19" s="38">
        <f>K18*(1/POWER((1+0.1),4))</f>
        <v>34974.931630353109</v>
      </c>
      <c r="L19" s="37"/>
      <c r="M19" s="61">
        <f>M18*(1/POWER((1+0.1),5))</f>
        <v>34021.069858616196</v>
      </c>
    </row>
    <row r="20" spans="1:13" ht="22" customHeight="1" x14ac:dyDescent="0.45">
      <c r="A20" s="60" t="s">
        <v>15</v>
      </c>
      <c r="B20" s="25"/>
      <c r="C20" s="26"/>
      <c r="D20" s="25"/>
      <c r="E20" s="46">
        <f>C11+E19</f>
        <v>76500</v>
      </c>
      <c r="F20" s="25"/>
      <c r="G20" s="47">
        <f>E20+G19</f>
        <v>113463.63636363635</v>
      </c>
      <c r="H20" s="37"/>
      <c r="I20" s="47">
        <f>G20+I19</f>
        <v>149419.17355371898</v>
      </c>
      <c r="J20" s="37"/>
      <c r="K20" s="38">
        <f>I20+K19</f>
        <v>184394.1051840721</v>
      </c>
      <c r="L20" s="37"/>
      <c r="M20" s="61">
        <f>K20+M19</f>
        <v>218415.17504268829</v>
      </c>
    </row>
    <row r="21" spans="1:13" ht="22" customHeight="1" x14ac:dyDescent="0.45">
      <c r="A21" s="59"/>
      <c r="B21" s="25"/>
      <c r="C21" s="26"/>
      <c r="D21" s="25"/>
      <c r="E21" s="26"/>
      <c r="F21" s="25"/>
      <c r="G21" s="38"/>
      <c r="H21" s="37"/>
      <c r="I21" s="38"/>
      <c r="J21" s="37"/>
      <c r="K21" s="38"/>
      <c r="L21" s="37"/>
      <c r="M21" s="61"/>
    </row>
    <row r="22" spans="1:13" ht="22" customHeight="1" x14ac:dyDescent="0.45">
      <c r="A22" s="57" t="s">
        <v>19</v>
      </c>
      <c r="B22" s="25"/>
      <c r="C22" s="26"/>
      <c r="D22" s="25"/>
      <c r="E22" s="26"/>
      <c r="F22" s="25"/>
      <c r="G22" s="38"/>
      <c r="H22" s="37"/>
      <c r="I22" s="38"/>
      <c r="J22" s="37"/>
      <c r="K22" s="38"/>
      <c r="L22" s="37"/>
      <c r="M22" s="61"/>
    </row>
    <row r="23" spans="1:13" ht="22" customHeight="1" x14ac:dyDescent="0.45">
      <c r="A23" s="57" t="str">
        <f>Data!A14</f>
        <v>Intangible Benefit</v>
      </c>
      <c r="B23" s="25"/>
      <c r="C23" s="26"/>
      <c r="D23" s="25"/>
      <c r="E23" s="26"/>
      <c r="F23" s="25"/>
      <c r="G23" s="38"/>
      <c r="H23" s="37"/>
      <c r="I23" s="38"/>
      <c r="J23" s="37"/>
      <c r="K23" s="38"/>
      <c r="L23" s="37"/>
      <c r="M23" s="61"/>
    </row>
    <row r="24" spans="1:13" ht="22" customHeight="1" x14ac:dyDescent="0.45">
      <c r="A24" s="59" t="str">
        <f>Data!A15</f>
        <v>Patient Engagement Boost</v>
      </c>
      <c r="B24" s="25"/>
      <c r="C24" s="26"/>
      <c r="D24" s="25">
        <f>Data!B15</f>
        <v>2000</v>
      </c>
      <c r="E24" s="26">
        <f>D24*12*0.9</f>
        <v>21600</v>
      </c>
      <c r="F24" s="25">
        <f>E24</f>
        <v>21600</v>
      </c>
      <c r="G24" s="26">
        <f>F24+(F24*0.05)</f>
        <v>22680</v>
      </c>
      <c r="H24" s="25">
        <f>G24</f>
        <v>22680</v>
      </c>
      <c r="I24" s="26">
        <f>H24+(H24*0.05)</f>
        <v>23814</v>
      </c>
      <c r="J24" s="25">
        <f>I24</f>
        <v>23814</v>
      </c>
      <c r="K24" s="26">
        <f>J24+(J24*0.05)</f>
        <v>25004.7</v>
      </c>
      <c r="L24" s="25">
        <f>K24</f>
        <v>25004.7</v>
      </c>
      <c r="M24" s="58">
        <f>L24+(L24*0.05)</f>
        <v>26254.935000000001</v>
      </c>
    </row>
    <row r="25" spans="1:13" ht="22" customHeight="1" x14ac:dyDescent="0.45">
      <c r="A25" s="59" t="str">
        <f>Data!A16</f>
        <v>Reputation Improvement</v>
      </c>
      <c r="B25" s="25"/>
      <c r="C25" s="26"/>
      <c r="D25" s="25">
        <f>Data!B16</f>
        <v>2000</v>
      </c>
      <c r="E25" s="26">
        <f t="shared" ref="E25:E29" si="3">D25*12*0.9</f>
        <v>21600</v>
      </c>
      <c r="F25" s="25">
        <f t="shared" ref="F25:F29" si="4">E25</f>
        <v>21600</v>
      </c>
      <c r="G25" s="26">
        <f t="shared" ref="G25:G29" si="5">F25+(F25*0.05)</f>
        <v>22680</v>
      </c>
      <c r="H25" s="25">
        <f t="shared" ref="H25:H29" si="6">G25</f>
        <v>22680</v>
      </c>
      <c r="I25" s="26">
        <f t="shared" ref="I25:I29" si="7">H25+(H25*0.05)</f>
        <v>23814</v>
      </c>
      <c r="J25" s="25">
        <f t="shared" ref="J25:J29" si="8">I25</f>
        <v>23814</v>
      </c>
      <c r="K25" s="26">
        <f t="shared" ref="K25:K29" si="9">J25+(J25*0.05)</f>
        <v>25004.7</v>
      </c>
      <c r="L25" s="25">
        <f t="shared" ref="L25:L29" si="10">K25</f>
        <v>25004.7</v>
      </c>
      <c r="M25" s="58">
        <f t="shared" ref="M25:M29" si="11">L25+(L25*0.05)</f>
        <v>26254.935000000001</v>
      </c>
    </row>
    <row r="26" spans="1:13" ht="22" customHeight="1" x14ac:dyDescent="0.45">
      <c r="A26" s="57" t="str">
        <f>Data!A17</f>
        <v>Tangible Benefit</v>
      </c>
      <c r="B26" s="25"/>
      <c r="C26" s="26"/>
      <c r="D26" s="25"/>
      <c r="E26" s="26"/>
      <c r="F26" s="25"/>
      <c r="G26" s="26"/>
      <c r="H26" s="25"/>
      <c r="I26" s="26"/>
      <c r="J26" s="25"/>
      <c r="K26" s="26"/>
      <c r="L26" s="25"/>
      <c r="M26" s="58"/>
    </row>
    <row r="27" spans="1:13" ht="22" customHeight="1" x14ac:dyDescent="0.45">
      <c r="A27" s="59" t="str">
        <f>Data!A18</f>
        <v>Reduced Admin Costs</v>
      </c>
      <c r="B27" s="25"/>
      <c r="C27" s="26"/>
      <c r="D27" s="25">
        <f>Data!B18</f>
        <v>1000</v>
      </c>
      <c r="E27" s="26">
        <f t="shared" si="3"/>
        <v>10800</v>
      </c>
      <c r="F27" s="25">
        <f t="shared" si="4"/>
        <v>10800</v>
      </c>
      <c r="G27" s="26">
        <f t="shared" si="5"/>
        <v>11340</v>
      </c>
      <c r="H27" s="25">
        <f t="shared" si="6"/>
        <v>11340</v>
      </c>
      <c r="I27" s="26">
        <f t="shared" si="7"/>
        <v>11907</v>
      </c>
      <c r="J27" s="25">
        <f t="shared" si="8"/>
        <v>11907</v>
      </c>
      <c r="K27" s="26">
        <f t="shared" si="9"/>
        <v>12502.35</v>
      </c>
      <c r="L27" s="25">
        <f t="shared" si="10"/>
        <v>12502.35</v>
      </c>
      <c r="M27" s="58">
        <f t="shared" si="11"/>
        <v>13127.467500000001</v>
      </c>
    </row>
    <row r="28" spans="1:13" ht="22" customHeight="1" x14ac:dyDescent="0.45">
      <c r="A28" s="59" t="str">
        <f>Data!A19</f>
        <v>Increased Efficiency Revenue</v>
      </c>
      <c r="B28" s="25"/>
      <c r="C28" s="26"/>
      <c r="D28" s="25">
        <f>Data!B19</f>
        <v>1500</v>
      </c>
      <c r="E28" s="26">
        <f t="shared" si="3"/>
        <v>16200</v>
      </c>
      <c r="F28" s="25">
        <f t="shared" si="4"/>
        <v>16200</v>
      </c>
      <c r="G28" s="26">
        <f t="shared" si="5"/>
        <v>17010</v>
      </c>
      <c r="H28" s="25">
        <f t="shared" si="6"/>
        <v>17010</v>
      </c>
      <c r="I28" s="26">
        <f t="shared" si="7"/>
        <v>17860.5</v>
      </c>
      <c r="J28" s="25">
        <f t="shared" si="8"/>
        <v>17860.5</v>
      </c>
      <c r="K28" s="26">
        <f t="shared" si="9"/>
        <v>18753.525000000001</v>
      </c>
      <c r="L28" s="25">
        <f t="shared" si="10"/>
        <v>18753.525000000001</v>
      </c>
      <c r="M28" s="58">
        <f t="shared" si="11"/>
        <v>19691.201250000002</v>
      </c>
    </row>
    <row r="29" spans="1:13" ht="22" customHeight="1" x14ac:dyDescent="0.45">
      <c r="A29" s="59" t="str">
        <f>Data!A20</f>
        <v>Improved Record Accuracy</v>
      </c>
      <c r="B29" s="25"/>
      <c r="C29" s="26"/>
      <c r="D29" s="25">
        <f>Data!B20</f>
        <v>500</v>
      </c>
      <c r="E29" s="26">
        <f t="shared" si="3"/>
        <v>5400</v>
      </c>
      <c r="F29" s="25">
        <f t="shared" si="4"/>
        <v>5400</v>
      </c>
      <c r="G29" s="26">
        <f t="shared" si="5"/>
        <v>5670</v>
      </c>
      <c r="H29" s="25">
        <f t="shared" si="6"/>
        <v>5670</v>
      </c>
      <c r="I29" s="26">
        <f t="shared" si="7"/>
        <v>5953.5</v>
      </c>
      <c r="J29" s="25">
        <f t="shared" si="8"/>
        <v>5953.5</v>
      </c>
      <c r="K29" s="26">
        <f t="shared" si="9"/>
        <v>6251.1750000000002</v>
      </c>
      <c r="L29" s="25">
        <f t="shared" si="10"/>
        <v>6251.1750000000002</v>
      </c>
      <c r="M29" s="58">
        <f t="shared" si="11"/>
        <v>6563.7337500000003</v>
      </c>
    </row>
    <row r="30" spans="1:13" ht="22" customHeight="1" x14ac:dyDescent="0.45">
      <c r="A30" s="59"/>
      <c r="B30" s="25"/>
      <c r="C30" s="26"/>
      <c r="D30" s="25"/>
      <c r="E30" s="26"/>
      <c r="F30" s="25"/>
      <c r="G30" s="26"/>
      <c r="H30" s="25"/>
      <c r="I30" s="26"/>
      <c r="J30" s="25"/>
      <c r="K30" s="26"/>
      <c r="L30" s="25"/>
      <c r="M30" s="58"/>
    </row>
    <row r="31" spans="1:13" ht="22" customHeight="1" x14ac:dyDescent="0.45">
      <c r="A31" s="60" t="s">
        <v>23</v>
      </c>
      <c r="B31" s="25"/>
      <c r="C31" s="26"/>
      <c r="D31" s="25"/>
      <c r="E31" s="26">
        <f>SUM(E24:E30)</f>
        <v>75600</v>
      </c>
      <c r="F31" s="25"/>
      <c r="G31" s="26">
        <f>SUM(G24:G30)</f>
        <v>79380</v>
      </c>
      <c r="H31" s="25"/>
      <c r="I31" s="26">
        <f>SUM(I24:I30)</f>
        <v>83349</v>
      </c>
      <c r="J31" s="25"/>
      <c r="K31" s="26">
        <f>SUM(K24:K30)</f>
        <v>87516.45</v>
      </c>
      <c r="L31" s="25"/>
      <c r="M31" s="58">
        <f>SUM(M24:M30)</f>
        <v>91892.272500000006</v>
      </c>
    </row>
    <row r="32" spans="1:13" ht="22" customHeight="1" x14ac:dyDescent="0.45">
      <c r="A32" s="60" t="s">
        <v>14</v>
      </c>
      <c r="B32" s="25"/>
      <c r="C32" s="26"/>
      <c r="D32" s="25"/>
      <c r="E32" s="26">
        <f>E31*(1/POWER((1+0.1),1))</f>
        <v>68727.272727272721</v>
      </c>
      <c r="F32" s="25"/>
      <c r="G32" s="26">
        <f>G31*(1/POWER((1+0.1),2))</f>
        <v>65603.305785123957</v>
      </c>
      <c r="H32" s="25"/>
      <c r="I32" s="26">
        <f>I31*(1/POWER((1+0.1),3))</f>
        <v>62621.337340345584</v>
      </c>
      <c r="J32" s="25"/>
      <c r="K32" s="26">
        <f>K31*(1/POWER((1+0.1),4))</f>
        <v>59774.912915784422</v>
      </c>
      <c r="L32" s="25"/>
      <c r="M32" s="58">
        <f>M31*(1/POWER((1+0.1),5))</f>
        <v>57057.871419612406</v>
      </c>
    </row>
    <row r="33" spans="1:13" ht="22" customHeight="1" x14ac:dyDescent="0.45">
      <c r="A33" s="60" t="s">
        <v>24</v>
      </c>
      <c r="B33" s="25"/>
      <c r="C33" s="26"/>
      <c r="D33" s="25"/>
      <c r="E33" s="46">
        <f>E32</f>
        <v>68727.272727272721</v>
      </c>
      <c r="F33" s="25"/>
      <c r="G33" s="46">
        <f>E33+G32</f>
        <v>134330.57851239666</v>
      </c>
      <c r="H33" s="25"/>
      <c r="I33" s="46">
        <f>G33+I32</f>
        <v>196951.91585274224</v>
      </c>
      <c r="J33" s="25"/>
      <c r="K33" s="26">
        <f>I33+K32</f>
        <v>256726.82876852667</v>
      </c>
      <c r="L33" s="25"/>
      <c r="M33" s="58">
        <f>K33+M32</f>
        <v>313784.7001881391</v>
      </c>
    </row>
    <row r="34" spans="1:13" ht="22" customHeight="1" x14ac:dyDescent="0.45">
      <c r="A34" s="59"/>
      <c r="B34" s="25"/>
      <c r="C34" s="26"/>
      <c r="D34" s="25"/>
      <c r="E34" s="26"/>
      <c r="F34" s="25"/>
      <c r="G34" s="26"/>
      <c r="H34" s="25"/>
      <c r="I34" s="26"/>
      <c r="J34" s="25"/>
      <c r="K34" s="26"/>
      <c r="L34" s="25"/>
      <c r="M34" s="58"/>
    </row>
    <row r="35" spans="1:13" ht="22" customHeight="1" x14ac:dyDescent="0.45">
      <c r="A35" s="57" t="s">
        <v>25</v>
      </c>
      <c r="B35" s="25"/>
      <c r="C35" s="26"/>
      <c r="D35" s="25"/>
      <c r="E35" s="26">
        <f>E33-E20</f>
        <v>-7772.7272727272793</v>
      </c>
      <c r="F35" s="25"/>
      <c r="G35" s="26">
        <f>G33-G20</f>
        <v>20866.94214876031</v>
      </c>
      <c r="H35" s="25"/>
      <c r="I35" s="26">
        <f>I33-I20</f>
        <v>47532.742299023259</v>
      </c>
      <c r="J35" s="25"/>
      <c r="K35" s="26">
        <f>K33-K20</f>
        <v>72332.723584454565</v>
      </c>
      <c r="L35" s="25"/>
      <c r="M35" s="62">
        <f>M33-M20</f>
        <v>95369.525145450811</v>
      </c>
    </row>
    <row r="36" spans="1:13" ht="22" customHeight="1" x14ac:dyDescent="0.45">
      <c r="A36" s="59"/>
      <c r="B36" s="25"/>
      <c r="C36" s="26"/>
      <c r="D36" s="25"/>
      <c r="E36" s="26"/>
      <c r="F36" s="25"/>
      <c r="G36" s="26"/>
      <c r="H36" s="25"/>
      <c r="I36" s="26"/>
      <c r="J36" s="25"/>
      <c r="K36" s="26"/>
      <c r="L36" s="25"/>
      <c r="M36" s="58"/>
    </row>
    <row r="37" spans="1:13" ht="22" customHeight="1" thickBot="1" x14ac:dyDescent="0.5">
      <c r="A37" s="63" t="s">
        <v>38</v>
      </c>
      <c r="B37" s="64"/>
      <c r="C37" s="65"/>
      <c r="D37" s="64"/>
      <c r="E37" s="66">
        <f>M35/C11</f>
        <v>2.4771305232584626</v>
      </c>
      <c r="F37" s="64"/>
      <c r="G37" s="65"/>
      <c r="H37" s="64"/>
      <c r="I37" s="65"/>
      <c r="J37" s="64"/>
      <c r="K37" s="65"/>
      <c r="L37" s="64"/>
      <c r="M37" s="67"/>
    </row>
  </sheetData>
  <mergeCells count="9">
    <mergeCell ref="A1:M1"/>
    <mergeCell ref="A2:A3"/>
    <mergeCell ref="B2:M2"/>
    <mergeCell ref="B3:C3"/>
    <mergeCell ref="D3:E3"/>
    <mergeCell ref="F3:G3"/>
    <mergeCell ref="H3:I3"/>
    <mergeCell ref="J3:K3"/>
    <mergeCell ref="L3:M3"/>
  </mergeCells>
  <phoneticPr fontId="4" type="noConversion"/>
  <printOptions horizontalCentered="1"/>
  <pageMargins left="0.75" right="0.75" top="1" bottom="1" header="0.5" footer="0.5"/>
  <pageSetup paperSize="9" scale="61" orientation="landscape" horizontalDpi="4294967292" verticalDpi="4294967292" r:id="rId1"/>
  <extLst>
    <ext xmlns:mx="http://schemas.microsoft.com/office/mac/excel/2008/main" uri="{64002731-A6B0-56B0-2670-7721B7C09600}">
      <mx:PLV Mode="0" OnePage="0" WScale="61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CBA slide template</vt:lpstr>
      <vt:lpstr>CBA slide answer</vt:lpstr>
      <vt:lpstr>'CBA slide answer'!Print_Area</vt:lpstr>
      <vt:lpstr>'CBA slide template'!Print_Area</vt:lpstr>
    </vt:vector>
  </TitlesOfParts>
  <Company>Universiti Teknologi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Noraini Ibrahim</dc:creator>
  <cp:lastModifiedBy>Ahmed Algabaly</cp:lastModifiedBy>
  <cp:lastPrinted>2022-10-28T05:11:45Z</cp:lastPrinted>
  <dcterms:created xsi:type="dcterms:W3CDTF">2013-10-01T02:05:02Z</dcterms:created>
  <dcterms:modified xsi:type="dcterms:W3CDTF">2023-11-17T12:10:52Z</dcterms:modified>
</cp:coreProperties>
</file>