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-server\Main server\Stats\"/>
    </mc:Choice>
  </mc:AlternateContent>
  <xr:revisionPtr revIDLastSave="0" documentId="13_ncr:1_{698C5C4C-14F4-48D6-AEB5-96CB4DC70E28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names" sheetId="1" r:id="rId1"/>
  </sheets>
  <externalReferences>
    <externalReference r:id="rId2"/>
  </externalReferences>
  <definedNames>
    <definedName name="_xlchart.v1.0" hidden="1">[1]names!$A$47:$A$63</definedName>
    <definedName name="_xlchart.v1.1" hidden="1">names!$A$56:$A$74</definedName>
    <definedName name="_xlchart.v1.10" hidden="1">names!$A$56:$A$74</definedName>
    <definedName name="_xlchart.v1.11" hidden="1">names!$B$56:$B$74</definedName>
    <definedName name="_xlchart.v1.2" hidden="1">names!$B$56:$B$74</definedName>
    <definedName name="_xlchart.v1.3" hidden="1">[1]names!$A$46:$A$63</definedName>
    <definedName name="_xlchart.v1.4" hidden="1">names!$A$55:$A$84</definedName>
    <definedName name="_xlchart.v1.5" hidden="1">names!$B$55:$B$84</definedName>
    <definedName name="_xlchart.v1.6" hidden="1">[1]names!$A$47:$A$63</definedName>
    <definedName name="_xlchart.v1.7" hidden="1">names!$A$56:$A$74</definedName>
    <definedName name="_xlchart.v1.8" hidden="1">names!$B$56:$B$74</definedName>
    <definedName name="_xlchart.v1.9" hidden="1">[1]names!$A$47:$A$63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C17" i="1" s="1"/>
  <c r="C2" i="1"/>
  <c r="C4" i="1"/>
  <c r="C5" i="1"/>
  <c r="C6" i="1"/>
  <c r="C7" i="1"/>
  <c r="C8" i="1"/>
  <c r="C15" i="1"/>
  <c r="C9" i="1"/>
  <c r="C10" i="1"/>
  <c r="C11" i="1"/>
  <c r="C12" i="1"/>
  <c r="C13" i="1"/>
  <c r="C1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6" i="1" l="1"/>
  <c r="B52" i="1"/>
  <c r="C52" i="1"/>
  <c r="B85" i="1" l="1"/>
  <c r="C56" i="1" s="1"/>
  <c r="B3" i="1"/>
  <c r="C3" i="1" s="1"/>
  <c r="G8" i="1" l="1"/>
  <c r="H11" i="1" l="1"/>
  <c r="F11" i="1"/>
  <c r="I8" i="1"/>
  <c r="I10" i="1"/>
  <c r="I9" i="1"/>
  <c r="I7" i="1"/>
  <c r="I4" i="1"/>
  <c r="I5" i="1"/>
  <c r="I3" i="1"/>
  <c r="I2" i="1"/>
  <c r="I6" i="1"/>
  <c r="G10" i="1"/>
  <c r="G9" i="1"/>
  <c r="G7" i="1"/>
  <c r="G4" i="1"/>
  <c r="G5" i="1"/>
  <c r="G3" i="1"/>
  <c r="G2" i="1"/>
  <c r="G6" i="1"/>
  <c r="C77" i="1" l="1"/>
  <c r="C73" i="1"/>
  <c r="C68" i="1"/>
  <c r="C64" i="1"/>
  <c r="C78" i="1"/>
  <c r="C67" i="1"/>
  <c r="C66" i="1"/>
  <c r="C81" i="1"/>
  <c r="C60" i="1"/>
  <c r="C65" i="1"/>
  <c r="C79" i="1"/>
  <c r="C82" i="1"/>
  <c r="C61" i="1"/>
  <c r="C72" i="1"/>
  <c r="C58" i="1"/>
  <c r="C83" i="1"/>
  <c r="C70" i="1"/>
  <c r="C62" i="1"/>
  <c r="C69" i="1"/>
  <c r="C76" i="1"/>
  <c r="C71" i="1"/>
  <c r="C74" i="1"/>
  <c r="C57" i="1"/>
  <c r="C85" i="1" s="1"/>
  <c r="C75" i="1"/>
  <c r="C59" i="1"/>
  <c r="C63" i="1"/>
  <c r="C84" i="1"/>
  <c r="C80" i="1"/>
  <c r="I11" i="1"/>
  <c r="G11" i="1"/>
</calcChain>
</file>

<file path=xl/sharedStrings.xml><?xml version="1.0" encoding="utf-8"?>
<sst xmlns="http://schemas.openxmlformats.org/spreadsheetml/2006/main" count="104" uniqueCount="62">
  <si>
    <t xml:space="preserve">Super Admin </t>
  </si>
  <si>
    <t xml:space="preserve">Admin </t>
  </si>
  <si>
    <t xml:space="preserve">Moderator </t>
  </si>
  <si>
    <t xml:space="preserve">Patreon </t>
  </si>
  <si>
    <t xml:space="preserve">Puzzle winner </t>
  </si>
  <si>
    <t xml:space="preserve">Puzzle Solver </t>
  </si>
  <si>
    <t xml:space="preserve">fan-art-ist </t>
  </si>
  <si>
    <t xml:space="preserve">Very Active Member </t>
  </si>
  <si>
    <t xml:space="preserve">Active Member </t>
  </si>
  <si>
    <t xml:space="preserve">Bots </t>
  </si>
  <si>
    <t xml:space="preserve">Programmer </t>
  </si>
  <si>
    <t xml:space="preserve">PHP </t>
  </si>
  <si>
    <t xml:space="preserve">PHP-Helper </t>
  </si>
  <si>
    <t xml:space="preserve">Rust </t>
  </si>
  <si>
    <t xml:space="preserve">Rust-Helper </t>
  </si>
  <si>
    <t xml:space="preserve">Lua </t>
  </si>
  <si>
    <t xml:space="preserve">Lua-Helper </t>
  </si>
  <si>
    <t xml:space="preserve">C-Lang </t>
  </si>
  <si>
    <t xml:space="preserve">C-Helper </t>
  </si>
  <si>
    <t xml:space="preserve">JS </t>
  </si>
  <si>
    <t xml:space="preserve">JS-Helper </t>
  </si>
  <si>
    <t xml:space="preserve">C++ </t>
  </si>
  <si>
    <t xml:space="preserve">C++-Helper </t>
  </si>
  <si>
    <t xml:space="preserve">Java </t>
  </si>
  <si>
    <t xml:space="preserve">Java-Helper </t>
  </si>
  <si>
    <t xml:space="preserve">Python </t>
  </si>
  <si>
    <t xml:space="preserve">Python-Helper </t>
  </si>
  <si>
    <t xml:space="preserve">C# </t>
  </si>
  <si>
    <t xml:space="preserve">C#-Helper </t>
  </si>
  <si>
    <t xml:space="preserve">Tensorflow </t>
  </si>
  <si>
    <t xml:space="preserve">PyTorch </t>
  </si>
  <si>
    <t xml:space="preserve">Unity </t>
  </si>
  <si>
    <t xml:space="preserve">Unreal </t>
  </si>
  <si>
    <t xml:space="preserve">SQL </t>
  </si>
  <si>
    <t xml:space="preserve">NoSQL </t>
  </si>
  <si>
    <t xml:space="preserve">Linux </t>
  </si>
  <si>
    <t xml:space="preserve">OS X </t>
  </si>
  <si>
    <t xml:space="preserve">Windows </t>
  </si>
  <si>
    <t xml:space="preserve">Chrome OS </t>
  </si>
  <si>
    <t xml:space="preserve">General-Notif </t>
  </si>
  <si>
    <t xml:space="preserve">YT-Notif </t>
  </si>
  <si>
    <t>Hyper Active Member</t>
  </si>
  <si>
    <t>Name</t>
  </si>
  <si>
    <t>Count</t>
  </si>
  <si>
    <t>Percent</t>
  </si>
  <si>
    <t>everyone</t>
  </si>
  <si>
    <t>no-role</t>
  </si>
  <si>
    <t>Language</t>
  </si>
  <si>
    <t>Helpers</t>
  </si>
  <si>
    <t>Total</t>
  </si>
  <si>
    <t>Helper%</t>
  </si>
  <si>
    <t>Non-Helper</t>
  </si>
  <si>
    <t>-</t>
  </si>
  <si>
    <t>with-roles</t>
  </si>
  <si>
    <t>Results</t>
  </si>
  <si>
    <t xml:space="preserve">Muted </t>
  </si>
  <si>
    <t xml:space="preserve">Active 𝘅10⁹⁹ </t>
  </si>
  <si>
    <t xml:space="preserve">anime </t>
  </si>
  <si>
    <t xml:space="preserve">Admin - its ur boi </t>
  </si>
  <si>
    <t xml:space="preserve">Nitro Booster </t>
  </si>
  <si>
    <t xml:space="preserve">Web-Design </t>
  </si>
  <si>
    <t xml:space="preserve">self promote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</si>
</sst>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3-4536-A69A-C1424363E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3-4536-A69A-C1424363E2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3-4536-A69A-C1424363E2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3-4536-A69A-C1424363E2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E3-4536-A69A-C1424363E2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3-4536-A69A-C1424363E2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E3-4536-A69A-C1424363E2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E3-4536-A69A-C1424363E2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E3-4536-A69A-C1424363E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names!$H$2:$H$10</c:f>
              <c:numCache>
                <c:formatCode>General</c:formatCode>
                <c:ptCount val="9"/>
                <c:pt idx="0">
                  <c:v>1255</c:v>
                </c:pt>
                <c:pt idx="1">
                  <c:v>861</c:v>
                </c:pt>
                <c:pt idx="2">
                  <c:v>731</c:v>
                </c:pt>
                <c:pt idx="3">
                  <c:v>660</c:v>
                </c:pt>
                <c:pt idx="4">
                  <c:v>600</c:v>
                </c:pt>
                <c:pt idx="5">
                  <c:v>356</c:v>
                </c:pt>
                <c:pt idx="6">
                  <c:v>203</c:v>
                </c:pt>
                <c:pt idx="7">
                  <c:v>167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E3-4536-A69A-C1424363E2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Helpers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names!$F$2:$F$10</c:f>
              <c:numCache>
                <c:formatCode>General</c:formatCode>
                <c:ptCount val="9"/>
                <c:pt idx="0">
                  <c:v>210</c:v>
                </c:pt>
                <c:pt idx="1">
                  <c:v>153</c:v>
                </c:pt>
                <c:pt idx="2">
                  <c:v>129</c:v>
                </c:pt>
                <c:pt idx="3">
                  <c:v>105</c:v>
                </c:pt>
                <c:pt idx="4">
                  <c:v>107</c:v>
                </c:pt>
                <c:pt idx="5">
                  <c:v>75</c:v>
                </c:pt>
                <c:pt idx="6">
                  <c:v>51</c:v>
                </c:pt>
                <c:pt idx="7">
                  <c:v>43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E-463A-9E15-34F8117ADFA1}"/>
            </c:ext>
          </c:extLst>
        </c:ser>
        <c:ser>
          <c:idx val="1"/>
          <c:order val="1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names!$G$2:$G$10</c:f>
              <c:numCache>
                <c:formatCode>General</c:formatCode>
                <c:ptCount val="9"/>
                <c:pt idx="0">
                  <c:v>1045</c:v>
                </c:pt>
                <c:pt idx="1">
                  <c:v>708</c:v>
                </c:pt>
                <c:pt idx="2">
                  <c:v>602</c:v>
                </c:pt>
                <c:pt idx="3">
                  <c:v>555</c:v>
                </c:pt>
                <c:pt idx="4">
                  <c:v>493</c:v>
                </c:pt>
                <c:pt idx="5">
                  <c:v>281</c:v>
                </c:pt>
                <c:pt idx="6">
                  <c:v>152</c:v>
                </c:pt>
                <c:pt idx="7">
                  <c:v>124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E-463A-9E15-34F8117ADF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3817240"/>
        <c:axId val="733821504"/>
      </c:barChart>
      <c:catAx>
        <c:axId val="7338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821504"/>
        <c:crosses val="autoZero"/>
        <c:auto val="1"/>
        <c:lblAlgn val="ctr"/>
        <c:lblOffset val="100"/>
        <c:noMultiLvlLbl val="0"/>
      </c:catAx>
      <c:valAx>
        <c:axId val="7338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338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names!$A$48:$A$49</c:f>
              <c:strCache>
                <c:ptCount val="2"/>
                <c:pt idx="0">
                  <c:v>General-Notif </c:v>
                </c:pt>
                <c:pt idx="1">
                  <c:v>YT-Notif </c:v>
                </c:pt>
              </c:strCache>
            </c:strRef>
          </c:cat>
          <c:val>
            <c:numRef>
              <c:f>names!$B$48:$B$49</c:f>
              <c:numCache>
                <c:formatCode>General</c:formatCode>
                <c:ptCount val="2"/>
                <c:pt idx="0">
                  <c:v>796</c:v>
                </c:pt>
                <c:pt idx="1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E-4A3F-AF5C-57067D57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Active</a:t>
            </a:r>
            <a:r>
              <a:rPr lang="de-CH" baseline="0"/>
              <a:t> Members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names!$A$14:$A$17</c:f>
              <c:strCache>
                <c:ptCount val="4"/>
                <c:pt idx="0">
                  <c:v>Active 𝘅10⁹⁹ </c:v>
                </c:pt>
                <c:pt idx="1">
                  <c:v>Hyper Active Member</c:v>
                </c:pt>
                <c:pt idx="2">
                  <c:v>Very Active Member </c:v>
                </c:pt>
                <c:pt idx="3">
                  <c:v>Active Member </c:v>
                </c:pt>
              </c:strCache>
            </c:strRef>
          </c:cat>
          <c:val>
            <c:numRef>
              <c:f>names!$B$14:$B$17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36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D-4BBC-BDAD-B61C0690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names!$A$44:$A$47</c:f>
              <c:strCache>
                <c:ptCount val="4"/>
                <c:pt idx="0">
                  <c:v>Linux </c:v>
                </c:pt>
                <c:pt idx="1">
                  <c:v>OS X </c:v>
                </c:pt>
                <c:pt idx="2">
                  <c:v>Windows </c:v>
                </c:pt>
                <c:pt idx="3">
                  <c:v>Chrome OS </c:v>
                </c:pt>
              </c:strCache>
            </c:strRef>
          </c:cat>
          <c:val>
            <c:numRef>
              <c:f>names!$B$44:$B$47</c:f>
              <c:numCache>
                <c:formatCode>General</c:formatCode>
                <c:ptCount val="4"/>
                <c:pt idx="0">
                  <c:v>400</c:v>
                </c:pt>
                <c:pt idx="1">
                  <c:v>204</c:v>
                </c:pt>
                <c:pt idx="2">
                  <c:v>2184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4-41D4-985F-9FDC5B8A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Speciality</a:t>
            </a:r>
          </a:p>
        </c:rich>
      </c:tx>
      <c:layout>
        <c:manualLayout>
          <c:xMode val="edge"/>
          <c:yMode val="edge"/>
          <c:x val="0.46607456608998948"/>
          <c:y val="1.1637573877403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B5-491F-9066-8A7BCE5A8E31}"/>
              </c:ext>
            </c:extLst>
          </c:dPt>
          <c:dLbls>
            <c:dLbl>
              <c:idx val="6"/>
              <c:layout>
                <c:manualLayout>
                  <c:x val="3.3066751890212479E-2"/>
                  <c:y val="1.85438325325628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B5-491F-9066-8A7BCE5A8E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names!$A$37:$A$43</c:f>
              <c:strCache>
                <c:ptCount val="7"/>
                <c:pt idx="0">
                  <c:v>Tensorflow </c:v>
                </c:pt>
                <c:pt idx="1">
                  <c:v>PyTorch </c:v>
                </c:pt>
                <c:pt idx="2">
                  <c:v>Unity </c:v>
                </c:pt>
                <c:pt idx="3">
                  <c:v>Unreal </c:v>
                </c:pt>
                <c:pt idx="4">
                  <c:v>SQL </c:v>
                </c:pt>
                <c:pt idx="5">
                  <c:v>NoSQL </c:v>
                </c:pt>
                <c:pt idx="6">
                  <c:v>Web-Design </c:v>
                </c:pt>
              </c:strCache>
            </c:strRef>
          </c:cat>
          <c:val>
            <c:numRef>
              <c:f>names!$B$37:$B$43</c:f>
              <c:numCache>
                <c:formatCode>General</c:formatCode>
                <c:ptCount val="7"/>
                <c:pt idx="0">
                  <c:v>64</c:v>
                </c:pt>
                <c:pt idx="1">
                  <c:v>31</c:v>
                </c:pt>
                <c:pt idx="2">
                  <c:v>143</c:v>
                </c:pt>
                <c:pt idx="3">
                  <c:v>54</c:v>
                </c:pt>
                <c:pt idx="4">
                  <c:v>187</c:v>
                </c:pt>
                <c:pt idx="5">
                  <c:v>73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5-491F-9066-8A7BCE5A8E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Roles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Roles</a:t>
          </a:r>
        </a:p>
      </cx:txPr>
    </cx:title>
    <cx:plotArea>
      <cx:plotAreaRegion>
        <cx:series layoutId="treemap" uniqueId="{F72ED60C-103D-4D31-94DA-826B9491C862}">
          <cx:tx>
            <cx:txData>
              <cx:f>_xlchart.v1.1</cx:f>
              <cx:v>Programmer  Windows  YT-Notif  General-Notif  self promote  Linux  OS X  SQL  anime  Unity  Web-Design  Active Member  NoSQL  Chrome OS  Tensorflow  Puzzle Solver  Unreal  Very Active Member  PyTorch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everyone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everyone</a:t>
          </a:r>
        </a:p>
      </cx:txPr>
    </cx:title>
    <cx:plotArea>
      <cx:plotAreaRegion>
        <cx:series layoutId="treemap" uniqueId="{F72ED60C-103D-4D31-94DA-826B9491C862}">
          <cx:tx>
            <cx:txData>
              <cx:f>_xlchart.v1.4</cx:f>
              <cx:v>no-role Programmer  Windows  YT-Notif  General-Notif  self promote  Linux  OS X  SQL  anime  Unity  Web-Design  Active Member  NoSQL  Chrome OS  Tensorflow  Puzzle Solver  Unreal  Very Active Member  PyTorch  fan-art-ist  Moderator  Bots  Nitro Booster  Hyper Active Member Admin  Muted  Patreon  Puzzle winner  Active 𝘅10⁹⁹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179294</xdr:colOff>
      <xdr:row>0</xdr:row>
      <xdr:rowOff>179294</xdr:rowOff>
    </xdr:from>
    <xdr:to>
      <xdr:col>24</xdr:col>
      <xdr:colOff>379320</xdr:colOff>
      <xdr:row>18</xdr:row>
      <xdr:rowOff>131669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870B870-B69D-4626-B3B5-616B257EC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6394" y="179294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156883</xdr:colOff>
      <xdr:row>19</xdr:row>
      <xdr:rowOff>22412</xdr:rowOff>
    </xdr:from>
    <xdr:to>
      <xdr:col>24</xdr:col>
      <xdr:colOff>356909</xdr:colOff>
      <xdr:row>36</xdr:row>
      <xdr:rowOff>165287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AFA03765-98DD-42A9-9932-9F481A745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3983" y="3641912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680357</xdr:colOff>
      <xdr:row>37</xdr:row>
      <xdr:rowOff>81643</xdr:rowOff>
    </xdr:from>
    <xdr:to>
      <xdr:col>20</xdr:col>
      <xdr:colOff>721179</xdr:colOff>
      <xdr:row>64</xdr:row>
      <xdr:rowOff>38103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C089B7-053C-43ED-966D-E1503CFD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421822</xdr:colOff>
      <xdr:row>59</xdr:row>
      <xdr:rowOff>40822</xdr:rowOff>
    </xdr:from>
    <xdr:to>
      <xdr:col>14</xdr:col>
      <xdr:colOff>571501</xdr:colOff>
      <xdr:row>85</xdr:row>
      <xdr:rowOff>106136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B88CBF-5FD0-47C5-A62B-E3F49A9C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593911</xdr:colOff>
      <xdr:row>11</xdr:row>
      <xdr:rowOff>180414</xdr:rowOff>
    </xdr:from>
    <xdr:to>
      <xdr:col>8</xdr:col>
      <xdr:colOff>414617</xdr:colOff>
      <xdr:row>32</xdr:row>
      <xdr:rowOff>78441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C028A26-957A-4E49-8172-2DE27026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414616</xdr:colOff>
      <xdr:row>33</xdr:row>
      <xdr:rowOff>12325</xdr:rowOff>
    </xdr:from>
    <xdr:to>
      <xdr:col>8</xdr:col>
      <xdr:colOff>605117</xdr:colOff>
      <xdr:row>53</xdr:row>
      <xdr:rowOff>179294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23943CF-8C3E-4B19-A6C8-20E31B9C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112057</xdr:colOff>
      <xdr:row>37</xdr:row>
      <xdr:rowOff>90767</xdr:rowOff>
    </xdr:from>
    <xdr:to>
      <xdr:col>14</xdr:col>
      <xdr:colOff>493058</xdr:colOff>
      <xdr:row>58</xdr:row>
      <xdr:rowOff>56029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B23A086-D827-42E0-8E48-25CD7AC09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40821</xdr:colOff>
      <xdr:row>37</xdr:row>
      <xdr:rowOff>111579</xdr:rowOff>
    </xdr:from>
    <xdr:to>
      <xdr:col>26</xdr:col>
      <xdr:colOff>367393</xdr:colOff>
      <xdr:row>60</xdr:row>
      <xdr:rowOff>95250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1F36EC3-24BD-4A2C-ADCE-09140E24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06.0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</sheetNames>
    <sheetDataSet>
      <sheetData sheetId="0">
        <row r="2">
          <cell r="E2" t="str">
            <v xml:space="preserve">Python </v>
          </cell>
        </row>
        <row r="3">
          <cell r="E3" t="str">
            <v xml:space="preserve">Java </v>
          </cell>
        </row>
        <row r="4">
          <cell r="E4" t="str">
            <v xml:space="preserve">JS </v>
          </cell>
        </row>
        <row r="5">
          <cell r="E5" t="str">
            <v xml:space="preserve">C++ </v>
          </cell>
        </row>
        <row r="6">
          <cell r="E6" t="str">
            <v xml:space="preserve">C# </v>
          </cell>
        </row>
        <row r="7">
          <cell r="E7" t="str">
            <v xml:space="preserve">C-Lang </v>
          </cell>
        </row>
        <row r="8">
          <cell r="E8" t="str">
            <v xml:space="preserve">Lua </v>
          </cell>
        </row>
        <row r="9">
          <cell r="A9" t="str">
            <v xml:space="preserve">Active 𝘅10⁹⁹ </v>
          </cell>
          <cell r="E9" t="str">
            <v xml:space="preserve">PHP </v>
          </cell>
        </row>
        <row r="10">
          <cell r="A10" t="str">
            <v xml:space="preserve">Hyper Active Member </v>
          </cell>
          <cell r="E10" t="str">
            <v xml:space="preserve">Rust </v>
          </cell>
        </row>
        <row r="11">
          <cell r="A11" t="str">
            <v xml:space="preserve">Very Active Member </v>
          </cell>
        </row>
        <row r="12">
          <cell r="A12" t="str">
            <v xml:space="preserve">Active Member </v>
          </cell>
        </row>
        <row r="36">
          <cell r="A36" t="str">
            <v xml:space="preserve">Linux </v>
          </cell>
        </row>
        <row r="37">
          <cell r="A37" t="str">
            <v xml:space="preserve">OS X </v>
          </cell>
        </row>
        <row r="38">
          <cell r="A38" t="str">
            <v xml:space="preserve">Windows </v>
          </cell>
        </row>
        <row r="39">
          <cell r="A39" t="str">
            <v xml:space="preserve">Chrome OS </v>
          </cell>
        </row>
        <row r="46">
          <cell r="A46" t="str">
            <v>no-roles</v>
          </cell>
        </row>
        <row r="47">
          <cell r="A47" t="str">
            <v xml:space="preserve">Programmer </v>
          </cell>
        </row>
        <row r="48">
          <cell r="A48" t="str">
            <v xml:space="preserve">Windows </v>
          </cell>
        </row>
        <row r="49">
          <cell r="A49" t="str">
            <v xml:space="preserve">YT-Notif </v>
          </cell>
        </row>
        <row r="50">
          <cell r="A50" t="str">
            <v xml:space="preserve">General-Notif </v>
          </cell>
        </row>
        <row r="51">
          <cell r="A51" t="str">
            <v xml:space="preserve">OS X </v>
          </cell>
        </row>
        <row r="52">
          <cell r="A52" t="str">
            <v xml:space="preserve">Active Member </v>
          </cell>
        </row>
        <row r="53">
          <cell r="A53" t="str">
            <v xml:space="preserve">Chrome OS </v>
          </cell>
        </row>
        <row r="54">
          <cell r="A54" t="str">
            <v xml:space="preserve">fan-art-ist </v>
          </cell>
        </row>
        <row r="55">
          <cell r="A55" t="str">
            <v xml:space="preserve">Very Active Member </v>
          </cell>
        </row>
        <row r="56">
          <cell r="A56" t="str">
            <v xml:space="preserve">Bots </v>
          </cell>
        </row>
        <row r="57">
          <cell r="A57" t="str">
            <v xml:space="preserve">Moderator </v>
          </cell>
        </row>
        <row r="58">
          <cell r="A58" t="str">
            <v xml:space="preserve">Moderator Helper </v>
          </cell>
        </row>
        <row r="59">
          <cell r="A59" t="str">
            <v xml:space="preserve">Special </v>
          </cell>
        </row>
        <row r="60">
          <cell r="A60" t="str">
            <v xml:space="preserve">Admin </v>
          </cell>
        </row>
        <row r="61">
          <cell r="A61" t="str">
            <v xml:space="preserve">Hyper Active Member </v>
          </cell>
        </row>
        <row r="62">
          <cell r="A62" t="str">
            <v xml:space="preserve">Patreon </v>
          </cell>
        </row>
        <row r="63">
          <cell r="A63" t="str">
            <v xml:space="preserve">Active 𝘅10⁹⁹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les" displayName="Roles" ref="A1:C52" totalsRowShown="0">
  <autoFilter ref="A1:C52" xr:uid="{00000000-0009-0000-0100-000001000000}"/>
  <tableColumns count="3">
    <tableColumn id="1" xr3:uid="{00000000-0010-0000-0000-000001000000}" name="Name"/>
    <tableColumn id="2" xr3:uid="{00000000-0010-0000-0000-000002000000}" name="Count"/>
    <tableColumn id="3" xr3:uid="{00000000-0010-0000-0000-000003000000}" name="Percent" dataDxfId="1">
      <calculatedColumnFormula xml:space="preserve"> ROUND((100/17827)*Roles[[#This Row],[Count]],2)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anguages" displayName="Languages" ref="E1:I11" totalsRowCount="1">
  <autoFilter ref="E1:I10" xr:uid="{00000000-0009-0000-0100-000004000000}"/>
  <sortState ref="E2:I10">
    <sortCondition descending="1" ref="H1:H10"/>
  </sortState>
  <tableColumns count="5">
    <tableColumn id="1" xr3:uid="{00000000-0010-0000-0100-000001000000}" name="Language" totalsRowLabel="Results"/>
    <tableColumn id="2" xr3:uid="{00000000-0010-0000-0100-000002000000}" name="Helpers" totalsRowFunction="sum"/>
    <tableColumn id="3" xr3:uid="{00000000-0010-0000-0100-000003000000}" name="Non-Helper" totalsRowFunction="sum" dataDxfId="4">
      <calculatedColumnFormula>Languages[[#This Row],[Total]]-Languages[[#This Row],[Helpers]]</calculatedColumnFormula>
    </tableColumn>
    <tableColumn id="4" xr3:uid="{00000000-0010-0000-0100-000004000000}" name="Total" totalsRowFunction="sum" dataDxfId="3"/>
    <tableColumn id="5" xr3:uid="{00000000-0010-0000-0100-000005000000}" name="Helper%" totalsRowFunction="custom" dataDxfId="2">
      <calculatedColumnFormula>ROUND((100/Languages[[#This Row],[Total]])*Languages[[#This Row],[Helpers]],1)</calculatedColumnFormula>
      <totalsRowFormula>ROUND(SUBTOTAL(101,Languages[Helper%]),1)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NDRoles" displayName="NDRoles" ref="A54:C85" totalsRowCount="1" headerRowCellStyle="Standard" dataCellStyle="Standard">
  <autoFilter ref="A54:C84" xr:uid="{00000000-0009-0000-0100-000005000000}"/>
  <sortState ref="A55:C84">
    <sortCondition descending="1" ref="B54:B84"/>
  </sortState>
  <tableColumns count="3">
    <tableColumn id="1" xr3:uid="{00000000-0010-0000-0200-000001000000}" name="Name" totalsRowLabel="with-roles" dataCellStyle="Standard"/>
    <tableColumn id="2" xr3:uid="{00000000-0010-0000-0200-000002000000}" name="Count" totalsRowFunction="custom" dataCellStyle="Standard">
      <totalsRowFormula>SUBTOTAL(109,B56:B84)</totalsRowFormula>
    </tableColumn>
    <tableColumn id="3" xr3:uid="{00000000-0010-0000-0200-000003000000}" name="Percent" totalsRowFunction="sum" dataDxfId="0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10" zoomScale="70" zoomScaleNormal="70" workbookViewId="0">
      <selection activeCell="B84" sqref="B84"/>
    </sheetView>
  </sheetViews>
  <sheetFormatPr baseColWidth="10" defaultRowHeight="15" x14ac:dyDescent="0.25"/>
  <cols>
    <col min="1" max="1" width="21" customWidth="1"/>
    <col min="2" max="2" width="9.7109375" customWidth="1"/>
    <col min="3" max="3" width="9.85546875" customWidth="1"/>
    <col min="7" max="7" width="11.42578125" customWidth="1"/>
  </cols>
  <sheetData>
    <row r="1" spans="1:9" x14ac:dyDescent="0.25">
      <c r="A1" t="s">
        <v>42</v>
      </c>
      <c r="B1" t="s">
        <v>43</v>
      </c>
      <c r="C1" t="s">
        <v>44</v>
      </c>
      <c r="E1" t="s">
        <v>47</v>
      </c>
      <c r="F1" t="s">
        <v>48</v>
      </c>
      <c r="G1" t="s">
        <v>51</v>
      </c>
      <c r="H1" t="s">
        <v>49</v>
      </c>
      <c r="I1" t="s">
        <v>50</v>
      </c>
    </row>
    <row r="2" spans="1:9" x14ac:dyDescent="0.25">
      <c r="A2" t="s">
        <v>45</v>
      </c>
      <c r="B2" s="1">
        <v>17827</v>
      </c>
      <c r="C2" s="2">
        <f xml:space="preserve"> ROUND((100/17827)*Roles[[#This Row],[Count]],2)</f>
        <v>100</v>
      </c>
      <c r="E2" t="s">
        <v>25</v>
      </c>
      <c r="F2">
        <v>210</v>
      </c>
      <c r="G2">
        <f>Languages[[#This Row],[Total]]-Languages[[#This Row],[Helpers]]</f>
        <v>1045</v>
      </c>
      <c r="H2">
        <v>1255</v>
      </c>
      <c r="I2">
        <f>ROUND((100/Languages[[#This Row],[Total]])*Languages[[#This Row],[Helpers]],1)</f>
        <v>16.7</v>
      </c>
    </row>
    <row r="3" spans="1:9" x14ac:dyDescent="0.25">
      <c r="A3" t="s">
        <v>46</v>
      </c>
      <c r="B3">
        <f>17827-SUM(B4:B18)-SUM(B37:B52)</f>
        <v>8592</v>
      </c>
      <c r="C3" s="2">
        <f xml:space="preserve"> ROUND((100/17827)*Roles[[#This Row],[Count]],2)</f>
        <v>48.2</v>
      </c>
      <c r="E3" t="s">
        <v>23</v>
      </c>
      <c r="F3">
        <v>153</v>
      </c>
      <c r="G3">
        <f>Languages[[#This Row],[Total]]-Languages[[#This Row],[Helpers]]</f>
        <v>708</v>
      </c>
      <c r="H3">
        <v>861</v>
      </c>
      <c r="I3">
        <f>ROUND((100/Languages[[#This Row],[Total]])*Languages[[#This Row],[Helpers]],1)</f>
        <v>17.8</v>
      </c>
    </row>
    <row r="4" spans="1:9" x14ac:dyDescent="0.25">
      <c r="A4" t="s">
        <v>58</v>
      </c>
      <c r="B4" s="1">
        <v>1</v>
      </c>
      <c r="C4" s="2">
        <f xml:space="preserve"> ROUND((100/17827)*Roles[[#This Row],[Count]],2)</f>
        <v>0.01</v>
      </c>
      <c r="E4" t="s">
        <v>19</v>
      </c>
      <c r="F4">
        <v>129</v>
      </c>
      <c r="G4">
        <f>Languages[[#This Row],[Total]]-Languages[[#This Row],[Helpers]]</f>
        <v>602</v>
      </c>
      <c r="H4">
        <v>731</v>
      </c>
      <c r="I4">
        <f>ROUND((100/Languages[[#This Row],[Total]])*Languages[[#This Row],[Helpers]],1)</f>
        <v>17.600000000000001</v>
      </c>
    </row>
    <row r="5" spans="1:9" x14ac:dyDescent="0.25">
      <c r="A5" t="s">
        <v>0</v>
      </c>
      <c r="B5">
        <v>3</v>
      </c>
      <c r="C5" s="2">
        <f xml:space="preserve"> ROUND((100/17827)*Roles[[#This Row],[Count]],2)</f>
        <v>0.02</v>
      </c>
      <c r="E5" t="s">
        <v>21</v>
      </c>
      <c r="F5">
        <v>105</v>
      </c>
      <c r="G5">
        <f>Languages[[#This Row],[Total]]-Languages[[#This Row],[Helpers]]</f>
        <v>555</v>
      </c>
      <c r="H5">
        <v>660</v>
      </c>
      <c r="I5">
        <f>ROUND((100/Languages[[#This Row],[Total]])*Languages[[#This Row],[Helpers]],1)</f>
        <v>15.9</v>
      </c>
    </row>
    <row r="6" spans="1:9" x14ac:dyDescent="0.25">
      <c r="A6" t="s">
        <v>1</v>
      </c>
      <c r="B6">
        <v>6</v>
      </c>
      <c r="C6" s="2">
        <f xml:space="preserve"> ROUND((100/17827)*Roles[[#This Row],[Count]],2)</f>
        <v>0.03</v>
      </c>
      <c r="E6" t="s">
        <v>27</v>
      </c>
      <c r="F6">
        <v>107</v>
      </c>
      <c r="G6">
        <f>Languages[[#This Row],[Total]]-Languages[[#This Row],[Helpers]]</f>
        <v>493</v>
      </c>
      <c r="H6">
        <v>600</v>
      </c>
      <c r="I6">
        <f>ROUND((100/Languages[[#This Row],[Total]])*Languages[[#This Row],[Helpers]],1)</f>
        <v>17.8</v>
      </c>
    </row>
    <row r="7" spans="1:9" x14ac:dyDescent="0.25">
      <c r="A7" t="s">
        <v>2</v>
      </c>
      <c r="B7">
        <v>14</v>
      </c>
      <c r="C7" s="2">
        <f xml:space="preserve"> ROUND((100/17827)*Roles[[#This Row],[Count]],2)</f>
        <v>0.08</v>
      </c>
      <c r="E7" t="s">
        <v>17</v>
      </c>
      <c r="F7">
        <v>75</v>
      </c>
      <c r="G7">
        <f>Languages[[#This Row],[Total]]-Languages[[#This Row],[Helpers]]</f>
        <v>281</v>
      </c>
      <c r="H7">
        <v>356</v>
      </c>
      <c r="I7">
        <f>ROUND((100/Languages[[#This Row],[Total]])*Languages[[#This Row],[Helpers]],1)</f>
        <v>21.1</v>
      </c>
    </row>
    <row r="8" spans="1:9" x14ac:dyDescent="0.25">
      <c r="A8" t="s">
        <v>9</v>
      </c>
      <c r="B8">
        <v>10</v>
      </c>
      <c r="C8" s="2">
        <f xml:space="preserve"> ROUND((100/17827)*Roles[[#This Row],[Count]],2)</f>
        <v>0.06</v>
      </c>
      <c r="E8" t="s">
        <v>11</v>
      </c>
      <c r="F8">
        <v>51</v>
      </c>
      <c r="G8">
        <f>Languages[[#This Row],[Total]]-Languages[[#This Row],[Helpers]]</f>
        <v>152</v>
      </c>
      <c r="H8">
        <v>203</v>
      </c>
      <c r="I8">
        <f>ROUND((100/Languages[[#This Row],[Total]])*Languages[[#This Row],[Helpers]],1)</f>
        <v>25.1</v>
      </c>
    </row>
    <row r="9" spans="1:9" x14ac:dyDescent="0.25">
      <c r="A9" t="s">
        <v>59</v>
      </c>
      <c r="B9">
        <v>10</v>
      </c>
      <c r="C9" s="2">
        <f xml:space="preserve"> ROUND((100/17827)*Roles[[#This Row],[Count]],2)</f>
        <v>0.06</v>
      </c>
      <c r="E9" t="s">
        <v>15</v>
      </c>
      <c r="F9">
        <v>43</v>
      </c>
      <c r="G9">
        <f>Languages[[#This Row],[Total]]-Languages[[#This Row],[Helpers]]</f>
        <v>124</v>
      </c>
      <c r="H9">
        <v>167</v>
      </c>
      <c r="I9">
        <f>ROUND((100/Languages[[#This Row],[Total]])*Languages[[#This Row],[Helpers]],1)</f>
        <v>25.7</v>
      </c>
    </row>
    <row r="10" spans="1:9" x14ac:dyDescent="0.25">
      <c r="A10" t="s">
        <v>3</v>
      </c>
      <c r="B10">
        <v>1</v>
      </c>
      <c r="C10" s="2">
        <f xml:space="preserve"> ROUND((100/17827)*Roles[[#This Row],[Count]],2)</f>
        <v>0.01</v>
      </c>
      <c r="E10" t="s">
        <v>13</v>
      </c>
      <c r="F10">
        <v>15</v>
      </c>
      <c r="G10">
        <f>Languages[[#This Row],[Total]]-Languages[[#This Row],[Helpers]]</f>
        <v>24</v>
      </c>
      <c r="H10">
        <v>39</v>
      </c>
      <c r="I10">
        <f>ROUND((100/Languages[[#This Row],[Total]])*Languages[[#This Row],[Helpers]],1)</f>
        <v>38.5</v>
      </c>
    </row>
    <row r="11" spans="1:9" x14ac:dyDescent="0.25">
      <c r="A11" t="s">
        <v>4</v>
      </c>
      <c r="B11">
        <v>1</v>
      </c>
      <c r="C11" s="2">
        <f xml:space="preserve"> ROUND((100/17827)*Roles[[#This Row],[Count]],2)</f>
        <v>0.01</v>
      </c>
      <c r="E11" t="s">
        <v>54</v>
      </c>
      <c r="F11">
        <f>SUBTOTAL(109,Languages[Helpers])</f>
        <v>888</v>
      </c>
      <c r="G11">
        <f>SUBTOTAL(109,Languages[Non-Helper])</f>
        <v>3984</v>
      </c>
      <c r="H11">
        <f>SUBTOTAL(109,Languages[Total])</f>
        <v>4872</v>
      </c>
      <c r="I11">
        <f>ROUND(SUBTOTAL(101,Languages[Helper%]),1)</f>
        <v>21.8</v>
      </c>
    </row>
    <row r="12" spans="1:9" x14ac:dyDescent="0.25">
      <c r="A12" t="s">
        <v>5</v>
      </c>
      <c r="B12">
        <v>59</v>
      </c>
      <c r="C12" s="2">
        <f xml:space="preserve"> ROUND((100/17827)*Roles[[#This Row],[Count]],2)</f>
        <v>0.33</v>
      </c>
    </row>
    <row r="13" spans="1:9" x14ac:dyDescent="0.25">
      <c r="A13" t="s">
        <v>6</v>
      </c>
      <c r="B13">
        <v>19</v>
      </c>
      <c r="C13" s="2">
        <f xml:space="preserve"> ROUND((100/17827)*Roles[[#This Row],[Count]],2)</f>
        <v>0.11</v>
      </c>
    </row>
    <row r="14" spans="1:9" x14ac:dyDescent="0.25">
      <c r="A14" t="s">
        <v>56</v>
      </c>
      <c r="B14">
        <v>0</v>
      </c>
      <c r="C14" s="2">
        <f xml:space="preserve"> ROUND((100/17827)*Roles[[#This Row],[Count]],2)</f>
        <v>0</v>
      </c>
    </row>
    <row r="15" spans="1:9" x14ac:dyDescent="0.25">
      <c r="A15" t="s">
        <v>41</v>
      </c>
      <c r="B15">
        <f>7-B14</f>
        <v>7</v>
      </c>
      <c r="C15" s="2">
        <f xml:space="preserve"> ROUND((100/17827)*Roles[[#This Row],[Count]],2)</f>
        <v>0.04</v>
      </c>
    </row>
    <row r="16" spans="1:9" x14ac:dyDescent="0.25">
      <c r="A16" t="s">
        <v>7</v>
      </c>
      <c r="B16">
        <f>43-SUM(B14:B15)</f>
        <v>36</v>
      </c>
      <c r="C16" s="2">
        <f xml:space="preserve"> ROUND((100/17827)*Roles[[#This Row],[Count]],2)</f>
        <v>0.2</v>
      </c>
    </row>
    <row r="17" spans="1:3" x14ac:dyDescent="0.25">
      <c r="A17" t="s">
        <v>8</v>
      </c>
      <c r="B17">
        <f>144-SUM(B14:B16)</f>
        <v>101</v>
      </c>
      <c r="C17" s="2">
        <f xml:space="preserve"> ROUND((100/17827)*Roles[[#This Row],[Count]],2)</f>
        <v>0.56999999999999995</v>
      </c>
    </row>
    <row r="18" spans="1:3" x14ac:dyDescent="0.25">
      <c r="A18" t="s">
        <v>10</v>
      </c>
      <c r="B18">
        <v>2288</v>
      </c>
      <c r="C18" s="2">
        <f xml:space="preserve"> ROUND((100/17827)*Roles[[#This Row],[Count]],2)</f>
        <v>12.83</v>
      </c>
    </row>
    <row r="19" spans="1:3" x14ac:dyDescent="0.25">
      <c r="A19" t="s">
        <v>11</v>
      </c>
      <c r="B19">
        <v>203</v>
      </c>
      <c r="C19" s="2">
        <f xml:space="preserve"> ROUND((100/17827)*Roles[[#This Row],[Count]],2)</f>
        <v>1.1399999999999999</v>
      </c>
    </row>
    <row r="20" spans="1:3" x14ac:dyDescent="0.25">
      <c r="A20" t="s">
        <v>12</v>
      </c>
      <c r="B20">
        <v>51</v>
      </c>
      <c r="C20" s="2">
        <f xml:space="preserve"> ROUND((100/17827)*Roles[[#This Row],[Count]],2)</f>
        <v>0.28999999999999998</v>
      </c>
    </row>
    <row r="21" spans="1:3" x14ac:dyDescent="0.25">
      <c r="A21" t="s">
        <v>13</v>
      </c>
      <c r="B21">
        <v>39</v>
      </c>
      <c r="C21" s="2">
        <f xml:space="preserve"> ROUND((100/17827)*Roles[[#This Row],[Count]],2)</f>
        <v>0.22</v>
      </c>
    </row>
    <row r="22" spans="1:3" x14ac:dyDescent="0.25">
      <c r="A22" t="s">
        <v>14</v>
      </c>
      <c r="B22">
        <v>15</v>
      </c>
      <c r="C22" s="2">
        <f xml:space="preserve"> ROUND((100/17827)*Roles[[#This Row],[Count]],2)</f>
        <v>0.08</v>
      </c>
    </row>
    <row r="23" spans="1:3" x14ac:dyDescent="0.25">
      <c r="A23" t="s">
        <v>15</v>
      </c>
      <c r="B23">
        <v>167</v>
      </c>
      <c r="C23" s="2">
        <f xml:space="preserve"> ROUND((100/17827)*Roles[[#This Row],[Count]],2)</f>
        <v>0.94</v>
      </c>
    </row>
    <row r="24" spans="1:3" x14ac:dyDescent="0.25">
      <c r="A24" t="s">
        <v>16</v>
      </c>
      <c r="B24">
        <v>43</v>
      </c>
      <c r="C24" s="2">
        <f xml:space="preserve"> ROUND((100/17827)*Roles[[#This Row],[Count]],2)</f>
        <v>0.24</v>
      </c>
    </row>
    <row r="25" spans="1:3" x14ac:dyDescent="0.25">
      <c r="A25" t="s">
        <v>17</v>
      </c>
      <c r="B25">
        <v>356</v>
      </c>
      <c r="C25" s="2">
        <f xml:space="preserve"> ROUND((100/17827)*Roles[[#This Row],[Count]],2)</f>
        <v>2</v>
      </c>
    </row>
    <row r="26" spans="1:3" x14ac:dyDescent="0.25">
      <c r="A26" t="s">
        <v>18</v>
      </c>
      <c r="B26">
        <v>75</v>
      </c>
      <c r="C26" s="2">
        <f xml:space="preserve"> ROUND((100/17827)*Roles[[#This Row],[Count]],2)</f>
        <v>0.42</v>
      </c>
    </row>
    <row r="27" spans="1:3" x14ac:dyDescent="0.25">
      <c r="A27" t="s">
        <v>19</v>
      </c>
      <c r="B27">
        <v>731</v>
      </c>
      <c r="C27" s="2">
        <f xml:space="preserve"> ROUND((100/17827)*Roles[[#This Row],[Count]],2)</f>
        <v>4.0999999999999996</v>
      </c>
    </row>
    <row r="28" spans="1:3" x14ac:dyDescent="0.25">
      <c r="A28" t="s">
        <v>20</v>
      </c>
      <c r="B28">
        <v>133</v>
      </c>
      <c r="C28" s="2">
        <f xml:space="preserve"> ROUND((100/17827)*Roles[[#This Row],[Count]],2)</f>
        <v>0.75</v>
      </c>
    </row>
    <row r="29" spans="1:3" x14ac:dyDescent="0.25">
      <c r="A29" t="s">
        <v>21</v>
      </c>
      <c r="B29">
        <v>660</v>
      </c>
      <c r="C29" s="2">
        <f xml:space="preserve"> ROUND((100/17827)*Roles[[#This Row],[Count]],2)</f>
        <v>3.7</v>
      </c>
    </row>
    <row r="30" spans="1:3" x14ac:dyDescent="0.25">
      <c r="A30" t="s">
        <v>22</v>
      </c>
      <c r="B30">
        <v>105</v>
      </c>
      <c r="C30" s="2">
        <f xml:space="preserve"> ROUND((100/17827)*Roles[[#This Row],[Count]],2)</f>
        <v>0.59</v>
      </c>
    </row>
    <row r="31" spans="1:3" x14ac:dyDescent="0.25">
      <c r="A31" t="s">
        <v>23</v>
      </c>
      <c r="B31">
        <v>861</v>
      </c>
      <c r="C31" s="2">
        <f xml:space="preserve"> ROUND((100/17827)*Roles[[#This Row],[Count]],2)</f>
        <v>4.83</v>
      </c>
    </row>
    <row r="32" spans="1:3" x14ac:dyDescent="0.25">
      <c r="A32" t="s">
        <v>24</v>
      </c>
      <c r="B32">
        <v>153</v>
      </c>
      <c r="C32" s="2">
        <f xml:space="preserve"> ROUND((100/17827)*Roles[[#This Row],[Count]],2)</f>
        <v>0.86</v>
      </c>
    </row>
    <row r="33" spans="1:3" x14ac:dyDescent="0.25">
      <c r="A33" t="s">
        <v>25</v>
      </c>
      <c r="B33">
        <v>1255</v>
      </c>
      <c r="C33" s="2">
        <f xml:space="preserve"> ROUND((100/17827)*Roles[[#This Row],[Count]],2)</f>
        <v>7.04</v>
      </c>
    </row>
    <row r="34" spans="1:3" x14ac:dyDescent="0.25">
      <c r="A34" t="s">
        <v>26</v>
      </c>
      <c r="B34">
        <v>210</v>
      </c>
      <c r="C34" s="2">
        <f xml:space="preserve"> ROUND((100/17827)*Roles[[#This Row],[Count]],2)</f>
        <v>1.18</v>
      </c>
    </row>
    <row r="35" spans="1:3" x14ac:dyDescent="0.25">
      <c r="A35" t="s">
        <v>27</v>
      </c>
      <c r="B35">
        <v>600</v>
      </c>
      <c r="C35" s="2">
        <f xml:space="preserve"> ROUND((100/17827)*Roles[[#This Row],[Count]],2)</f>
        <v>3.37</v>
      </c>
    </row>
    <row r="36" spans="1:3" x14ac:dyDescent="0.25">
      <c r="A36" t="s">
        <v>28</v>
      </c>
      <c r="B36">
        <v>107</v>
      </c>
      <c r="C36" s="2">
        <f xml:space="preserve"> ROUND((100/17827)*Roles[[#This Row],[Count]],2)</f>
        <v>0.6</v>
      </c>
    </row>
    <row r="37" spans="1:3" x14ac:dyDescent="0.25">
      <c r="A37" t="s">
        <v>29</v>
      </c>
      <c r="B37">
        <v>64</v>
      </c>
      <c r="C37" s="2">
        <f xml:space="preserve"> ROUND((100/17827)*Roles[[#This Row],[Count]],2)</f>
        <v>0.36</v>
      </c>
    </row>
    <row r="38" spans="1:3" x14ac:dyDescent="0.25">
      <c r="A38" t="s">
        <v>30</v>
      </c>
      <c r="B38">
        <v>31</v>
      </c>
      <c r="C38" s="2">
        <f xml:space="preserve"> ROUND((100/17827)*Roles[[#This Row],[Count]],2)</f>
        <v>0.17</v>
      </c>
    </row>
    <row r="39" spans="1:3" x14ac:dyDescent="0.25">
      <c r="A39" t="s">
        <v>31</v>
      </c>
      <c r="B39">
        <v>143</v>
      </c>
      <c r="C39" s="2">
        <f xml:space="preserve"> ROUND((100/17827)*Roles[[#This Row],[Count]],2)</f>
        <v>0.8</v>
      </c>
    </row>
    <row r="40" spans="1:3" x14ac:dyDescent="0.25">
      <c r="A40" t="s">
        <v>32</v>
      </c>
      <c r="B40">
        <v>54</v>
      </c>
      <c r="C40" s="2">
        <f xml:space="preserve"> ROUND((100/17827)*Roles[[#This Row],[Count]],2)</f>
        <v>0.3</v>
      </c>
    </row>
    <row r="41" spans="1:3" x14ac:dyDescent="0.25">
      <c r="A41" t="s">
        <v>33</v>
      </c>
      <c r="B41">
        <v>187</v>
      </c>
      <c r="C41" s="2">
        <f xml:space="preserve"> ROUND((100/17827)*Roles[[#This Row],[Count]],2)</f>
        <v>1.05</v>
      </c>
    </row>
    <row r="42" spans="1:3" x14ac:dyDescent="0.25">
      <c r="A42" t="s">
        <v>34</v>
      </c>
      <c r="B42">
        <v>73</v>
      </c>
      <c r="C42" s="2">
        <f xml:space="preserve"> ROUND((100/17827)*Roles[[#This Row],[Count]],2)</f>
        <v>0.41</v>
      </c>
    </row>
    <row r="43" spans="1:3" x14ac:dyDescent="0.25">
      <c r="A43" t="s">
        <v>60</v>
      </c>
      <c r="B43">
        <v>141</v>
      </c>
      <c r="C43" s="2">
        <f xml:space="preserve"> ROUND((100/17827)*Roles[[#This Row],[Count]],2)</f>
        <v>0.79</v>
      </c>
    </row>
    <row r="44" spans="1:3" x14ac:dyDescent="0.25">
      <c r="A44" t="s">
        <v>35</v>
      </c>
      <c r="B44">
        <v>400</v>
      </c>
      <c r="C44" s="2">
        <f xml:space="preserve"> ROUND((100/17827)*Roles[[#This Row],[Count]],2)</f>
        <v>2.2400000000000002</v>
      </c>
    </row>
    <row r="45" spans="1:3" x14ac:dyDescent="0.25">
      <c r="A45" t="s">
        <v>36</v>
      </c>
      <c r="B45">
        <v>204</v>
      </c>
      <c r="C45" s="2">
        <f xml:space="preserve"> ROUND((100/17827)*Roles[[#This Row],[Count]],2)</f>
        <v>1.1399999999999999</v>
      </c>
    </row>
    <row r="46" spans="1:3" x14ac:dyDescent="0.25">
      <c r="A46" t="s">
        <v>37</v>
      </c>
      <c r="B46">
        <v>2184</v>
      </c>
      <c r="C46" s="2">
        <f xml:space="preserve"> ROUND((100/17827)*Roles[[#This Row],[Count]],2)</f>
        <v>12.25</v>
      </c>
    </row>
    <row r="47" spans="1:3" x14ac:dyDescent="0.25">
      <c r="A47" t="s">
        <v>38</v>
      </c>
      <c r="B47">
        <v>66</v>
      </c>
      <c r="C47" s="2">
        <f xml:space="preserve"> ROUND((100/17827)*Roles[[#This Row],[Count]],2)</f>
        <v>0.37</v>
      </c>
    </row>
    <row r="48" spans="1:3" x14ac:dyDescent="0.25">
      <c r="A48" t="s">
        <v>39</v>
      </c>
      <c r="B48">
        <v>796</v>
      </c>
      <c r="C48" s="2">
        <f xml:space="preserve"> ROUND((100/17827)*Roles[[#This Row],[Count]],2)</f>
        <v>4.47</v>
      </c>
    </row>
    <row r="49" spans="1:3" x14ac:dyDescent="0.25">
      <c r="A49" t="s">
        <v>40</v>
      </c>
      <c r="B49">
        <v>1491</v>
      </c>
      <c r="C49" s="2">
        <f xml:space="preserve"> ROUND((100/17827)*Roles[[#This Row],[Count]],2)</f>
        <v>8.36</v>
      </c>
    </row>
    <row r="50" spans="1:3" x14ac:dyDescent="0.25">
      <c r="A50" t="s">
        <v>57</v>
      </c>
      <c r="B50">
        <v>181</v>
      </c>
      <c r="C50" s="2">
        <f xml:space="preserve"> ROUND((100/17827)*Roles[[#This Row],[Count]],2)</f>
        <v>1.02</v>
      </c>
    </row>
    <row r="51" spans="1:3" x14ac:dyDescent="0.25">
      <c r="A51" t="s">
        <v>55</v>
      </c>
      <c r="B51">
        <v>4</v>
      </c>
      <c r="C51" s="2">
        <f xml:space="preserve"> ROUND((100/17827)*Roles[[#This Row],[Count]],2)</f>
        <v>0.02</v>
      </c>
    </row>
    <row r="52" spans="1:3" x14ac:dyDescent="0.25">
      <c r="A52" t="s">
        <v>61</v>
      </c>
      <c r="B52">
        <f>804-SUM(B14:B17)</f>
        <v>660</v>
      </c>
      <c r="C52" s="2">
        <f xml:space="preserve"> ROUND((100/17827)*Roles[[#This Row],[Count]],2)</f>
        <v>3.7</v>
      </c>
    </row>
    <row r="54" spans="1:3" x14ac:dyDescent="0.25">
      <c r="A54" t="s">
        <v>42</v>
      </c>
      <c r="B54" t="s">
        <v>43</v>
      </c>
      <c r="C54" t="s">
        <v>44</v>
      </c>
    </row>
    <row r="55" spans="1:3" x14ac:dyDescent="0.25">
      <c r="A55" t="s">
        <v>46</v>
      </c>
      <c r="B55">
        <v>8592</v>
      </c>
      <c r="C55" t="s">
        <v>52</v>
      </c>
    </row>
    <row r="56" spans="1:3" x14ac:dyDescent="0.25">
      <c r="A56" t="s">
        <v>10</v>
      </c>
      <c r="B56">
        <v>2288</v>
      </c>
      <c r="C56">
        <f xml:space="preserve"> ROUND((100/NDRoles[[#Totals],[Count]])*NDRoles[[#This Row],[Count]],2)</f>
        <v>24.79</v>
      </c>
    </row>
    <row r="57" spans="1:3" x14ac:dyDescent="0.25">
      <c r="A57" t="s">
        <v>37</v>
      </c>
      <c r="B57">
        <v>2184</v>
      </c>
      <c r="C57">
        <f xml:space="preserve"> ROUND((100/NDRoles[[#Totals],[Count]])*NDRoles[[#This Row],[Count]],2)</f>
        <v>23.66</v>
      </c>
    </row>
    <row r="58" spans="1:3" x14ac:dyDescent="0.25">
      <c r="A58" t="s">
        <v>40</v>
      </c>
      <c r="B58">
        <v>1491</v>
      </c>
      <c r="C58">
        <f xml:space="preserve"> ROUND((100/NDRoles[[#Totals],[Count]])*NDRoles[[#This Row],[Count]],2)</f>
        <v>16.149999999999999</v>
      </c>
    </row>
    <row r="59" spans="1:3" x14ac:dyDescent="0.25">
      <c r="A59" t="s">
        <v>39</v>
      </c>
      <c r="B59">
        <v>796</v>
      </c>
      <c r="C59">
        <f xml:space="preserve"> ROUND((100/NDRoles[[#Totals],[Count]])*NDRoles[[#This Row],[Count]],2)</f>
        <v>8.6199999999999992</v>
      </c>
    </row>
    <row r="60" spans="1:3" x14ac:dyDescent="0.25">
      <c r="A60" t="s">
        <v>61</v>
      </c>
      <c r="B60">
        <v>660</v>
      </c>
      <c r="C60">
        <f xml:space="preserve"> ROUND((100/NDRoles[[#Totals],[Count]])*NDRoles[[#This Row],[Count]],2)</f>
        <v>7.15</v>
      </c>
    </row>
    <row r="61" spans="1:3" x14ac:dyDescent="0.25">
      <c r="A61" t="s">
        <v>35</v>
      </c>
      <c r="B61">
        <v>400</v>
      </c>
      <c r="C61">
        <f xml:space="preserve"> ROUND((100/NDRoles[[#Totals],[Count]])*NDRoles[[#This Row],[Count]],2)</f>
        <v>4.33</v>
      </c>
    </row>
    <row r="62" spans="1:3" x14ac:dyDescent="0.25">
      <c r="A62" t="s">
        <v>36</v>
      </c>
      <c r="B62">
        <v>204</v>
      </c>
      <c r="C62">
        <f xml:space="preserve"> ROUND((100/NDRoles[[#Totals],[Count]])*NDRoles[[#This Row],[Count]],2)</f>
        <v>2.21</v>
      </c>
    </row>
    <row r="63" spans="1:3" x14ac:dyDescent="0.25">
      <c r="A63" t="s">
        <v>33</v>
      </c>
      <c r="B63">
        <v>187</v>
      </c>
      <c r="C63">
        <f xml:space="preserve"> ROUND((100/NDRoles[[#Totals],[Count]])*NDRoles[[#This Row],[Count]],2)</f>
        <v>2.0299999999999998</v>
      </c>
    </row>
    <row r="64" spans="1:3" x14ac:dyDescent="0.25">
      <c r="A64" t="s">
        <v>57</v>
      </c>
      <c r="B64">
        <v>181</v>
      </c>
      <c r="C64">
        <f xml:space="preserve"> ROUND((100/NDRoles[[#Totals],[Count]])*NDRoles[[#This Row],[Count]],2)</f>
        <v>1.96</v>
      </c>
    </row>
    <row r="65" spans="1:3" x14ac:dyDescent="0.25">
      <c r="A65" t="s">
        <v>31</v>
      </c>
      <c r="B65">
        <v>143</v>
      </c>
      <c r="C65">
        <f xml:space="preserve"> ROUND((100/NDRoles[[#Totals],[Count]])*NDRoles[[#This Row],[Count]],2)</f>
        <v>1.55</v>
      </c>
    </row>
    <row r="66" spans="1:3" x14ac:dyDescent="0.25">
      <c r="A66" t="s">
        <v>60</v>
      </c>
      <c r="B66">
        <v>141</v>
      </c>
      <c r="C66">
        <f xml:space="preserve"> ROUND((100/NDRoles[[#Totals],[Count]])*NDRoles[[#This Row],[Count]],2)</f>
        <v>1.53</v>
      </c>
    </row>
    <row r="67" spans="1:3" x14ac:dyDescent="0.25">
      <c r="A67" t="s">
        <v>8</v>
      </c>
      <c r="B67">
        <v>101</v>
      </c>
      <c r="C67">
        <f xml:space="preserve"> ROUND((100/NDRoles[[#Totals],[Count]])*NDRoles[[#This Row],[Count]],2)</f>
        <v>1.0900000000000001</v>
      </c>
    </row>
    <row r="68" spans="1:3" x14ac:dyDescent="0.25">
      <c r="A68" t="s">
        <v>34</v>
      </c>
      <c r="B68">
        <v>73</v>
      </c>
      <c r="C68">
        <f xml:space="preserve"> ROUND((100/NDRoles[[#Totals],[Count]])*NDRoles[[#This Row],[Count]],2)</f>
        <v>0.79</v>
      </c>
    </row>
    <row r="69" spans="1:3" x14ac:dyDescent="0.25">
      <c r="A69" t="s">
        <v>38</v>
      </c>
      <c r="B69">
        <v>66</v>
      </c>
      <c r="C69">
        <f xml:space="preserve"> ROUND((100/NDRoles[[#Totals],[Count]])*NDRoles[[#This Row],[Count]],2)</f>
        <v>0.72</v>
      </c>
    </row>
    <row r="70" spans="1:3" x14ac:dyDescent="0.25">
      <c r="A70" t="s">
        <v>29</v>
      </c>
      <c r="B70">
        <v>64</v>
      </c>
      <c r="C70">
        <f xml:space="preserve"> ROUND((100/NDRoles[[#Totals],[Count]])*NDRoles[[#This Row],[Count]],2)</f>
        <v>0.69</v>
      </c>
    </row>
    <row r="71" spans="1:3" x14ac:dyDescent="0.25">
      <c r="A71" t="s">
        <v>5</v>
      </c>
      <c r="B71">
        <v>58</v>
      </c>
      <c r="C71">
        <f xml:space="preserve"> ROUND((100/NDRoles[[#Totals],[Count]])*NDRoles[[#This Row],[Count]],2)</f>
        <v>0.63</v>
      </c>
    </row>
    <row r="72" spans="1:3" x14ac:dyDescent="0.25">
      <c r="A72" t="s">
        <v>32</v>
      </c>
      <c r="B72">
        <v>54</v>
      </c>
      <c r="C72">
        <f xml:space="preserve"> ROUND((100/NDRoles[[#Totals],[Count]])*NDRoles[[#This Row],[Count]],2)</f>
        <v>0.59</v>
      </c>
    </row>
    <row r="73" spans="1:3" x14ac:dyDescent="0.25">
      <c r="A73" t="s">
        <v>7</v>
      </c>
      <c r="B73">
        <v>36</v>
      </c>
      <c r="C73">
        <f xml:space="preserve"> ROUND((100/NDRoles[[#Totals],[Count]])*NDRoles[[#This Row],[Count]],2)</f>
        <v>0.39</v>
      </c>
    </row>
    <row r="74" spans="1:3" x14ac:dyDescent="0.25">
      <c r="A74" t="s">
        <v>30</v>
      </c>
      <c r="B74">
        <v>31</v>
      </c>
      <c r="C74">
        <f xml:space="preserve"> ROUND((100/NDRoles[[#Totals],[Count]])*NDRoles[[#This Row],[Count]],2)</f>
        <v>0.34</v>
      </c>
    </row>
    <row r="75" spans="1:3" x14ac:dyDescent="0.25">
      <c r="A75" t="s">
        <v>6</v>
      </c>
      <c r="B75">
        <v>19</v>
      </c>
      <c r="C75">
        <f xml:space="preserve"> ROUND((100/NDRoles[[#Totals],[Count]])*NDRoles[[#This Row],[Count]],2)</f>
        <v>0.21</v>
      </c>
    </row>
    <row r="76" spans="1:3" x14ac:dyDescent="0.25">
      <c r="A76" t="s">
        <v>2</v>
      </c>
      <c r="B76">
        <v>14</v>
      </c>
      <c r="C76">
        <f xml:space="preserve"> ROUND((100/NDRoles[[#Totals],[Count]])*NDRoles[[#This Row],[Count]],2)</f>
        <v>0.15</v>
      </c>
    </row>
    <row r="77" spans="1:3" x14ac:dyDescent="0.25">
      <c r="A77" t="s">
        <v>9</v>
      </c>
      <c r="B77">
        <v>10</v>
      </c>
      <c r="C77">
        <f xml:space="preserve"> ROUND((100/NDRoles[[#Totals],[Count]])*NDRoles[[#This Row],[Count]],2)</f>
        <v>0.11</v>
      </c>
    </row>
    <row r="78" spans="1:3" x14ac:dyDescent="0.25">
      <c r="A78" t="s">
        <v>59</v>
      </c>
      <c r="B78">
        <v>10</v>
      </c>
      <c r="C78">
        <f xml:space="preserve"> ROUND((100/NDRoles[[#Totals],[Count]])*NDRoles[[#This Row],[Count]],2)</f>
        <v>0.11</v>
      </c>
    </row>
    <row r="79" spans="1:3" x14ac:dyDescent="0.25">
      <c r="A79" t="s">
        <v>41</v>
      </c>
      <c r="B79">
        <v>7</v>
      </c>
      <c r="C79">
        <f xml:space="preserve"> ROUND((100/NDRoles[[#Totals],[Count]])*NDRoles[[#This Row],[Count]],2)</f>
        <v>0.08</v>
      </c>
    </row>
    <row r="80" spans="1:3" x14ac:dyDescent="0.25">
      <c r="A80" t="s">
        <v>1</v>
      </c>
      <c r="B80">
        <v>6</v>
      </c>
      <c r="C80">
        <f xml:space="preserve"> ROUND((100/NDRoles[[#Totals],[Count]])*NDRoles[[#This Row],[Count]],2)</f>
        <v>7.0000000000000007E-2</v>
      </c>
    </row>
    <row r="81" spans="1:3" x14ac:dyDescent="0.25">
      <c r="A81" t="s">
        <v>55</v>
      </c>
      <c r="B81">
        <v>4</v>
      </c>
      <c r="C81">
        <f xml:space="preserve"> ROUND((100/NDRoles[[#Totals],[Count]])*NDRoles[[#This Row],[Count]],2)</f>
        <v>0.04</v>
      </c>
    </row>
    <row r="82" spans="1:3" x14ac:dyDescent="0.25">
      <c r="A82" t="s">
        <v>3</v>
      </c>
      <c r="B82">
        <v>1</v>
      </c>
      <c r="C82">
        <f xml:space="preserve"> ROUND((100/NDRoles[[#Totals],[Count]])*NDRoles[[#This Row],[Count]],2)</f>
        <v>0.01</v>
      </c>
    </row>
    <row r="83" spans="1:3" x14ac:dyDescent="0.25">
      <c r="A83" t="s">
        <v>4</v>
      </c>
      <c r="B83">
        <v>1</v>
      </c>
      <c r="C83">
        <f xml:space="preserve"> ROUND((100/NDRoles[[#Totals],[Count]])*NDRoles[[#This Row],[Count]],2)</f>
        <v>0.01</v>
      </c>
    </row>
    <row r="84" spans="1:3" x14ac:dyDescent="0.25">
      <c r="A84" t="s">
        <v>56</v>
      </c>
      <c r="B84">
        <v>0</v>
      </c>
      <c r="C84">
        <f xml:space="preserve"> ROUND((100/NDRoles[[#Totals],[Count]])*NDRoles[[#This Row],[Count]],2)</f>
        <v>0</v>
      </c>
    </row>
    <row r="85" spans="1:3" x14ac:dyDescent="0.25">
      <c r="A85" t="s">
        <v>53</v>
      </c>
      <c r="B85">
        <f>SUBTOTAL(109,B56:B84)</f>
        <v>9230</v>
      </c>
      <c r="C85">
        <f>SUBTOTAL(109,NDRoles[Percent])</f>
        <v>100.01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2019-03-31T20:27:59Z</dcterms:created>
  <dcterms:modified xsi:type="dcterms:W3CDTF">2019-07-06T16:01:11Z</dcterms:modified>
</cp:coreProperties>
</file>