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ma\Desktop\Desktop Marco\UNIPD\Ingegneria del Software\CodeBusters-Docs\DocEsterna\PianoDiQualifica\Images\"/>
    </mc:Choice>
  </mc:AlternateContent>
  <xr:revisionPtr revIDLastSave="0" documentId="13_ncr:1_{6C9D2F94-453D-4099-9469-954F28D0F243}" xr6:coauthVersionLast="46" xr6:coauthVersionMax="46" xr10:uidLastSave="{00000000-0000-0000-0000-000000000000}"/>
  <bookViews>
    <workbookView xWindow="-120" yWindow="-120" windowWidth="20730" windowHeight="11160" activeTab="1" xr2:uid="{F0DD3E61-CE4D-4D6D-8EBE-270C615506EB}"/>
  </bookViews>
  <sheets>
    <sheet name="Metriche Processi" sheetId="4" r:id="rId1"/>
    <sheet name="Grafici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H4" i="4"/>
  <c r="G4" i="4"/>
  <c r="F4" i="4"/>
  <c r="E4" i="4"/>
  <c r="D4" i="4"/>
  <c r="C4" i="4"/>
  <c r="B4" i="4"/>
  <c r="G1" i="4" l="1"/>
  <c r="F1" i="4"/>
  <c r="I1" i="4"/>
  <c r="H13" i="4"/>
  <c r="H7" i="4" s="1"/>
  <c r="G13" i="4"/>
  <c r="G7" i="4" s="1"/>
  <c r="E13" i="4"/>
  <c r="E7" i="4" s="1"/>
  <c r="E18" i="4" s="1"/>
  <c r="D13" i="4"/>
  <c r="D7" i="4" s="1"/>
  <c r="D18" i="4" s="1"/>
  <c r="C13" i="4"/>
  <c r="C7" i="4" s="1"/>
  <c r="B13" i="4"/>
  <c r="B7" i="4" s="1"/>
  <c r="B18" i="4" s="1"/>
  <c r="E3" i="4"/>
  <c r="F3" i="4"/>
  <c r="L47" i="4"/>
  <c r="K47" i="4"/>
  <c r="J47" i="4"/>
  <c r="I47" i="4"/>
  <c r="H47" i="4"/>
  <c r="G47" i="4"/>
  <c r="F47" i="4"/>
  <c r="E47" i="4"/>
  <c r="D47" i="4"/>
  <c r="C47" i="4"/>
  <c r="B47" i="4"/>
  <c r="E29" i="4"/>
  <c r="F29" i="4"/>
  <c r="I29" i="4"/>
  <c r="H29" i="4"/>
  <c r="G29" i="4"/>
  <c r="C29" i="4"/>
  <c r="B23" i="4"/>
  <c r="B14" i="4"/>
  <c r="I8" i="4"/>
  <c r="I19" i="4" s="1"/>
  <c r="H8" i="4"/>
  <c r="G8" i="4"/>
  <c r="G19" i="4" s="1"/>
  <c r="F8" i="4"/>
  <c r="F19" i="4" s="1"/>
  <c r="E8" i="4"/>
  <c r="D8" i="4"/>
  <c r="C8" i="4"/>
  <c r="J18" i="4"/>
  <c r="K19" i="4"/>
  <c r="J19" i="4"/>
  <c r="H19" i="4"/>
  <c r="E19" i="4"/>
  <c r="D19" i="4"/>
  <c r="I13" i="4"/>
  <c r="I7" i="4" s="1"/>
  <c r="F13" i="4"/>
  <c r="F7" i="4" s="1"/>
  <c r="I3" i="4"/>
  <c r="H3" i="4"/>
  <c r="G3" i="4"/>
  <c r="D3" i="4"/>
  <c r="C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B15" i="4"/>
  <c r="J13" i="4"/>
  <c r="K13" i="4"/>
  <c r="L13" i="4"/>
  <c r="D29" i="4"/>
  <c r="C24" i="4"/>
  <c r="D24" i="4"/>
  <c r="E24" i="4"/>
  <c r="F24" i="4"/>
  <c r="G24" i="4"/>
  <c r="H24" i="4"/>
  <c r="I24" i="4"/>
  <c r="J24" i="4"/>
  <c r="K24" i="4"/>
  <c r="L24" i="4"/>
  <c r="B24" i="4"/>
  <c r="L1" i="4"/>
  <c r="K1" i="4"/>
  <c r="K8" i="4" s="1"/>
  <c r="J1" i="4"/>
  <c r="H1" i="4"/>
  <c r="E1" i="4"/>
  <c r="C19" i="4"/>
  <c r="B8" i="4"/>
  <c r="B19" i="4" s="1"/>
  <c r="H18" i="4" l="1"/>
  <c r="G18" i="4"/>
  <c r="F18" i="4"/>
  <c r="I18" i="4"/>
  <c r="C18" i="4"/>
  <c r="C23" i="4"/>
  <c r="K7" i="4"/>
  <c r="K18" i="4" s="1"/>
  <c r="J7" i="4"/>
  <c r="L7" i="4"/>
  <c r="D23" i="4"/>
  <c r="J8" i="4"/>
  <c r="L8" i="4"/>
  <c r="L19" i="4" s="1"/>
  <c r="L18" i="4" l="1"/>
  <c r="E23" i="4"/>
  <c r="F23" i="4" l="1"/>
  <c r="G23" i="4" l="1"/>
  <c r="H23" i="4" l="1"/>
  <c r="I23" i="4" l="1"/>
  <c r="J23" i="4" l="1"/>
  <c r="K23" i="4" l="1"/>
  <c r="L23" i="4" l="1"/>
</calcChain>
</file>

<file path=xl/sharedStrings.xml><?xml version="1.0" encoding="utf-8"?>
<sst xmlns="http://schemas.openxmlformats.org/spreadsheetml/2006/main" count="166" uniqueCount="78">
  <si>
    <t>Incremento 8</t>
  </si>
  <si>
    <t>Requirements stability index</t>
  </si>
  <si>
    <t>Satisfied obligatory requirements</t>
  </si>
  <si>
    <t>Code Coverage</t>
  </si>
  <si>
    <t>Passed test cases percentage</t>
  </si>
  <si>
    <t>Failed test cases Percentage</t>
  </si>
  <si>
    <t>Quality Metrics Satisfied</t>
  </si>
  <si>
    <t>Non-calculated Risk</t>
  </si>
  <si>
    <t>Valore ottimale</t>
  </si>
  <si>
    <t>Calcolo</t>
  </si>
  <si>
    <t>EV-PV</t>
  </si>
  <si>
    <t>EV-AC</t>
  </si>
  <si>
    <t>Budget at Completion (Budget totale)</t>
  </si>
  <si>
    <t>Budget</t>
  </si>
  <si>
    <t>%complet * BAC</t>
  </si>
  <si>
    <t>% lavoro pianif*BAC</t>
  </si>
  <si>
    <t>70-100</t>
  </si>
  <si>
    <t>100-100</t>
  </si>
  <si>
    <t>Requisiti cambiati</t>
  </si>
  <si>
    <t>Requisiti cancellati</t>
  </si>
  <si>
    <t>Requisiti aggiunti</t>
  </si>
  <si>
    <t>Requisiti obbligatori raggiunti</t>
  </si>
  <si>
    <t>(1-(requisiti mod/req totali))*100</t>
  </si>
  <si>
    <t>Linee codice testate/linee codice*100</t>
  </si>
  <si>
    <t>Linee codice testate</t>
  </si>
  <si>
    <t>Linee codice totali</t>
  </si>
  <si>
    <t>75-85%  95%</t>
  </si>
  <si>
    <t>90% 100%</t>
  </si>
  <si>
    <t>10% 0%</t>
  </si>
  <si>
    <t>&lt;5</t>
  </si>
  <si>
    <t>Test totali</t>
  </si>
  <si>
    <t>Test passati</t>
  </si>
  <si>
    <t>Test falliti</t>
  </si>
  <si>
    <t>Metriche soddisfatte</t>
  </si>
  <si>
    <t>Totale metriche</t>
  </si>
  <si>
    <t>Numero intero</t>
  </si>
  <si>
    <t>metriche sodd/metriche totali*100</t>
  </si>
  <si>
    <t>test passati/test totali*100</t>
  </si>
  <si>
    <t>test falliti/test totali*100</t>
  </si>
  <si>
    <t>Incremento 9</t>
  </si>
  <si>
    <t>Schedule Variance (BCWP-BCWS)</t>
  </si>
  <si>
    <t>Budget Variance (BCWS-ACWP)</t>
  </si>
  <si>
    <t>Verifica e collaudo</t>
  </si>
  <si>
    <t>Percentuale lavoro programmata</t>
  </si>
  <si>
    <t>Metriche Variazioni</t>
  </si>
  <si>
    <t>Metriche budget</t>
  </si>
  <si>
    <t>Metriche Requisiti</t>
  </si>
  <si>
    <t>Metriche Codice</t>
  </si>
  <si>
    <t>Rischi non calcolati</t>
  </si>
  <si>
    <t>Metriche Soddisfatte</t>
  </si>
  <si>
    <t>Metriche costo</t>
  </si>
  <si>
    <t>Earned Value e Planned Value</t>
  </si>
  <si>
    <t>Numero requisiti</t>
  </si>
  <si>
    <t>di cui obbligatori</t>
  </si>
  <si>
    <t>Valore accettabile</t>
  </si>
  <si>
    <t>AC (Soldi spesi fino al momento del calcolo)</t>
  </si>
  <si>
    <t>ETC (valore stimato per la realizzazione delle rimanenti attività)</t>
  </si>
  <si>
    <t>Earned Value (Valore attuale)</t>
  </si>
  <si>
    <t>Planned Value (Valore pianificato)</t>
  </si>
  <si>
    <t>Valore accettabile superiore</t>
  </si>
  <si>
    <t>Valore accettabile inferiore</t>
  </si>
  <si>
    <t>EAC (Budget totale stanziato)</t>
  </si>
  <si>
    <t>Valore accettabile RSI</t>
  </si>
  <si>
    <t>Valore accettabile test falliti</t>
  </si>
  <si>
    <t>Valore accettabile test passati</t>
  </si>
  <si>
    <t>Valore accettabile Code Coverage</t>
  </si>
  <si>
    <t>Analisi</t>
  </si>
  <si>
    <t>TB</t>
  </si>
  <si>
    <t>var -2,5% +5%</t>
  </si>
  <si>
    <t>Incremento VIII</t>
  </si>
  <si>
    <t>Incremento IX</t>
  </si>
  <si>
    <t>I</t>
  </si>
  <si>
    <t>II</t>
  </si>
  <si>
    <t>III</t>
  </si>
  <si>
    <t>IV</t>
  </si>
  <si>
    <t>V</t>
  </si>
  <si>
    <t>VI</t>
  </si>
  <si>
    <t>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</si>
</sst>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#,##0.00\ &quot;€&quot;"/>
    <numFmt numFmtId="166" formatCode="&quot;€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/>
    <xf numFmtId="9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0" fontId="0" fillId="0" borderId="0" xfId="0" applyFont="1" applyAlignment="1">
      <alignment wrapText="1"/>
    </xf>
    <xf numFmtId="10" fontId="4" fillId="0" borderId="0" xfId="1" applyNumberFormat="1" applyFont="1"/>
    <xf numFmtId="2" fontId="1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0" fillId="0" borderId="0" xfId="0" applyNumberFormat="1" applyFont="1"/>
    <xf numFmtId="2" fontId="0" fillId="0" borderId="0" xfId="0" applyNumberFormat="1"/>
    <xf numFmtId="1" fontId="3" fillId="0" borderId="0" xfId="1" applyNumberFormat="1" applyFont="1" applyAlignment="1">
      <alignment horizontal="center"/>
    </xf>
    <xf numFmtId="1" fontId="0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wrapText="1"/>
    </xf>
    <xf numFmtId="166" fontId="1" fillId="0" borderId="0" xfId="0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3556384916518"/>
          <c:y val="6.1958504469922314E-2"/>
          <c:w val="0.54731550029239484"/>
          <c:h val="0.69827719670643151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Processi'!$A$12</c:f>
              <c:strCache>
                <c:ptCount val="1"/>
                <c:pt idx="0">
                  <c:v>Budget at Completion (Budget totale)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chemeClr val="accent4"/>
              </a:solidFill>
              <a:ln w="9525">
                <a:solidFill>
                  <a:srgbClr val="7030A0"/>
                </a:solidFill>
              </a:ln>
            </c:spPr>
          </c:marker>
          <c:cat>
            <c:strRef>
              <c:f>'Metriche Processi'!$B$11:$I$11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Processi'!$B$12:$I$12</c:f>
              <c:numCache>
                <c:formatCode>#,##0.00\ "€"</c:formatCode>
                <c:ptCount val="8"/>
                <c:pt idx="0">
                  <c:v>13355</c:v>
                </c:pt>
                <c:pt idx="1">
                  <c:v>13355</c:v>
                </c:pt>
                <c:pt idx="2">
                  <c:v>13355</c:v>
                </c:pt>
                <c:pt idx="3">
                  <c:v>13355</c:v>
                </c:pt>
                <c:pt idx="4">
                  <c:v>13355</c:v>
                </c:pt>
                <c:pt idx="5">
                  <c:v>13355</c:v>
                </c:pt>
                <c:pt idx="6">
                  <c:v>13355</c:v>
                </c:pt>
                <c:pt idx="7">
                  <c:v>13355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3-4BF1-B224-07F9C0B6C768}"/>
            </c:ext>
          </c:extLst>
        </c:ser>
        <c:ser>
          <c:idx val="3"/>
          <c:order val="1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cat>
            <c:strRef>
              <c:f>'Metriche Processi'!$B$11:$I$11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Processi'!$B$13:$I$13</c:f>
              <c:numCache>
                <c:formatCode>#,##0.00\ "€"</c:formatCode>
                <c:ptCount val="8"/>
                <c:pt idx="0">
                  <c:v>13290</c:v>
                </c:pt>
                <c:pt idx="1">
                  <c:v>13276</c:v>
                </c:pt>
                <c:pt idx="2">
                  <c:v>13351</c:v>
                </c:pt>
                <c:pt idx="3">
                  <c:v>13320</c:v>
                </c:pt>
                <c:pt idx="4">
                  <c:v>13365</c:v>
                </c:pt>
                <c:pt idx="5">
                  <c:v>13254</c:v>
                </c:pt>
                <c:pt idx="6">
                  <c:v>13254</c:v>
                </c:pt>
                <c:pt idx="7">
                  <c:v>13254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F73-4BF1-B224-07F9C0B6C768}"/>
            </c:ext>
          </c:extLst>
        </c:ser>
        <c:ser>
          <c:idx val="0"/>
          <c:order val="2"/>
          <c:tx>
            <c:strRef>
              <c:f>'Metriche Processi'!$A$14</c:f>
              <c:strCache>
                <c:ptCount val="1"/>
                <c:pt idx="0">
                  <c:v>Valore accettabile inferiore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'Metriche Processi'!$B$11:$I$11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Processi'!$B$14:$I$14</c:f>
              <c:numCache>
                <c:formatCode>#,##0.00\ "€"</c:formatCode>
                <c:ptCount val="8"/>
                <c:pt idx="0">
                  <c:v>13021.125</c:v>
                </c:pt>
                <c:pt idx="1">
                  <c:v>13021.125</c:v>
                </c:pt>
                <c:pt idx="2">
                  <c:v>13021.125</c:v>
                </c:pt>
                <c:pt idx="3">
                  <c:v>13021.125</c:v>
                </c:pt>
                <c:pt idx="4">
                  <c:v>13021.125</c:v>
                </c:pt>
                <c:pt idx="5">
                  <c:v>13021.125</c:v>
                </c:pt>
                <c:pt idx="6">
                  <c:v>13021.125</c:v>
                </c:pt>
                <c:pt idx="7">
                  <c:v>13021.125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73-4BF1-B224-07F9C0B6C768}"/>
            </c:ext>
          </c:extLst>
        </c:ser>
        <c:ser>
          <c:idx val="1"/>
          <c:order val="3"/>
          <c:tx>
            <c:strRef>
              <c:f>'Metriche Processi'!$A$15</c:f>
              <c:strCache>
                <c:ptCount val="1"/>
                <c:pt idx="0">
                  <c:v>Valore accettabile superiore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Processi'!$B$11:$I$11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Processi'!$B$15:$I$15</c:f>
              <c:numCache>
                <c:formatCode>#,##0.00\ "€"</c:formatCode>
                <c:ptCount val="8"/>
                <c:pt idx="0">
                  <c:v>14022.75</c:v>
                </c:pt>
                <c:pt idx="1">
                  <c:v>14022.75</c:v>
                </c:pt>
                <c:pt idx="2">
                  <c:v>14022.75</c:v>
                </c:pt>
                <c:pt idx="3">
                  <c:v>14022.75</c:v>
                </c:pt>
                <c:pt idx="4">
                  <c:v>14022.75</c:v>
                </c:pt>
                <c:pt idx="5">
                  <c:v>14022.75</c:v>
                </c:pt>
                <c:pt idx="6">
                  <c:v>14022.75</c:v>
                </c:pt>
                <c:pt idx="7">
                  <c:v>14022.75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73-4BF1-B224-07F9C0B6C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100"/>
          <c:min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50"/>
      </c:valAx>
    </c:plotArea>
    <c:legend>
      <c:legendPos val="r"/>
      <c:layout>
        <c:manualLayout>
          <c:xMode val="edge"/>
          <c:yMode val="edge"/>
          <c:x val="0.7176083642469695"/>
          <c:y val="0.17894775906872651"/>
          <c:w val="0.22362844599317838"/>
          <c:h val="0.6777487440108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53285203991102"/>
          <c:y val="0.18091223231525447"/>
          <c:w val="0.48411020382388209"/>
          <c:h val="0.70078229368829759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Processi'!$A$18</c:f>
              <c:strCache>
                <c:ptCount val="1"/>
                <c:pt idx="0">
                  <c:v>Schedule Variance (BCWP-BCWS)</c:v>
                </c:pt>
              </c:strCache>
            </c:strRef>
          </c:tx>
          <c:cat>
            <c:strRef>
              <c:f>'Metriche Processi'!$B$17:$I$17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Processi'!$B$18:$I$18</c:f>
              <c:numCache>
                <c:formatCode>0.00%</c:formatCode>
                <c:ptCount val="8"/>
                <c:pt idx="0">
                  <c:v>-4.8670909771620918E-3</c:v>
                </c:pt>
                <c:pt idx="1">
                  <c:v>-5.9153874953201679E-3</c:v>
                </c:pt>
                <c:pt idx="2">
                  <c:v>-2.9951329090227574E-4</c:v>
                </c:pt>
                <c:pt idx="3">
                  <c:v>-2.6207412953950238E-3</c:v>
                </c:pt>
                <c:pt idx="4">
                  <c:v>5.8484289951904911E-2</c:v>
                </c:pt>
                <c:pt idx="5">
                  <c:v>7.3784608208382618E-2</c:v>
                </c:pt>
                <c:pt idx="6">
                  <c:v>9.1681018345189047E-2</c:v>
                </c:pt>
                <c:pt idx="7">
                  <c:v>7.3523885953142187E-2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8-48D2-9462-203F8F8E9C67}"/>
            </c:ext>
          </c:extLst>
        </c:ser>
        <c:ser>
          <c:idx val="1"/>
          <c:order val="1"/>
          <c:tx>
            <c:strRef>
              <c:f>'Metriche Processi'!$A$19</c:f>
              <c:strCache>
                <c:ptCount val="1"/>
                <c:pt idx="0">
                  <c:v>Budget Variance (BCWS-ACWP)</c:v>
                </c:pt>
              </c:strCache>
            </c:strRef>
          </c:tx>
          <c:cat>
            <c:strRef>
              <c:f>'Metriche Processi'!$B$17:$I$17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Processi'!$B$19:$I$19</c:f>
              <c:numCache>
                <c:formatCode>0.00%</c:formatCode>
                <c:ptCount val="8"/>
                <c:pt idx="0">
                  <c:v>-8.7448009506832958E-2</c:v>
                </c:pt>
                <c:pt idx="1">
                  <c:v>-8.0894673847995202E-2</c:v>
                </c:pt>
                <c:pt idx="2">
                  <c:v>-8.7290564373897706E-2</c:v>
                </c:pt>
                <c:pt idx="3">
                  <c:v>-0.14137842355664132</c:v>
                </c:pt>
                <c:pt idx="4">
                  <c:v>-0.10538858902186088</c:v>
                </c:pt>
                <c:pt idx="5">
                  <c:v>-9.4737251502927999E-2</c:v>
                </c:pt>
                <c:pt idx="6">
                  <c:v>-9.0860466020928121E-2</c:v>
                </c:pt>
                <c:pt idx="7">
                  <c:v>-0.10011096749916149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F88-48D2-9462-203F8F8E9C67}"/>
            </c:ext>
          </c:extLst>
        </c:ser>
        <c:ser>
          <c:idx val="2"/>
          <c:order val="2"/>
          <c:tx>
            <c:strRef>
              <c:f>'Metriche Processi'!$A$20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Processi'!$B$17:$I$17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Processi'!$B$20:$I$20</c:f>
              <c:numCache>
                <c:formatCode>0.00%</c:formatCode>
                <c:ptCount val="8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4-43D3-AF83-0D9AF20F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in val="-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48130806628909"/>
          <c:y val="0.19864277422333879"/>
          <c:w val="0.19481637951140457"/>
          <c:h val="0.74700169404032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506358899019792E-2"/>
          <c:y val="0.15899549952377837"/>
          <c:w val="0.43856444963336416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Processi'!$A$3</c:f>
              <c:strCache>
                <c:ptCount val="1"/>
                <c:pt idx="0">
                  <c:v>AC (Soldi spesi fino al momento del calcolo)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'Metriche Processi'!$B$2:$I$2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Processi'!$B$3:$I$3</c:f>
              <c:numCache>
                <c:formatCode>"€"\ #,##0.00</c:formatCode>
                <c:ptCount val="8"/>
                <c:pt idx="0">
                  <c:v>1683</c:v>
                </c:pt>
                <c:pt idx="1">
                  <c:v>3342</c:v>
                </c:pt>
                <c:pt idx="2">
                  <c:v>4536</c:v>
                </c:pt>
                <c:pt idx="3">
                  <c:v>5656</c:v>
                </c:pt>
                <c:pt idx="4">
                  <c:v>7057</c:v>
                </c:pt>
                <c:pt idx="5">
                  <c:v>8181</c:v>
                </c:pt>
                <c:pt idx="6">
                  <c:v>9348</c:v>
                </c:pt>
                <c:pt idx="7">
                  <c:v>11113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33-483E-B3CA-E7B73FEEC93E}"/>
            </c:ext>
          </c:extLst>
        </c:ser>
        <c:ser>
          <c:idx val="3"/>
          <c:order val="1"/>
          <c:tx>
            <c:strRef>
              <c:f>'Metriche Processi'!$A$4</c:f>
              <c:strCache>
                <c:ptCount val="1"/>
                <c:pt idx="0">
                  <c:v>ETC (valore stimato per la realizzazione delle rimanenti attività)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circle"/>
            <c:size val="5"/>
            <c:spPr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cat>
            <c:strRef>
              <c:f>'Metriche Processi'!$B$2:$I$2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Processi'!$B$4:$I$4</c:f>
              <c:numCache>
                <c:formatCode>"€"\ #,##0.00</c:formatCode>
                <c:ptCount val="8"/>
                <c:pt idx="0">
                  <c:v>11607</c:v>
                </c:pt>
                <c:pt idx="1">
                  <c:v>9934</c:v>
                </c:pt>
                <c:pt idx="2">
                  <c:v>8815</c:v>
                </c:pt>
                <c:pt idx="3">
                  <c:v>7664</c:v>
                </c:pt>
                <c:pt idx="4">
                  <c:v>6308</c:v>
                </c:pt>
                <c:pt idx="5">
                  <c:v>5073</c:v>
                </c:pt>
                <c:pt idx="6">
                  <c:v>3906</c:v>
                </c:pt>
                <c:pt idx="7">
                  <c:v>2141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33-483E-B3CA-E7B73FEEC93E}"/>
            </c:ext>
          </c:extLst>
        </c:ser>
        <c:ser>
          <c:idx val="0"/>
          <c:order val="2"/>
          <c:tx>
            <c:strRef>
              <c:f>'Metriche Processi'!$A$13</c:f>
              <c:strCache>
                <c:ptCount val="1"/>
                <c:pt idx="0">
                  <c:v>EAC (Budget totale stanziato)</c:v>
                </c:pt>
              </c:strCache>
            </c:strRef>
          </c:tx>
          <c:spPr>
            <a:ln cap="rnd">
              <a:solidFill>
                <a:srgbClr val="4472C4">
                  <a:alpha val="98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Processi'!$B$2:$I$2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Processi'!$B$13:$I$13</c:f>
              <c:numCache>
                <c:formatCode>#,##0.00\ "€"</c:formatCode>
                <c:ptCount val="8"/>
                <c:pt idx="0">
                  <c:v>13290</c:v>
                </c:pt>
                <c:pt idx="1">
                  <c:v>13276</c:v>
                </c:pt>
                <c:pt idx="2">
                  <c:v>13351</c:v>
                </c:pt>
                <c:pt idx="3">
                  <c:v>13320</c:v>
                </c:pt>
                <c:pt idx="4">
                  <c:v>13365</c:v>
                </c:pt>
                <c:pt idx="5">
                  <c:v>13254</c:v>
                </c:pt>
                <c:pt idx="6">
                  <c:v>13254</c:v>
                </c:pt>
                <c:pt idx="7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97-437E-8D08-D7052C2D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849797454525375"/>
          <c:y val="0.2200388187057741"/>
          <c:w val="0.32508196056076066"/>
          <c:h val="0.62174120796318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86900670574"/>
          <c:y val="8.0851790671349177E-2"/>
          <c:w val="0.39098397141052438"/>
          <c:h val="0.57032318234629287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Processi'!$A$7</c:f>
              <c:strCache>
                <c:ptCount val="1"/>
                <c:pt idx="0">
                  <c:v>Earned Value (Valore attuale)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'Metriche Processi'!$B$6:$I$6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Processi'!$B$7:$I$7</c:f>
              <c:numCache>
                <c:formatCode>"€"\ #,##0.00</c:formatCode>
                <c:ptCount val="8"/>
                <c:pt idx="0">
                  <c:v>1528.3500000000001</c:v>
                </c:pt>
                <c:pt idx="1">
                  <c:v>3053.48</c:v>
                </c:pt>
                <c:pt idx="2">
                  <c:v>4138.8100000000004</c:v>
                </c:pt>
                <c:pt idx="3">
                  <c:v>4843.636363636364</c:v>
                </c:pt>
                <c:pt idx="4">
                  <c:v>6682.5</c:v>
                </c:pt>
                <c:pt idx="5">
                  <c:v>7952.4</c:v>
                </c:pt>
                <c:pt idx="6">
                  <c:v>9277.7999999999993</c:v>
                </c:pt>
                <c:pt idx="7">
                  <c:v>10735.740000000002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2-4DB1-BB80-3EB3590F64B7}"/>
            </c:ext>
          </c:extLst>
        </c:ser>
        <c:ser>
          <c:idx val="3"/>
          <c:order val="1"/>
          <c:tx>
            <c:strRef>
              <c:f>'Metriche Processi'!$A$8</c:f>
              <c:strCache>
                <c:ptCount val="1"/>
                <c:pt idx="0">
                  <c:v>Planned Value (Valore pianificato)</c:v>
                </c:pt>
              </c:strCache>
            </c:strRef>
          </c:tx>
          <c:spPr>
            <a:ln>
              <a:solidFill>
                <a:srgbClr val="5B9BD5">
                  <a:lumMod val="75000"/>
                </a:srgbClr>
              </a:solidFill>
              <a:prstDash val="dash"/>
            </a:ln>
          </c:spPr>
          <c:marker>
            <c:spPr>
              <a:ln w="15875">
                <a:solidFill>
                  <a:srgbClr val="4472C4"/>
                </a:solidFill>
                <a:prstDash val="dash"/>
              </a:ln>
            </c:spPr>
          </c:marker>
          <c:dPt>
            <c:idx val="1"/>
            <c:marker>
              <c:symbol val="x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1-13A6-4403-8F56-E1F1808A1BE0}"/>
              </c:ext>
            </c:extLst>
          </c:dPt>
          <c:cat>
            <c:strRef>
              <c:f>'Metriche Processi'!$B$6:$I$6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Processi'!$B$8:$I$8</c:f>
              <c:numCache>
                <c:formatCode>"€"\ #,##0.00</c:formatCode>
                <c:ptCount val="8"/>
                <c:pt idx="0">
                  <c:v>1535.825</c:v>
                </c:pt>
                <c:pt idx="1">
                  <c:v>3071.65</c:v>
                </c:pt>
                <c:pt idx="2">
                  <c:v>4140.05</c:v>
                </c:pt>
                <c:pt idx="3">
                  <c:v>4856.3636363636369</c:v>
                </c:pt>
                <c:pt idx="4">
                  <c:v>6313.2727272727279</c:v>
                </c:pt>
                <c:pt idx="5">
                  <c:v>7405.954545454546</c:v>
                </c:pt>
                <c:pt idx="6">
                  <c:v>8498.636363636364</c:v>
                </c:pt>
                <c:pt idx="7">
                  <c:v>10000.466818181818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A2-4DB1-BB80-3EB3590F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10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716686944393807"/>
          <c:y val="0.10242325260585348"/>
          <c:w val="0.1961178256580281"/>
          <c:h val="0.55330682670623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225351944753196"/>
          <c:y val="8.7382532527888593E-2"/>
          <c:w val="0.51513689344396341"/>
          <c:h val="0.60677758623776912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Processi'!$A$23</c:f>
              <c:strCache>
                <c:ptCount val="1"/>
                <c:pt idx="0">
                  <c:v>Requirements stability index</c:v>
                </c:pt>
              </c:strCache>
            </c:strRef>
          </c:tx>
          <c:spPr>
            <a:ln>
              <a:solidFill>
                <a:srgbClr val="4472C4">
                  <a:lumMod val="50000"/>
                </a:srgbClr>
              </a:solidFill>
            </a:ln>
          </c:spPr>
          <c:marker>
            <c:symbol val="square"/>
            <c:size val="5"/>
            <c:spPr>
              <a:solidFill>
                <a:srgbClr val="FFC000"/>
              </a:solidFill>
              <a:ln w="15875">
                <a:solidFill>
                  <a:srgbClr val="0070C0"/>
                </a:solidFill>
              </a:ln>
            </c:spPr>
          </c:marker>
          <c:cat>
            <c:strRef>
              <c:f>'Metriche Processi'!$B$22:$I$22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Processi'!$B$23:$I$23</c:f>
              <c:numCache>
                <c:formatCode>0.00%</c:formatCode>
                <c:ptCount val="8"/>
                <c:pt idx="0">
                  <c:v>0.80952380952380953</c:v>
                </c:pt>
                <c:pt idx="1">
                  <c:v>0.8</c:v>
                </c:pt>
                <c:pt idx="2">
                  <c:v>0.9</c:v>
                </c:pt>
                <c:pt idx="3">
                  <c:v>0.80303030303030298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08-40C9-98F4-F4BE8349CA57}"/>
            </c:ext>
          </c:extLst>
        </c:ser>
        <c:ser>
          <c:idx val="3"/>
          <c:order val="1"/>
          <c:tx>
            <c:strRef>
              <c:f>'Metriche Processi'!$A$24</c:f>
              <c:strCache>
                <c:ptCount val="1"/>
                <c:pt idx="0">
                  <c:v>Satisfied obligatory requirements</c:v>
                </c:pt>
              </c:strCache>
            </c:strRef>
          </c:tx>
          <c:spPr>
            <a:ln>
              <a:solidFill>
                <a:srgbClr val="70AD47">
                  <a:lumMod val="75000"/>
                </a:srgbClr>
              </a:solidFill>
            </a:ln>
          </c:spPr>
          <c:marker>
            <c:symbol val="diamond"/>
            <c:size val="7"/>
            <c:spPr>
              <a:ln w="15875">
                <a:solidFill>
                  <a:srgbClr val="70AD47">
                    <a:lumMod val="75000"/>
                  </a:srgbClr>
                </a:solidFill>
              </a:ln>
            </c:spPr>
          </c:marker>
          <c:cat>
            <c:strRef>
              <c:f>'Metriche Processi'!$B$22:$I$22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Processi'!$B$24:$I$24</c:f>
              <c:numCache>
                <c:formatCode>0.00%</c:formatCode>
                <c:ptCount val="8"/>
                <c:pt idx="0">
                  <c:v>0</c:v>
                </c:pt>
                <c:pt idx="1">
                  <c:v>5.128205128205128E-2</c:v>
                </c:pt>
                <c:pt idx="2">
                  <c:v>0.10256410256410256</c:v>
                </c:pt>
                <c:pt idx="3">
                  <c:v>0.36956521739130432</c:v>
                </c:pt>
                <c:pt idx="4">
                  <c:v>0.71739130434782605</c:v>
                </c:pt>
                <c:pt idx="5">
                  <c:v>0.80434782608695654</c:v>
                </c:pt>
                <c:pt idx="6">
                  <c:v>0.93478260869565222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8-40C9-98F4-F4BE8349CA57}"/>
            </c:ext>
          </c:extLst>
        </c:ser>
        <c:ser>
          <c:idx val="0"/>
          <c:order val="2"/>
          <c:tx>
            <c:strRef>
              <c:f>'Metriche Processi'!$A$25</c:f>
              <c:strCache>
                <c:ptCount val="1"/>
                <c:pt idx="0">
                  <c:v>Valore accettabile RSI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Processi'!$B$22:$I$22</c:f>
              <c:strCache>
                <c:ptCount val="8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  <c:pt idx="7">
                  <c:v>VII</c:v>
                </c:pt>
              </c:strCache>
            </c:strRef>
          </c:cat>
          <c:val>
            <c:numRef>
              <c:f>'Metriche Processi'!$B$25:$I$25</c:f>
              <c:numCache>
                <c:formatCode>0.00%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B-4780-9F12-A019002F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63263065298244037"/>
          <c:y val="0.12293265552702651"/>
          <c:w val="0.20351509841841592"/>
          <c:h val="0.6325049258039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6536517312621148"/>
          <c:h val="0.58043754646276147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Processi'!$A$34</c:f>
              <c:strCache>
                <c:ptCount val="1"/>
                <c:pt idx="0">
                  <c:v>Code Coverage</c:v>
                </c:pt>
              </c:strCache>
            </c:strRef>
          </c:tx>
          <c:marker>
            <c:spPr>
              <a:solidFill>
                <a:srgbClr val="ED7D31"/>
              </a:solidFill>
              <a:ln>
                <a:solidFill>
                  <a:srgbClr val="ED7D31"/>
                </a:solidFill>
              </a:ln>
            </c:spPr>
          </c:marker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Processi'!$B$34:$H$34</c:f>
              <c:numCache>
                <c:formatCode>0%</c:formatCode>
                <c:ptCount val="7"/>
                <c:pt idx="0">
                  <c:v>0.55000000000000004</c:v>
                </c:pt>
                <c:pt idx="1">
                  <c:v>0.54</c:v>
                </c:pt>
                <c:pt idx="2">
                  <c:v>0.65</c:v>
                </c:pt>
                <c:pt idx="3">
                  <c:v>0.66</c:v>
                </c:pt>
                <c:pt idx="4">
                  <c:v>0.71</c:v>
                </c:pt>
                <c:pt idx="5">
                  <c:v>0.69</c:v>
                </c:pt>
                <c:pt idx="6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EA-4078-BC19-C3DFCDB8D1C9}"/>
            </c:ext>
          </c:extLst>
        </c:ser>
        <c:ser>
          <c:idx val="1"/>
          <c:order val="1"/>
          <c:tx>
            <c:strRef>
              <c:f>'Metriche Processi'!$A$35</c:f>
              <c:strCache>
                <c:ptCount val="1"/>
                <c:pt idx="0">
                  <c:v>Valore accettabile Code Coverage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Processi'!$B$35:$H$35</c:f>
              <c:numCache>
                <c:formatCode>0%</c:formatCode>
                <c:ptCount val="7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EA-4078-BC19-C3DFCDB8D1C9}"/>
            </c:ext>
          </c:extLst>
        </c:ser>
        <c:ser>
          <c:idx val="2"/>
          <c:order val="2"/>
          <c:tx>
            <c:strRef>
              <c:f>'Metriche Processi'!$A$36</c:f>
              <c:strCache>
                <c:ptCount val="1"/>
                <c:pt idx="0">
                  <c:v>Passed test cases percentage</c:v>
                </c:pt>
              </c:strCache>
            </c:strRef>
          </c:tx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Processi'!$B$36:$H$36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A-4078-BC19-C3DFCDB8D1C9}"/>
            </c:ext>
          </c:extLst>
        </c:ser>
        <c:ser>
          <c:idx val="3"/>
          <c:order val="3"/>
          <c:tx>
            <c:strRef>
              <c:f>'Metriche Processi'!$A$37</c:f>
              <c:strCache>
                <c:ptCount val="1"/>
                <c:pt idx="0">
                  <c:v>Valore accettabile test passati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ymbol val="circle"/>
            <c:size val="6"/>
          </c:marker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Processi'!$B$37:$H$37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FA2-B21E-BBD67D698A3A}"/>
            </c:ext>
          </c:extLst>
        </c:ser>
        <c:ser>
          <c:idx val="4"/>
          <c:order val="4"/>
          <c:tx>
            <c:strRef>
              <c:f>'Metriche Processi'!$A$38</c:f>
              <c:strCache>
                <c:ptCount val="1"/>
                <c:pt idx="0">
                  <c:v>Failed test cases Percentage</c:v>
                </c:pt>
              </c:strCache>
            </c:strRef>
          </c:tx>
          <c:spPr>
            <a:ln>
              <a:solidFill>
                <a:srgbClr val="70AD47"/>
              </a:solidFill>
            </a:ln>
          </c:spPr>
          <c:marker>
            <c:symbol val="square"/>
            <c:size val="6"/>
            <c:spPr>
              <a:solidFill>
                <a:srgbClr val="ED7D31">
                  <a:lumMod val="75000"/>
                </a:srgbClr>
              </a:solidFill>
            </c:spPr>
          </c:marker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Processi'!$B$38:$H$38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2-4FA2-B21E-BBD67D698A3A}"/>
            </c:ext>
          </c:extLst>
        </c:ser>
        <c:ser>
          <c:idx val="5"/>
          <c:order val="5"/>
          <c:tx>
            <c:strRef>
              <c:f>'Metriche Processi'!$A$39</c:f>
              <c:strCache>
                <c:ptCount val="1"/>
                <c:pt idx="0">
                  <c:v>Valore accettabile test falliti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'Metriche Processi'!$B$33:$H$33</c:f>
              <c:strCache>
                <c:ptCount val="7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</c:strCache>
            </c:strRef>
          </c:cat>
          <c:val>
            <c:numRef>
              <c:f>'Metriche Processi'!$B$39:$H$39</c:f>
              <c:numCache>
                <c:formatCode>0%</c:formatCode>
                <c:ptCount val="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2-4FA2-B21E-BBD67D698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37966971026797"/>
          <c:y val="0.16494091701329802"/>
          <c:w val="0.30456535726895856"/>
          <c:h val="0.61496368355617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770400554628847E-2"/>
          <c:y val="8.0805383633175992E-2"/>
          <c:w val="0.50406942720522363"/>
          <c:h val="0.48966482120994348"/>
        </c:manualLayout>
      </c:layout>
      <c:lineChart>
        <c:grouping val="standard"/>
        <c:varyColors val="0"/>
        <c:ser>
          <c:idx val="0"/>
          <c:order val="0"/>
          <c:tx>
            <c:strRef>
              <c:f>'Metriche Processi'!$A$47</c:f>
              <c:strCache>
                <c:ptCount val="1"/>
                <c:pt idx="0">
                  <c:v>Quality Metrics Satisfied</c:v>
                </c:pt>
              </c:strCache>
            </c:strRef>
          </c:tx>
          <c:cat>
            <c:strRef>
              <c:f>'Metriche Processi'!$B$46:$H$46</c:f>
              <c:strCache>
                <c:ptCount val="7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</c:strCache>
            </c:strRef>
          </c:cat>
          <c:val>
            <c:numRef>
              <c:f>'Metriche Processi'!$B$47:$H$47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5-483C-9AB3-522CCCFDB317}"/>
            </c:ext>
          </c:extLst>
        </c:ser>
        <c:ser>
          <c:idx val="1"/>
          <c:order val="1"/>
          <c:tx>
            <c:strRef>
              <c:f>'Metriche Processi'!$A$48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'Metriche Processi'!$B$46:$H$46</c:f>
              <c:strCache>
                <c:ptCount val="7"/>
                <c:pt idx="0">
                  <c:v>TB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  <c:pt idx="6">
                  <c:v>VI</c:v>
                </c:pt>
              </c:strCache>
            </c:strRef>
          </c:cat>
          <c:val>
            <c:numRef>
              <c:f>'Metriche Processi'!$B$48:$H$48</c:f>
              <c:numCache>
                <c:formatCode>0%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1-46B7-A0AE-310E6B368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59997325196823303"/>
          <c:y val="0.14449155594010266"/>
          <c:w val="0.28078806926810596"/>
          <c:h val="0.52632633913125382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053291633872259"/>
          <c:y val="0.17007582518514358"/>
          <c:w val="0.58666123533441894"/>
          <c:h val="0.71531223417017475"/>
        </c:manualLayout>
      </c:layout>
      <c:lineChart>
        <c:grouping val="standard"/>
        <c:varyColors val="0"/>
        <c:ser>
          <c:idx val="2"/>
          <c:order val="0"/>
          <c:tx>
            <c:strRef>
              <c:f>'Metriche Processi'!$A$53</c:f>
              <c:strCache>
                <c:ptCount val="1"/>
                <c:pt idx="0">
                  <c:v>Non-calculated Risk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 w="12700">
                <a:solidFill>
                  <a:srgbClr val="FFC000"/>
                </a:solidFill>
              </a:ln>
            </c:spPr>
          </c:marker>
          <c:cat>
            <c:strRef>
              <c:f>'Metriche Processi'!$B$52:$J$52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Processi'!$B$53:$J$53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A-4D57-AEA3-CEAF907724BF}"/>
            </c:ext>
          </c:extLst>
        </c:ser>
        <c:ser>
          <c:idx val="0"/>
          <c:order val="1"/>
          <c:tx>
            <c:strRef>
              <c:f>'Metriche Processi'!$A$54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'Metriche Processi'!$B$52:$J$52</c:f>
              <c:strCache>
                <c:ptCount val="9"/>
                <c:pt idx="0">
                  <c:v>Analisi</c:v>
                </c:pt>
                <c:pt idx="1">
                  <c:v>TB</c:v>
                </c:pt>
                <c:pt idx="2">
                  <c:v>I</c:v>
                </c:pt>
                <c:pt idx="3">
                  <c:v>II</c:v>
                </c:pt>
                <c:pt idx="4">
                  <c:v>III</c:v>
                </c:pt>
                <c:pt idx="5">
                  <c:v>IV</c:v>
                </c:pt>
                <c:pt idx="6">
                  <c:v>V</c:v>
                </c:pt>
                <c:pt idx="7">
                  <c:v>VI</c:v>
                </c:pt>
                <c:pt idx="8">
                  <c:v>VII</c:v>
                </c:pt>
              </c:strCache>
            </c:strRef>
          </c:cat>
          <c:val>
            <c:numRef>
              <c:f>'Metriche Processi'!$B$54:$J$54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A-4D57-AEA3-CEAF90772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422384"/>
        <c:axId val="1946411568"/>
      </c:lineChart>
      <c:catAx>
        <c:axId val="19464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11568"/>
        <c:crosses val="autoZero"/>
        <c:auto val="1"/>
        <c:lblAlgn val="ctr"/>
        <c:lblOffset val="100"/>
        <c:noMultiLvlLbl val="0"/>
      </c:catAx>
      <c:valAx>
        <c:axId val="194641156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6422384"/>
        <c:crosses val="autoZero"/>
        <c:crossBetween val="midCat"/>
        <c:majorUnit val="2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9271239363209336"/>
          <c:y val="0.30086287534459383"/>
          <c:w val="0.18377021649944278"/>
          <c:h val="0.4580017883853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34836</xdr:colOff>
      <xdr:row>19</xdr:row>
      <xdr:rowOff>95249</xdr:rowOff>
    </xdr:from>
    <xdr:to>
      <xdr:col>21</xdr:col>
      <xdr:colOff>119062</xdr:colOff>
      <xdr:row>33</xdr:row>
      <xdr:rowOff>18388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A1D3055-5BF3-4467-AA2E-9286894CD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317893</xdr:colOff>
      <xdr:row>2</xdr:row>
      <xdr:rowOff>144419</xdr:rowOff>
    </xdr:from>
    <xdr:to>
      <xdr:col>19</xdr:col>
      <xdr:colOff>228342</xdr:colOff>
      <xdr:row>16</xdr:row>
      <xdr:rowOff>102993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C65F98-7AC1-461F-90B3-E5C84425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85893</xdr:colOff>
      <xdr:row>4</xdr:row>
      <xdr:rowOff>7416</xdr:rowOff>
    </xdr:from>
    <xdr:to>
      <xdr:col>9</xdr:col>
      <xdr:colOff>261291</xdr:colOff>
      <xdr:row>16</xdr:row>
      <xdr:rowOff>150142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B5AC90-FD8F-4EA4-937C-CD459E258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130572</xdr:colOff>
      <xdr:row>23</xdr:row>
      <xdr:rowOff>148589</xdr:rowOff>
    </xdr:from>
    <xdr:to>
      <xdr:col>11</xdr:col>
      <xdr:colOff>492177</xdr:colOff>
      <xdr:row>36</xdr:row>
      <xdr:rowOff>52691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D5ED07B-AA94-4E54-BCCD-F0D36ABBC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599903</xdr:colOff>
      <xdr:row>4</xdr:row>
      <xdr:rowOff>95251</xdr:rowOff>
    </xdr:from>
    <xdr:to>
      <xdr:col>31</xdr:col>
      <xdr:colOff>66627</xdr:colOff>
      <xdr:row>17</xdr:row>
      <xdr:rowOff>172873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DDD8C5A8-E8EF-45B4-B345-ED995872F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112262</xdr:colOff>
      <xdr:row>39</xdr:row>
      <xdr:rowOff>151534</xdr:rowOff>
    </xdr:from>
    <xdr:to>
      <xdr:col>19</xdr:col>
      <xdr:colOff>245613</xdr:colOff>
      <xdr:row>56</xdr:row>
      <xdr:rowOff>18158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D0053CB-EB8A-412E-B075-FEA5520D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95763</xdr:colOff>
      <xdr:row>34</xdr:row>
      <xdr:rowOff>137668</xdr:rowOff>
    </xdr:from>
    <xdr:to>
      <xdr:col>30</xdr:col>
      <xdr:colOff>229114</xdr:colOff>
      <xdr:row>45</xdr:row>
      <xdr:rowOff>27765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340B923-498A-4355-8CA6-45412A32D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559709</xdr:colOff>
      <xdr:row>22</xdr:row>
      <xdr:rowOff>12104</xdr:rowOff>
    </xdr:from>
    <xdr:to>
      <xdr:col>32</xdr:col>
      <xdr:colOff>419001</xdr:colOff>
      <xdr:row>32</xdr:row>
      <xdr:rowOff>140803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5F941A4-F896-413A-BAAA-B80A02FAE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9997-03EC-43C2-97CE-34BB19C7C836}">
  <dimension ref="A1:XFD57"/>
  <sheetViews>
    <sheetView topLeftCell="A25" workbookViewId="0">
      <selection activeCell="A43" sqref="A43"/>
    </sheetView>
  </sheetViews>
  <sheetFormatPr defaultRowHeight="15" x14ac:dyDescent="0.25"/>
  <cols>
    <col min="1" max="1" width="42.7109375" customWidth="1"/>
    <col min="2" max="2" width="11.85546875" customWidth="1"/>
    <col min="3" max="3" width="12.7109375" bestFit="1" customWidth="1"/>
    <col min="4" max="4" width="10.28515625" customWidth="1"/>
    <col min="5" max="5" width="13.42578125" customWidth="1"/>
    <col min="6" max="6" width="13.28515625" customWidth="1"/>
    <col min="7" max="7" width="13.140625" customWidth="1"/>
    <col min="8" max="8" width="10.28515625" customWidth="1"/>
    <col min="9" max="9" width="12.85546875" customWidth="1"/>
    <col min="10" max="12" width="10.28515625" customWidth="1"/>
    <col min="13" max="13" width="13" customWidth="1"/>
    <col min="14" max="14" width="35.140625" bestFit="1" customWidth="1"/>
  </cols>
  <sheetData>
    <row r="1" spans="1:14" x14ac:dyDescent="0.25">
      <c r="A1" s="6" t="s">
        <v>43</v>
      </c>
      <c r="B1" s="11">
        <v>0.115</v>
      </c>
      <c r="C1" s="11">
        <v>0.23</v>
      </c>
      <c r="D1" s="11">
        <v>0.31</v>
      </c>
      <c r="E1" s="11">
        <f>100/1100*4</f>
        <v>0.36363636363636365</v>
      </c>
      <c r="F1" s="11">
        <f>100/1100*5.2</f>
        <v>0.47272727272727277</v>
      </c>
      <c r="G1" s="11">
        <f>100/1100*6.1</f>
        <v>0.55454545454545456</v>
      </c>
      <c r="H1" s="11">
        <f>100/1100*7</f>
        <v>0.63636363636363635</v>
      </c>
      <c r="I1" s="11">
        <f>100/1100*8.237</f>
        <v>0.74881818181818183</v>
      </c>
      <c r="J1" s="11">
        <f>100/1100*9</f>
        <v>0.81818181818181823</v>
      </c>
      <c r="K1" s="11">
        <f>100/1100*10</f>
        <v>0.90909090909090917</v>
      </c>
      <c r="L1" s="11">
        <f>100/1100*11</f>
        <v>1</v>
      </c>
    </row>
    <row r="2" spans="1:14" ht="21" x14ac:dyDescent="0.35">
      <c r="A2" s="1" t="s">
        <v>50</v>
      </c>
      <c r="B2" s="2" t="s">
        <v>67</v>
      </c>
      <c r="C2" s="2" t="s">
        <v>71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76</v>
      </c>
      <c r="I2" s="2" t="s">
        <v>77</v>
      </c>
      <c r="J2" s="2" t="s">
        <v>69</v>
      </c>
      <c r="K2" s="2" t="s">
        <v>70</v>
      </c>
      <c r="L2" s="2" t="s">
        <v>42</v>
      </c>
      <c r="M2" s="2" t="s">
        <v>8</v>
      </c>
      <c r="N2" s="2" t="s">
        <v>9</v>
      </c>
    </row>
    <row r="3" spans="1:14" x14ac:dyDescent="0.25">
      <c r="A3" s="2" t="s">
        <v>55</v>
      </c>
      <c r="B3" s="23">
        <v>1683</v>
      </c>
      <c r="C3" s="24">
        <f>B3+1659</f>
        <v>3342</v>
      </c>
      <c r="D3" s="24">
        <f>C3+1194</f>
        <v>4536</v>
      </c>
      <c r="E3" s="24">
        <f>D3+1120</f>
        <v>5656</v>
      </c>
      <c r="F3" s="24">
        <f>E3+1401</f>
        <v>7057</v>
      </c>
      <c r="G3" s="24">
        <f>F3+1124</f>
        <v>8181</v>
      </c>
      <c r="H3" s="24">
        <f>G3+1167</f>
        <v>9348</v>
      </c>
      <c r="I3" s="24">
        <f>H3+1765</f>
        <v>11113</v>
      </c>
      <c r="J3" s="2"/>
      <c r="K3" s="2"/>
      <c r="L3" s="2"/>
      <c r="M3" s="2"/>
      <c r="N3" s="2"/>
    </row>
    <row r="4" spans="1:14" x14ac:dyDescent="0.25">
      <c r="A4" s="2" t="s">
        <v>56</v>
      </c>
      <c r="B4" s="23">
        <f xml:space="preserve"> 13290 -B3</f>
        <v>11607</v>
      </c>
      <c r="C4" s="23">
        <f xml:space="preserve"> 13276 -C3</f>
        <v>9934</v>
      </c>
      <c r="D4" s="23">
        <f xml:space="preserve"> 13351 -D3</f>
        <v>8815</v>
      </c>
      <c r="E4" s="23">
        <f xml:space="preserve"> 13320 -E3</f>
        <v>7664</v>
      </c>
      <c r="F4" s="23">
        <f xml:space="preserve"> 13365 -F3</f>
        <v>6308</v>
      </c>
      <c r="G4" s="23">
        <f xml:space="preserve"> 13254 -G3</f>
        <v>5073</v>
      </c>
      <c r="H4" s="23">
        <f xml:space="preserve"> 13254 -H3</f>
        <v>3906</v>
      </c>
      <c r="I4" s="23">
        <f xml:space="preserve"> 13254 -I3</f>
        <v>2141</v>
      </c>
      <c r="J4" s="2"/>
      <c r="K4" s="2"/>
      <c r="L4" s="2"/>
      <c r="M4" s="2"/>
      <c r="N4" s="2"/>
    </row>
    <row r="5" spans="1:14" x14ac:dyDescent="0.25">
      <c r="A5" s="10"/>
      <c r="B5" s="10"/>
      <c r="C5" s="10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1" x14ac:dyDescent="0.35">
      <c r="A6" s="1" t="s">
        <v>51</v>
      </c>
      <c r="B6" s="2" t="s">
        <v>67</v>
      </c>
      <c r="C6" s="2" t="s">
        <v>71</v>
      </c>
      <c r="D6" s="2" t="s">
        <v>72</v>
      </c>
      <c r="E6" s="2" t="s">
        <v>73</v>
      </c>
      <c r="F6" s="2" t="s">
        <v>74</v>
      </c>
      <c r="G6" s="2" t="s">
        <v>75</v>
      </c>
      <c r="H6" s="2" t="s">
        <v>76</v>
      </c>
      <c r="I6" s="2" t="s">
        <v>77</v>
      </c>
      <c r="J6" s="2" t="s">
        <v>0</v>
      </c>
      <c r="K6" s="2" t="s">
        <v>39</v>
      </c>
      <c r="L6" s="2" t="s">
        <v>42</v>
      </c>
      <c r="M6" s="2" t="s">
        <v>8</v>
      </c>
      <c r="N6" s="2" t="s">
        <v>9</v>
      </c>
    </row>
    <row r="7" spans="1:14" x14ac:dyDescent="0.25">
      <c r="A7" s="2" t="s">
        <v>57</v>
      </c>
      <c r="B7" s="22">
        <f t="shared" ref="B7:E7" si="0">B1*B13</f>
        <v>1528.3500000000001</v>
      </c>
      <c r="C7" s="22">
        <f t="shared" si="0"/>
        <v>3053.48</v>
      </c>
      <c r="D7" s="22">
        <f t="shared" si="0"/>
        <v>4138.8100000000004</v>
      </c>
      <c r="E7" s="22">
        <f t="shared" si="0"/>
        <v>4843.636363636364</v>
      </c>
      <c r="F7" s="22">
        <f>0.5*F13</f>
        <v>6682.5</v>
      </c>
      <c r="G7" s="22">
        <f>0.6*G13</f>
        <v>7952.4</v>
      </c>
      <c r="H7" s="22">
        <f>0.7*H13</f>
        <v>9277.7999999999993</v>
      </c>
      <c r="I7" s="22">
        <f>0.81*I13</f>
        <v>10735.740000000002</v>
      </c>
      <c r="J7" s="22">
        <f t="shared" ref="J7:L7" si="1">J1*J13</f>
        <v>0</v>
      </c>
      <c r="K7" s="22">
        <f t="shared" si="1"/>
        <v>0</v>
      </c>
      <c r="L7" s="22">
        <f t="shared" si="1"/>
        <v>0</v>
      </c>
      <c r="N7" t="s">
        <v>14</v>
      </c>
    </row>
    <row r="8" spans="1:14" x14ac:dyDescent="0.25">
      <c r="A8" s="2" t="s">
        <v>58</v>
      </c>
      <c r="B8" s="22">
        <f t="shared" ref="B8:L8" si="2">B1*13355</f>
        <v>1535.825</v>
      </c>
      <c r="C8" s="22">
        <f t="shared" si="2"/>
        <v>3071.65</v>
      </c>
      <c r="D8" s="22">
        <f t="shared" si="2"/>
        <v>4140.05</v>
      </c>
      <c r="E8" s="22">
        <f t="shared" si="2"/>
        <v>4856.3636363636369</v>
      </c>
      <c r="F8" s="22">
        <f t="shared" si="2"/>
        <v>6313.2727272727279</v>
      </c>
      <c r="G8" s="22">
        <f t="shared" si="2"/>
        <v>7405.954545454546</v>
      </c>
      <c r="H8" s="22">
        <f t="shared" si="2"/>
        <v>8498.636363636364</v>
      </c>
      <c r="I8" s="22">
        <f t="shared" si="2"/>
        <v>10000.466818181818</v>
      </c>
      <c r="J8" s="22">
        <f t="shared" si="2"/>
        <v>10926.818181818182</v>
      </c>
      <c r="K8" s="22">
        <f t="shared" si="2"/>
        <v>12140.909090909092</v>
      </c>
      <c r="L8" s="22">
        <f t="shared" si="2"/>
        <v>13355</v>
      </c>
      <c r="N8" t="s">
        <v>15</v>
      </c>
    </row>
    <row r="9" spans="1:14" x14ac:dyDescent="0.25">
      <c r="A9" s="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4" x14ac:dyDescent="0.2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4" ht="21" x14ac:dyDescent="0.35">
      <c r="A11" s="1" t="s">
        <v>45</v>
      </c>
      <c r="B11" s="2" t="s">
        <v>67</v>
      </c>
      <c r="C11" s="2" t="s">
        <v>71</v>
      </c>
      <c r="D11" s="2" t="s">
        <v>72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77</v>
      </c>
      <c r="J11" s="2" t="s">
        <v>69</v>
      </c>
      <c r="K11" s="2" t="s">
        <v>70</v>
      </c>
      <c r="L11" s="2" t="s">
        <v>42</v>
      </c>
      <c r="M11" s="2" t="s">
        <v>8</v>
      </c>
      <c r="N11" s="2" t="s">
        <v>9</v>
      </c>
    </row>
    <row r="12" spans="1:14" x14ac:dyDescent="0.25">
      <c r="A12" s="2" t="s">
        <v>12</v>
      </c>
      <c r="B12" s="13">
        <v>13355</v>
      </c>
      <c r="C12" s="13">
        <v>13355</v>
      </c>
      <c r="D12" s="13">
        <v>13355</v>
      </c>
      <c r="E12" s="13">
        <v>13355</v>
      </c>
      <c r="F12" s="13">
        <v>13355</v>
      </c>
      <c r="G12" s="13">
        <v>13355</v>
      </c>
      <c r="H12" s="13">
        <v>13355</v>
      </c>
      <c r="I12" s="13">
        <v>13355</v>
      </c>
      <c r="J12" s="13">
        <v>13355</v>
      </c>
      <c r="K12" s="13">
        <v>13355</v>
      </c>
      <c r="L12" s="13">
        <v>13355</v>
      </c>
      <c r="N12" t="s">
        <v>13</v>
      </c>
    </row>
    <row r="13" spans="1:14" x14ac:dyDescent="0.25">
      <c r="A13" s="2" t="s">
        <v>61</v>
      </c>
      <c r="B13" s="21">
        <f t="shared" ref="B13:I13" si="3">B3+B4</f>
        <v>13290</v>
      </c>
      <c r="C13" s="21">
        <f t="shared" si="3"/>
        <v>13276</v>
      </c>
      <c r="D13" s="21">
        <f t="shared" si="3"/>
        <v>13351</v>
      </c>
      <c r="E13" s="21">
        <f t="shared" si="3"/>
        <v>13320</v>
      </c>
      <c r="F13" s="21">
        <f t="shared" si="3"/>
        <v>13365</v>
      </c>
      <c r="G13" s="21">
        <f t="shared" si="3"/>
        <v>13254</v>
      </c>
      <c r="H13" s="21">
        <f t="shared" si="3"/>
        <v>13254</v>
      </c>
      <c r="I13" s="21">
        <f t="shared" si="3"/>
        <v>13254</v>
      </c>
      <c r="J13" s="2">
        <f t="shared" ref="J13:L13" si="4">J3+J4</f>
        <v>0</v>
      </c>
      <c r="K13" s="2">
        <f t="shared" si="4"/>
        <v>0</v>
      </c>
      <c r="L13" s="2">
        <f t="shared" si="4"/>
        <v>0</v>
      </c>
      <c r="M13" t="s">
        <v>68</v>
      </c>
      <c r="N13" s="2"/>
    </row>
    <row r="14" spans="1:14" x14ac:dyDescent="0.25">
      <c r="A14" s="14" t="s">
        <v>60</v>
      </c>
      <c r="B14" s="21">
        <f>13355-(2.5*13355/100)</f>
        <v>13021.125</v>
      </c>
      <c r="C14" s="21">
        <f t="shared" ref="C14:L14" si="5">13355-(2.5*13355/100)</f>
        <v>13021.125</v>
      </c>
      <c r="D14" s="21">
        <f t="shared" si="5"/>
        <v>13021.125</v>
      </c>
      <c r="E14" s="21">
        <f t="shared" si="5"/>
        <v>13021.125</v>
      </c>
      <c r="F14" s="21">
        <f t="shared" si="5"/>
        <v>13021.125</v>
      </c>
      <c r="G14" s="21">
        <f t="shared" si="5"/>
        <v>13021.125</v>
      </c>
      <c r="H14" s="21">
        <f t="shared" si="5"/>
        <v>13021.125</v>
      </c>
      <c r="I14" s="21">
        <f t="shared" si="5"/>
        <v>13021.125</v>
      </c>
      <c r="J14" s="21">
        <f t="shared" si="5"/>
        <v>13021.125</v>
      </c>
      <c r="K14" s="21">
        <f t="shared" si="5"/>
        <v>13021.125</v>
      </c>
      <c r="L14" s="21">
        <f t="shared" si="5"/>
        <v>13021.125</v>
      </c>
      <c r="N14" s="2"/>
    </row>
    <row r="15" spans="1:14" x14ac:dyDescent="0.25">
      <c r="A15" s="14" t="s">
        <v>59</v>
      </c>
      <c r="B15" s="21">
        <f>13355+(5*13355/100)</f>
        <v>14022.75</v>
      </c>
      <c r="C15" s="21">
        <f t="shared" ref="C15:L15" si="6">13355+(5*13355/100)</f>
        <v>14022.75</v>
      </c>
      <c r="D15" s="21">
        <f t="shared" si="6"/>
        <v>14022.75</v>
      </c>
      <c r="E15" s="21">
        <f t="shared" si="6"/>
        <v>14022.75</v>
      </c>
      <c r="F15" s="21">
        <f t="shared" si="6"/>
        <v>14022.75</v>
      </c>
      <c r="G15" s="21">
        <f t="shared" si="6"/>
        <v>14022.75</v>
      </c>
      <c r="H15" s="21">
        <f t="shared" si="6"/>
        <v>14022.75</v>
      </c>
      <c r="I15" s="21">
        <f t="shared" si="6"/>
        <v>14022.75</v>
      </c>
      <c r="J15" s="21">
        <f t="shared" si="6"/>
        <v>14022.75</v>
      </c>
      <c r="K15" s="21">
        <f t="shared" si="6"/>
        <v>14022.75</v>
      </c>
      <c r="L15" s="21">
        <f t="shared" si="6"/>
        <v>14022.75</v>
      </c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1" x14ac:dyDescent="0.35">
      <c r="A17" s="1" t="s">
        <v>44</v>
      </c>
      <c r="B17" s="2" t="s">
        <v>67</v>
      </c>
      <c r="C17" s="2" t="s">
        <v>71</v>
      </c>
      <c r="D17" s="2" t="s">
        <v>72</v>
      </c>
      <c r="E17" s="2" t="s">
        <v>73</v>
      </c>
      <c r="F17" s="2" t="s">
        <v>74</v>
      </c>
      <c r="G17" s="2" t="s">
        <v>75</v>
      </c>
      <c r="H17" s="2" t="s">
        <v>76</v>
      </c>
      <c r="I17" s="2" t="s">
        <v>77</v>
      </c>
      <c r="J17" s="2" t="s">
        <v>69</v>
      </c>
      <c r="K17" s="2" t="s">
        <v>70</v>
      </c>
      <c r="L17" s="2" t="s">
        <v>42</v>
      </c>
      <c r="M17" s="2" t="s">
        <v>8</v>
      </c>
      <c r="N17" s="2" t="s">
        <v>9</v>
      </c>
    </row>
    <row r="18" spans="1:14" x14ac:dyDescent="0.25">
      <c r="A18" s="2" t="s">
        <v>40</v>
      </c>
      <c r="B18" s="9">
        <f>B7/B8-1</f>
        <v>-4.8670909771620918E-3</v>
      </c>
      <c r="C18" s="9">
        <f t="shared" ref="C18:J18" si="7">C7/C8-1</f>
        <v>-5.9153874953201679E-3</v>
      </c>
      <c r="D18" s="9">
        <f t="shared" si="7"/>
        <v>-2.9951329090227574E-4</v>
      </c>
      <c r="E18" s="9">
        <f t="shared" si="7"/>
        <v>-2.6207412953950238E-3</v>
      </c>
      <c r="F18" s="9">
        <f t="shared" si="7"/>
        <v>5.8484289951904911E-2</v>
      </c>
      <c r="G18" s="9">
        <f t="shared" si="7"/>
        <v>7.3784608208382618E-2</v>
      </c>
      <c r="H18" s="9">
        <f t="shared" si="7"/>
        <v>9.1681018345189047E-2</v>
      </c>
      <c r="I18" s="9">
        <f t="shared" si="7"/>
        <v>7.3523885953142187E-2</v>
      </c>
      <c r="J18" s="9">
        <f t="shared" si="7"/>
        <v>-1</v>
      </c>
      <c r="K18" s="9">
        <f t="shared" ref="K18:L18" si="8">K7/K8-1</f>
        <v>-1</v>
      </c>
      <c r="L18" s="9">
        <f t="shared" si="8"/>
        <v>-1</v>
      </c>
      <c r="M18" s="9">
        <v>-0.1</v>
      </c>
      <c r="N18" t="s">
        <v>10</v>
      </c>
    </row>
    <row r="19" spans="1:14" x14ac:dyDescent="0.25">
      <c r="A19" s="2" t="s">
        <v>41</v>
      </c>
      <c r="B19" s="9">
        <f t="shared" ref="B19:K19" si="9">B8/B3-1</f>
        <v>-8.7448009506832958E-2</v>
      </c>
      <c r="C19" s="9">
        <f t="shared" si="9"/>
        <v>-8.0894673847995202E-2</v>
      </c>
      <c r="D19" s="9">
        <f t="shared" si="9"/>
        <v>-8.7290564373897706E-2</v>
      </c>
      <c r="E19" s="9">
        <f t="shared" si="9"/>
        <v>-0.14137842355664132</v>
      </c>
      <c r="F19" s="9">
        <f t="shared" si="9"/>
        <v>-0.10538858902186088</v>
      </c>
      <c r="G19" s="9">
        <f t="shared" si="9"/>
        <v>-9.4737251502927999E-2</v>
      </c>
      <c r="H19" s="9">
        <f t="shared" si="9"/>
        <v>-9.0860466020928121E-2</v>
      </c>
      <c r="I19" s="9">
        <f t="shared" si="9"/>
        <v>-0.10011096749916149</v>
      </c>
      <c r="J19" s="9" t="e">
        <f t="shared" si="9"/>
        <v>#DIV/0!</v>
      </c>
      <c r="K19" s="9" t="e">
        <f t="shared" si="9"/>
        <v>#DIV/0!</v>
      </c>
      <c r="L19" s="9" t="e">
        <f>1-L8/#REF!</f>
        <v>#REF!</v>
      </c>
      <c r="M19" s="9">
        <v>-0.1</v>
      </c>
      <c r="N19" t="s">
        <v>11</v>
      </c>
    </row>
    <row r="20" spans="1:14" x14ac:dyDescent="0.25">
      <c r="A20" s="14" t="s">
        <v>54</v>
      </c>
      <c r="B20" s="9">
        <v>-0.1</v>
      </c>
      <c r="C20" s="9">
        <v>-0.1</v>
      </c>
      <c r="D20" s="9">
        <v>-0.1</v>
      </c>
      <c r="E20" s="9">
        <v>-0.1</v>
      </c>
      <c r="F20" s="9">
        <v>-0.1</v>
      </c>
      <c r="G20" s="9">
        <v>-0.1</v>
      </c>
      <c r="H20" s="9">
        <v>-0.1</v>
      </c>
      <c r="I20" s="9">
        <v>-0.1</v>
      </c>
      <c r="J20" s="9">
        <v>-0.1</v>
      </c>
      <c r="K20" s="9">
        <v>-0.1</v>
      </c>
      <c r="L20" s="9">
        <v>-0.1</v>
      </c>
      <c r="M20" s="9"/>
    </row>
    <row r="21" spans="1:14" x14ac:dyDescent="0.25">
      <c r="A21" s="2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4" ht="21" x14ac:dyDescent="0.35">
      <c r="A22" s="1" t="s">
        <v>46</v>
      </c>
      <c r="B22" s="2" t="s">
        <v>67</v>
      </c>
      <c r="C22" s="2" t="s">
        <v>71</v>
      </c>
      <c r="D22" s="2" t="s">
        <v>72</v>
      </c>
      <c r="E22" s="2" t="s">
        <v>73</v>
      </c>
      <c r="F22" s="2" t="s">
        <v>74</v>
      </c>
      <c r="G22" s="2" t="s">
        <v>75</v>
      </c>
      <c r="H22" s="2" t="s">
        <v>76</v>
      </c>
      <c r="I22" s="2" t="s">
        <v>77</v>
      </c>
      <c r="J22" s="2" t="s">
        <v>69</v>
      </c>
      <c r="K22" s="2" t="s">
        <v>70</v>
      </c>
      <c r="L22" s="2" t="s">
        <v>42</v>
      </c>
      <c r="M22" s="2" t="s">
        <v>8</v>
      </c>
      <c r="N22" s="2" t="s">
        <v>9</v>
      </c>
    </row>
    <row r="23" spans="1:14" x14ac:dyDescent="0.25">
      <c r="A23" s="2" t="s">
        <v>1</v>
      </c>
      <c r="B23" s="9">
        <f>(1-(B26+B27+B28)/B29)</f>
        <v>0.80952380952380953</v>
      </c>
      <c r="C23" s="9">
        <f t="shared" ref="C23:L23" si="10">(1-(C26+C27+C28)/C29)</f>
        <v>0.8</v>
      </c>
      <c r="D23" s="9">
        <f t="shared" si="10"/>
        <v>0.9</v>
      </c>
      <c r="E23" s="9">
        <f t="shared" si="10"/>
        <v>0.80303030303030298</v>
      </c>
      <c r="F23" s="9">
        <f t="shared" si="10"/>
        <v>1</v>
      </c>
      <c r="G23" s="9">
        <f t="shared" si="10"/>
        <v>1</v>
      </c>
      <c r="H23" s="9">
        <f t="shared" si="10"/>
        <v>1</v>
      </c>
      <c r="I23" s="9">
        <f t="shared" si="10"/>
        <v>1</v>
      </c>
      <c r="J23" s="9" t="e">
        <f t="shared" si="10"/>
        <v>#DIV/0!</v>
      </c>
      <c r="K23" s="9" t="e">
        <f t="shared" si="10"/>
        <v>#DIV/0!</v>
      </c>
      <c r="L23" s="9" t="e">
        <f t="shared" si="10"/>
        <v>#DIV/0!</v>
      </c>
      <c r="M23" t="s">
        <v>16</v>
      </c>
      <c r="N23" t="s">
        <v>22</v>
      </c>
    </row>
    <row r="24" spans="1:14" x14ac:dyDescent="0.25">
      <c r="A24" s="2" t="s">
        <v>2</v>
      </c>
      <c r="B24" s="9">
        <f>B31/B30</f>
        <v>0</v>
      </c>
      <c r="C24" s="9">
        <f t="shared" ref="C24:L24" si="11">C31/C30</f>
        <v>5.128205128205128E-2</v>
      </c>
      <c r="D24" s="9">
        <f t="shared" si="11"/>
        <v>0.10256410256410256</v>
      </c>
      <c r="E24" s="9">
        <f t="shared" si="11"/>
        <v>0.36956521739130432</v>
      </c>
      <c r="F24" s="9">
        <f t="shared" si="11"/>
        <v>0.71739130434782605</v>
      </c>
      <c r="G24" s="9">
        <f t="shared" si="11"/>
        <v>0.80434782608695654</v>
      </c>
      <c r="H24" s="9">
        <f t="shared" si="11"/>
        <v>0.93478260869565222</v>
      </c>
      <c r="I24" s="9">
        <f t="shared" si="11"/>
        <v>1</v>
      </c>
      <c r="J24" s="9" t="e">
        <f t="shared" si="11"/>
        <v>#DIV/0!</v>
      </c>
      <c r="K24" s="9" t="e">
        <f t="shared" si="11"/>
        <v>#DIV/0!</v>
      </c>
      <c r="L24" s="9" t="e">
        <f t="shared" si="11"/>
        <v>#DIV/0!</v>
      </c>
      <c r="M24" t="s">
        <v>17</v>
      </c>
    </row>
    <row r="25" spans="1:14" x14ac:dyDescent="0.25">
      <c r="A25" s="14" t="s">
        <v>62</v>
      </c>
      <c r="B25" s="9">
        <v>0.7</v>
      </c>
      <c r="C25" s="9">
        <v>0.7</v>
      </c>
      <c r="D25" s="9">
        <v>0.7</v>
      </c>
      <c r="E25" s="9">
        <v>0.7</v>
      </c>
      <c r="F25" s="9">
        <v>0.7</v>
      </c>
      <c r="G25" s="9">
        <v>0.7</v>
      </c>
      <c r="H25" s="9">
        <v>0.7</v>
      </c>
      <c r="I25" s="9">
        <v>0.7</v>
      </c>
      <c r="J25" s="9">
        <v>0.7</v>
      </c>
      <c r="K25" s="9">
        <v>0.7</v>
      </c>
      <c r="L25" s="9">
        <v>0.7</v>
      </c>
    </row>
    <row r="26" spans="1:14" s="14" customFormat="1" x14ac:dyDescent="0.25">
      <c r="A26" t="s">
        <v>18</v>
      </c>
      <c r="B26" s="15">
        <v>0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/>
      <c r="K26" s="15"/>
      <c r="L26" s="15"/>
    </row>
    <row r="27" spans="1:14" x14ac:dyDescent="0.25">
      <c r="A27" t="s">
        <v>19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/>
      <c r="K27" s="15"/>
      <c r="L27" s="15"/>
      <c r="M27" s="14"/>
    </row>
    <row r="28" spans="1:14" x14ac:dyDescent="0.25">
      <c r="A28" t="s">
        <v>20</v>
      </c>
      <c r="B28" s="15">
        <v>8</v>
      </c>
      <c r="C28" s="15">
        <v>10</v>
      </c>
      <c r="D28" s="15">
        <v>6</v>
      </c>
      <c r="E28" s="15">
        <v>12</v>
      </c>
      <c r="F28" s="15">
        <v>0</v>
      </c>
      <c r="G28" s="15">
        <v>0</v>
      </c>
      <c r="H28" s="15">
        <v>0</v>
      </c>
      <c r="I28" s="15">
        <v>0</v>
      </c>
      <c r="J28" s="15"/>
      <c r="K28" s="15"/>
      <c r="L28" s="15"/>
      <c r="M28" s="14"/>
    </row>
    <row r="29" spans="1:14" x14ac:dyDescent="0.25">
      <c r="A29" s="14" t="s">
        <v>52</v>
      </c>
      <c r="B29" s="15">
        <v>42</v>
      </c>
      <c r="C29" s="15">
        <f>B28-B27+B29</f>
        <v>50</v>
      </c>
      <c r="D29" s="15">
        <f t="shared" ref="D29" si="12">C28-C27+C29</f>
        <v>60</v>
      </c>
      <c r="E29" s="15">
        <f>D28-D27+D29</f>
        <v>66</v>
      </c>
      <c r="F29" s="15">
        <f>E28-E27+E29</f>
        <v>78</v>
      </c>
      <c r="G29" s="15">
        <f>F28-F27+F29</f>
        <v>78</v>
      </c>
      <c r="H29" s="15">
        <f>G28-G27+G29</f>
        <v>78</v>
      </c>
      <c r="I29" s="15">
        <f>H28-H27+H29</f>
        <v>78</v>
      </c>
      <c r="J29" s="15"/>
      <c r="K29" s="15"/>
      <c r="L29" s="15"/>
      <c r="M29" s="15"/>
    </row>
    <row r="30" spans="1:14" x14ac:dyDescent="0.25">
      <c r="A30" s="14" t="s">
        <v>53</v>
      </c>
      <c r="B30" s="19">
        <v>25</v>
      </c>
      <c r="C30" s="19">
        <v>39</v>
      </c>
      <c r="D30" s="19">
        <v>39</v>
      </c>
      <c r="E30" s="19">
        <v>46</v>
      </c>
      <c r="F30" s="19">
        <v>46</v>
      </c>
      <c r="G30" s="19">
        <v>46</v>
      </c>
      <c r="H30" s="19">
        <v>46</v>
      </c>
      <c r="I30" s="19">
        <v>46</v>
      </c>
      <c r="J30" s="19"/>
      <c r="K30" s="19"/>
      <c r="L30" s="19"/>
      <c r="M30" s="20"/>
      <c r="N30" s="18"/>
    </row>
    <row r="31" spans="1:14" x14ac:dyDescent="0.25">
      <c r="A31" s="14" t="s">
        <v>21</v>
      </c>
      <c r="B31" s="19">
        <v>0</v>
      </c>
      <c r="C31" s="19">
        <v>2</v>
      </c>
      <c r="D31" s="19">
        <v>4</v>
      </c>
      <c r="E31" s="19">
        <v>17</v>
      </c>
      <c r="F31" s="19">
        <v>33</v>
      </c>
      <c r="G31" s="19">
        <v>37</v>
      </c>
      <c r="H31" s="19">
        <v>43</v>
      </c>
      <c r="I31" s="19">
        <v>46</v>
      </c>
      <c r="J31" s="19"/>
      <c r="K31" s="19"/>
      <c r="L31" s="19"/>
      <c r="M31" s="17"/>
      <c r="N31" s="18"/>
    </row>
    <row r="32" spans="1:14" x14ac:dyDescent="0.25">
      <c r="A32" s="14"/>
      <c r="B32" s="19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8"/>
    </row>
    <row r="33" spans="1:15" ht="21" x14ac:dyDescent="0.35">
      <c r="A33" s="1" t="s">
        <v>47</v>
      </c>
      <c r="B33" s="2" t="s">
        <v>71</v>
      </c>
      <c r="C33" s="2" t="s">
        <v>72</v>
      </c>
      <c r="D33" s="2" t="s">
        <v>73</v>
      </c>
      <c r="E33" s="2" t="s">
        <v>74</v>
      </c>
      <c r="F33" s="2" t="s">
        <v>75</v>
      </c>
      <c r="G33" s="2" t="s">
        <v>76</v>
      </c>
      <c r="H33" s="2" t="s">
        <v>77</v>
      </c>
      <c r="I33" s="2" t="s">
        <v>69</v>
      </c>
      <c r="J33" s="2" t="s">
        <v>70</v>
      </c>
      <c r="K33" s="2" t="s">
        <v>42</v>
      </c>
      <c r="L33" s="2" t="s">
        <v>8</v>
      </c>
      <c r="M33" s="2" t="s">
        <v>9</v>
      </c>
    </row>
    <row r="34" spans="1:15" x14ac:dyDescent="0.25">
      <c r="A34" s="2" t="s">
        <v>3</v>
      </c>
      <c r="B34" s="7">
        <v>0.55000000000000004</v>
      </c>
      <c r="C34" s="7">
        <v>0.54</v>
      </c>
      <c r="D34" s="7">
        <v>0.65</v>
      </c>
      <c r="E34" s="7">
        <v>0.66</v>
      </c>
      <c r="F34" s="7">
        <v>0.71</v>
      </c>
      <c r="G34" s="7">
        <v>0.69</v>
      </c>
      <c r="H34" s="7">
        <v>0.76</v>
      </c>
      <c r="I34" s="7"/>
      <c r="J34" s="7"/>
      <c r="K34" s="7"/>
      <c r="L34" t="s">
        <v>26</v>
      </c>
      <c r="M34" t="s">
        <v>23</v>
      </c>
    </row>
    <row r="35" spans="1:15" x14ac:dyDescent="0.25">
      <c r="A35" s="14" t="s">
        <v>65</v>
      </c>
      <c r="B35" s="7">
        <v>0.75</v>
      </c>
      <c r="C35" s="7">
        <v>0.75</v>
      </c>
      <c r="D35" s="7">
        <v>0.75</v>
      </c>
      <c r="E35" s="7">
        <v>0.75</v>
      </c>
      <c r="F35" s="7">
        <v>0.75</v>
      </c>
      <c r="G35" s="7">
        <v>0.75</v>
      </c>
      <c r="H35" s="7">
        <v>0.75</v>
      </c>
      <c r="I35" s="7">
        <v>0.75</v>
      </c>
      <c r="J35" s="7">
        <v>0.75</v>
      </c>
      <c r="K35" s="7">
        <v>0.75</v>
      </c>
    </row>
    <row r="36" spans="1:15" x14ac:dyDescent="0.25">
      <c r="A36" s="2" t="s">
        <v>4</v>
      </c>
      <c r="B36" s="7">
        <v>1</v>
      </c>
      <c r="C36" s="7">
        <v>1</v>
      </c>
      <c r="D36" s="7">
        <v>1</v>
      </c>
      <c r="E36" s="7">
        <v>1</v>
      </c>
      <c r="F36" s="7">
        <v>1</v>
      </c>
      <c r="G36" s="7">
        <v>1</v>
      </c>
      <c r="H36" s="7">
        <v>1</v>
      </c>
      <c r="I36" s="7"/>
      <c r="J36" s="7"/>
      <c r="K36" s="7"/>
      <c r="L36" t="s">
        <v>27</v>
      </c>
      <c r="M36" t="s">
        <v>37</v>
      </c>
    </row>
    <row r="37" spans="1:15" x14ac:dyDescent="0.25">
      <c r="A37" s="14" t="s">
        <v>64</v>
      </c>
      <c r="B37" s="7">
        <v>0.9</v>
      </c>
      <c r="C37" s="7">
        <v>0.9</v>
      </c>
      <c r="D37" s="7">
        <v>0.9</v>
      </c>
      <c r="E37" s="7">
        <v>0.9</v>
      </c>
      <c r="F37" s="7">
        <v>0.9</v>
      </c>
      <c r="G37" s="7">
        <v>0.9</v>
      </c>
      <c r="H37" s="7">
        <v>0.9</v>
      </c>
      <c r="I37" s="7">
        <v>0.9</v>
      </c>
      <c r="J37" s="7">
        <v>0.9</v>
      </c>
      <c r="K37" s="7">
        <v>0.9</v>
      </c>
    </row>
    <row r="38" spans="1:15" x14ac:dyDescent="0.25">
      <c r="A38" s="2" t="s">
        <v>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/>
      <c r="J38" s="7"/>
      <c r="K38" s="7"/>
      <c r="L38" t="s">
        <v>28</v>
      </c>
      <c r="M38" t="s">
        <v>38</v>
      </c>
    </row>
    <row r="39" spans="1:15" x14ac:dyDescent="0.25">
      <c r="A39" s="14" t="s">
        <v>63</v>
      </c>
      <c r="B39" s="7">
        <v>0.1</v>
      </c>
      <c r="C39" s="7">
        <v>0.1</v>
      </c>
      <c r="D39" s="7">
        <v>0.1</v>
      </c>
      <c r="E39" s="7">
        <v>0.1</v>
      </c>
      <c r="F39" s="7">
        <v>0.1</v>
      </c>
      <c r="G39" s="7">
        <v>0.1</v>
      </c>
      <c r="H39" s="7">
        <v>0.1</v>
      </c>
      <c r="I39" s="7">
        <v>0.1</v>
      </c>
      <c r="J39" s="7">
        <v>0.1</v>
      </c>
      <c r="K39" s="7">
        <v>0.1</v>
      </c>
    </row>
    <row r="40" spans="1:15" x14ac:dyDescent="0.25">
      <c r="A40" t="s">
        <v>24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5" x14ac:dyDescent="0.25">
      <c r="A41" t="s">
        <v>25</v>
      </c>
    </row>
    <row r="42" spans="1:15" x14ac:dyDescent="0.25">
      <c r="A42" t="s">
        <v>30</v>
      </c>
    </row>
    <row r="43" spans="1:15" x14ac:dyDescent="0.25">
      <c r="A43" t="s">
        <v>31</v>
      </c>
    </row>
    <row r="44" spans="1:15" x14ac:dyDescent="0.25">
      <c r="A44" t="s">
        <v>32</v>
      </c>
    </row>
    <row r="45" spans="1:15" x14ac:dyDescent="0.25">
      <c r="A45" s="2"/>
    </row>
    <row r="46" spans="1:15" ht="21" x14ac:dyDescent="0.35">
      <c r="A46" s="1" t="s">
        <v>49</v>
      </c>
      <c r="B46" s="2" t="s">
        <v>67</v>
      </c>
      <c r="C46" s="2" t="s">
        <v>71</v>
      </c>
      <c r="D46" s="2" t="s">
        <v>72</v>
      </c>
      <c r="E46" s="2" t="s">
        <v>73</v>
      </c>
      <c r="F46" s="2" t="s">
        <v>74</v>
      </c>
      <c r="G46" s="2" t="s">
        <v>75</v>
      </c>
      <c r="H46" s="2" t="s">
        <v>76</v>
      </c>
      <c r="I46" s="2" t="s">
        <v>77</v>
      </c>
      <c r="J46" s="2" t="s">
        <v>69</v>
      </c>
      <c r="K46" s="2" t="s">
        <v>70</v>
      </c>
      <c r="L46" s="2" t="s">
        <v>42</v>
      </c>
      <c r="M46" s="2"/>
      <c r="N46" s="2" t="s">
        <v>8</v>
      </c>
      <c r="O46" s="2" t="s">
        <v>9</v>
      </c>
    </row>
    <row r="47" spans="1:15" x14ac:dyDescent="0.25">
      <c r="A47" s="2" t="s">
        <v>6</v>
      </c>
      <c r="B47" s="7">
        <f>B49/B50</f>
        <v>1</v>
      </c>
      <c r="C47" s="7">
        <f t="shared" ref="C47:L47" si="13">C49/C50</f>
        <v>1</v>
      </c>
      <c r="D47" s="7">
        <f t="shared" si="13"/>
        <v>1</v>
      </c>
      <c r="E47" s="7">
        <f t="shared" si="13"/>
        <v>1</v>
      </c>
      <c r="F47" s="7">
        <f t="shared" si="13"/>
        <v>1</v>
      </c>
      <c r="G47" s="7">
        <f t="shared" si="13"/>
        <v>1</v>
      </c>
      <c r="H47" s="7">
        <f t="shared" si="13"/>
        <v>1</v>
      </c>
      <c r="I47" s="7" t="e">
        <f t="shared" si="13"/>
        <v>#DIV/0!</v>
      </c>
      <c r="J47" s="7" t="e">
        <f t="shared" si="13"/>
        <v>#DIV/0!</v>
      </c>
      <c r="K47" s="7" t="e">
        <f t="shared" si="13"/>
        <v>#DIV/0!</v>
      </c>
      <c r="L47" s="7" t="e">
        <f t="shared" si="13"/>
        <v>#DIV/0!</v>
      </c>
      <c r="M47" s="7"/>
      <c r="N47" t="s">
        <v>27</v>
      </c>
      <c r="O47" t="s">
        <v>36</v>
      </c>
    </row>
    <row r="48" spans="1:15" x14ac:dyDescent="0.25">
      <c r="A48" s="14" t="s">
        <v>54</v>
      </c>
      <c r="B48" s="7">
        <v>0.9</v>
      </c>
      <c r="C48" s="7">
        <v>0.9</v>
      </c>
      <c r="D48" s="7">
        <v>0.9</v>
      </c>
      <c r="E48" s="7">
        <v>0.9</v>
      </c>
      <c r="F48" s="7">
        <v>0.9</v>
      </c>
      <c r="G48" s="7">
        <v>0.9</v>
      </c>
      <c r="H48" s="7">
        <v>0.9</v>
      </c>
      <c r="I48" s="7">
        <v>0.9</v>
      </c>
      <c r="J48" s="7">
        <v>0.9</v>
      </c>
      <c r="K48" s="7">
        <v>0.9</v>
      </c>
      <c r="L48" s="7">
        <v>0.9</v>
      </c>
      <c r="M48" s="7"/>
    </row>
    <row r="49" spans="1:17 16384:16384" x14ac:dyDescent="0.25">
      <c r="A49" t="s">
        <v>33</v>
      </c>
      <c r="B49" s="15">
        <v>24</v>
      </c>
      <c r="C49" s="15">
        <v>24</v>
      </c>
      <c r="D49" s="15">
        <v>24</v>
      </c>
      <c r="E49" s="15">
        <v>24</v>
      </c>
      <c r="F49" s="15">
        <v>24</v>
      </c>
      <c r="G49" s="15">
        <v>24</v>
      </c>
      <c r="H49" s="15">
        <v>24</v>
      </c>
      <c r="I49" s="15"/>
      <c r="J49" s="15"/>
      <c r="K49" s="15"/>
      <c r="L49" s="15"/>
      <c r="M49" s="15"/>
      <c r="XFD49" s="15"/>
    </row>
    <row r="50" spans="1:17 16384:16384" x14ac:dyDescent="0.25">
      <c r="A50" t="s">
        <v>34</v>
      </c>
      <c r="B50" s="15">
        <v>24</v>
      </c>
      <c r="C50" s="15">
        <v>24</v>
      </c>
      <c r="D50" s="15">
        <v>24</v>
      </c>
      <c r="E50" s="15">
        <v>24</v>
      </c>
      <c r="F50" s="15">
        <v>24</v>
      </c>
      <c r="G50" s="15">
        <v>24</v>
      </c>
      <c r="H50" s="15">
        <v>24</v>
      </c>
      <c r="I50" s="15"/>
      <c r="J50" s="15"/>
      <c r="K50" s="15"/>
      <c r="L50" s="15"/>
      <c r="M50" s="15"/>
      <c r="N50" s="15"/>
    </row>
    <row r="51" spans="1:17 16384:16384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7 16384:16384" ht="21" x14ac:dyDescent="0.35">
      <c r="A52" s="1" t="s">
        <v>48</v>
      </c>
      <c r="B52" t="s">
        <v>66</v>
      </c>
      <c r="C52" s="2" t="s">
        <v>67</v>
      </c>
      <c r="D52" s="2" t="s">
        <v>71</v>
      </c>
      <c r="E52" s="2" t="s">
        <v>72</v>
      </c>
      <c r="F52" s="2" t="s">
        <v>73</v>
      </c>
      <c r="G52" s="2" t="s">
        <v>74</v>
      </c>
      <c r="H52" s="2" t="s">
        <v>75</v>
      </c>
      <c r="I52" s="2" t="s">
        <v>76</v>
      </c>
      <c r="J52" s="2" t="s">
        <v>77</v>
      </c>
      <c r="K52" s="2"/>
      <c r="L52" s="2"/>
      <c r="M52" s="2"/>
      <c r="N52" s="2"/>
      <c r="O52" s="2"/>
      <c r="P52" s="2" t="s">
        <v>8</v>
      </c>
      <c r="Q52" s="2" t="s">
        <v>9</v>
      </c>
    </row>
    <row r="53" spans="1:17 16384:16384" x14ac:dyDescent="0.25">
      <c r="A53" s="2" t="s">
        <v>7</v>
      </c>
      <c r="B53" s="2">
        <v>4</v>
      </c>
      <c r="C53">
        <v>2</v>
      </c>
      <c r="D53">
        <v>2</v>
      </c>
      <c r="E53">
        <v>1</v>
      </c>
      <c r="F53" s="3">
        <v>5</v>
      </c>
      <c r="G53" s="4">
        <v>0</v>
      </c>
      <c r="H53" s="4">
        <v>0</v>
      </c>
      <c r="I53" s="4">
        <v>0</v>
      </c>
      <c r="J53" s="4">
        <v>0</v>
      </c>
      <c r="K53" s="4"/>
      <c r="L53" s="4"/>
      <c r="M53" s="4"/>
      <c r="N53" s="4"/>
      <c r="O53" s="4"/>
      <c r="P53" t="s">
        <v>29</v>
      </c>
      <c r="Q53" t="s">
        <v>35</v>
      </c>
    </row>
    <row r="54" spans="1:17 16384:16384" x14ac:dyDescent="0.25">
      <c r="A54" s="14" t="s">
        <v>54</v>
      </c>
      <c r="B54">
        <v>5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 s="14">
        <v>5</v>
      </c>
      <c r="L54" s="14">
        <v>5</v>
      </c>
      <c r="M54" s="14">
        <v>5</v>
      </c>
      <c r="N54" s="14">
        <v>5</v>
      </c>
      <c r="O54" s="14">
        <v>5</v>
      </c>
    </row>
    <row r="57" spans="1:17 16384:16384" x14ac:dyDescent="0.25">
      <c r="A5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8BC0-52A9-42FD-84FF-BCF023D30810}">
  <dimension ref="A1"/>
  <sheetViews>
    <sheetView tabSelected="1" topLeftCell="K42" zoomScale="205" zoomScaleNormal="205" workbookViewId="0">
      <selection activeCell="K50" sqref="K5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Metriche Processi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zenma</cp:lastModifiedBy>
  <dcterms:created xsi:type="dcterms:W3CDTF">2021-01-04T08:09:31Z</dcterms:created>
  <dcterms:modified xsi:type="dcterms:W3CDTF">2021-04-23T07:59:11Z</dcterms:modified>
</cp:coreProperties>
</file>