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a\Desktop\Desktop Marco\UNIPD\Ingegneria del Software\CodeBusters-Docs\DocEsterna\PianoDiQualifica\Images\"/>
    </mc:Choice>
  </mc:AlternateContent>
  <xr:revisionPtr revIDLastSave="0" documentId="13_ncr:1_{B5B8AFC7-7B6A-4817-A9EB-CB7B55727969}" xr6:coauthVersionLast="46" xr6:coauthVersionMax="46" xr10:uidLastSave="{00000000-0000-0000-0000-000000000000}"/>
  <bookViews>
    <workbookView xWindow="-120" yWindow="-120" windowWidth="20730" windowHeight="11160" activeTab="1" xr2:uid="{F0DD3E61-CE4D-4D6D-8EBE-270C615506EB}"/>
  </bookViews>
  <sheets>
    <sheet name="Metriche Processi" sheetId="4" r:id="rId1"/>
    <sheet name="Grafic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D15" i="4"/>
  <c r="E15" i="4"/>
  <c r="F15" i="4"/>
  <c r="G15" i="4"/>
  <c r="H15" i="4"/>
  <c r="I15" i="4"/>
  <c r="J15" i="4"/>
  <c r="K15" i="4"/>
  <c r="L15" i="4"/>
  <c r="C14" i="4"/>
  <c r="D14" i="4"/>
  <c r="E14" i="4"/>
  <c r="F14" i="4"/>
  <c r="G14" i="4"/>
  <c r="H14" i="4"/>
  <c r="I14" i="4"/>
  <c r="J14" i="4"/>
  <c r="K14" i="4"/>
  <c r="L14" i="4"/>
  <c r="B14" i="4"/>
  <c r="B15" i="4"/>
  <c r="E13" i="4"/>
  <c r="F13" i="4"/>
  <c r="G13" i="4"/>
  <c r="H13" i="4"/>
  <c r="I13" i="4"/>
  <c r="J13" i="4"/>
  <c r="K13" i="4"/>
  <c r="L13" i="4"/>
  <c r="C47" i="4"/>
  <c r="D47" i="4"/>
  <c r="E47" i="4"/>
  <c r="F47" i="4"/>
  <c r="G47" i="4"/>
  <c r="H47" i="4"/>
  <c r="I47" i="4"/>
  <c r="J47" i="4"/>
  <c r="K47" i="4"/>
  <c r="L47" i="4"/>
  <c r="B47" i="4"/>
  <c r="C29" i="4"/>
  <c r="D29" i="4" s="1"/>
  <c r="E29" i="4" s="1"/>
  <c r="F29" i="4" s="1"/>
  <c r="G29" i="4" s="1"/>
  <c r="H29" i="4" s="1"/>
  <c r="I29" i="4" s="1"/>
  <c r="J29" i="4" s="1"/>
  <c r="K29" i="4" s="1"/>
  <c r="L29" i="4" s="1"/>
  <c r="M29" i="4" s="1"/>
  <c r="C38" i="4"/>
  <c r="D38" i="4"/>
  <c r="E38" i="4"/>
  <c r="F38" i="4"/>
  <c r="G38" i="4"/>
  <c r="H38" i="4"/>
  <c r="I38" i="4"/>
  <c r="J38" i="4"/>
  <c r="K38" i="4"/>
  <c r="L38" i="4"/>
  <c r="B38" i="4"/>
  <c r="C36" i="4"/>
  <c r="D36" i="4"/>
  <c r="E36" i="4"/>
  <c r="F36" i="4"/>
  <c r="G36" i="4"/>
  <c r="H36" i="4"/>
  <c r="I36" i="4"/>
  <c r="J36" i="4"/>
  <c r="K36" i="4"/>
  <c r="L36" i="4"/>
  <c r="B36" i="4"/>
  <c r="C34" i="4"/>
  <c r="D34" i="4"/>
  <c r="E34" i="4"/>
  <c r="F34" i="4"/>
  <c r="G34" i="4"/>
  <c r="H34" i="4"/>
  <c r="I34" i="4"/>
  <c r="J34" i="4"/>
  <c r="K34" i="4"/>
  <c r="L34" i="4"/>
  <c r="B34" i="4"/>
  <c r="C23" i="4"/>
  <c r="C24" i="4"/>
  <c r="D24" i="4"/>
  <c r="E24" i="4"/>
  <c r="F24" i="4"/>
  <c r="G24" i="4"/>
  <c r="H24" i="4"/>
  <c r="I24" i="4"/>
  <c r="J24" i="4"/>
  <c r="K24" i="4"/>
  <c r="L24" i="4"/>
  <c r="B23" i="4"/>
  <c r="B24" i="4"/>
  <c r="D4" i="4"/>
  <c r="C4" i="4"/>
  <c r="B4" i="4"/>
  <c r="B13" i="4" s="1"/>
  <c r="B7" i="4" s="1"/>
  <c r="C3" i="4"/>
  <c r="D3" i="4" s="1"/>
  <c r="L1" i="4"/>
  <c r="K1" i="4"/>
  <c r="K8" i="4" s="1"/>
  <c r="K19" i="4" s="1"/>
  <c r="J1" i="4"/>
  <c r="I1" i="4"/>
  <c r="I8" i="4" s="1"/>
  <c r="I19" i="4" s="1"/>
  <c r="H1" i="4"/>
  <c r="G1" i="4"/>
  <c r="G8" i="4" s="1"/>
  <c r="G19" i="4" s="1"/>
  <c r="F1" i="4"/>
  <c r="E1" i="4"/>
  <c r="E8" i="4" s="1"/>
  <c r="E19" i="4" s="1"/>
  <c r="D8" i="4"/>
  <c r="C8" i="4"/>
  <c r="C19" i="4" s="1"/>
  <c r="B8" i="4"/>
  <c r="B19" i="4" s="1"/>
  <c r="E7" i="4" l="1"/>
  <c r="E18" i="4" s="1"/>
  <c r="G7" i="4"/>
  <c r="G18" i="4" s="1"/>
  <c r="I7" i="4"/>
  <c r="I18" i="4" s="1"/>
  <c r="K7" i="4"/>
  <c r="K18" i="4" s="1"/>
  <c r="F7" i="4"/>
  <c r="H7" i="4"/>
  <c r="J7" i="4"/>
  <c r="L7" i="4"/>
  <c r="D23" i="4"/>
  <c r="F8" i="4"/>
  <c r="F19" i="4" s="1"/>
  <c r="H8" i="4"/>
  <c r="H19" i="4" s="1"/>
  <c r="J8" i="4"/>
  <c r="J19" i="4" s="1"/>
  <c r="L8" i="4"/>
  <c r="L19" i="4" s="1"/>
  <c r="D13" i="4"/>
  <c r="D7" i="4" s="1"/>
  <c r="D19" i="4"/>
  <c r="B18" i="4"/>
  <c r="C13" i="4"/>
  <c r="C7" i="4" s="1"/>
  <c r="F18" i="4" l="1"/>
  <c r="L18" i="4"/>
  <c r="H18" i="4"/>
  <c r="J18" i="4"/>
  <c r="E23" i="4"/>
  <c r="C18" i="4"/>
  <c r="D18" i="4"/>
  <c r="F23" i="4" l="1"/>
  <c r="G23" i="4" l="1"/>
  <c r="H23" i="4" l="1"/>
  <c r="I23" i="4" l="1"/>
  <c r="J23" i="4" l="1"/>
  <c r="K23" i="4" l="1"/>
  <c r="L23" i="4" l="1"/>
</calcChain>
</file>

<file path=xl/sharedStrings.xml><?xml version="1.0" encoding="utf-8"?>
<sst xmlns="http://schemas.openxmlformats.org/spreadsheetml/2006/main" count="169" uniqueCount="75">
  <si>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</si>
  <si>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</si>
  <si>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</si>
  <si>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</si>
  <si>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</si>
  <si>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</si>
  <si>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</si>
  <si>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</si>
  <si>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Requirements stability index</t>
  </si>
  <si>
    <t>Satisfied obligatory requirements</t>
  </si>
  <si>
    <t>Code Coverage</t>
  </si>
  <si>
    <t>Passed test cases percentage</t>
  </si>
  <si>
    <t>Failed test cases Percentage</t>
  </si>
  <si>
    <t>Quality Metrics Satisfied</t>
  </si>
  <si>
    <t>Non-calculated Risk</t>
  </si>
  <si>
    <t>Valore ottimale</t>
  </si>
  <si>
    <t>Calcolo</t>
  </si>
  <si>
    <t>EV-PV</t>
  </si>
  <si>
    <t>EV-AC</t>
  </si>
  <si>
    <t>Budget at Completion (Budget totale)</t>
  </si>
  <si>
    <t>var -5% +5%</t>
  </si>
  <si>
    <t>Budget</t>
  </si>
  <si>
    <t>%complet * BAC</t>
  </si>
  <si>
    <t>% lavoro pianif*BAC</t>
  </si>
  <si>
    <t>70-100</t>
  </si>
  <si>
    <t>100-100</t>
  </si>
  <si>
    <t>Requisiti cambiati</t>
  </si>
  <si>
    <t>Requisiti cancellati</t>
  </si>
  <si>
    <t>Requisiti aggiunti</t>
  </si>
  <si>
    <t>Requisiti obbligatori raggiunti</t>
  </si>
  <si>
    <t>(1-(requisiti mod/req totali))*100</t>
  </si>
  <si>
    <t>Linee codice testate/linee codice*100</t>
  </si>
  <si>
    <t>Linee codice testate</t>
  </si>
  <si>
    <t>Linee codice totali</t>
  </si>
  <si>
    <t>75-85%  95%</t>
  </si>
  <si>
    <t>90% 100%</t>
  </si>
  <si>
    <t>10% 0%</t>
  </si>
  <si>
    <t>&lt;5</t>
  </si>
  <si>
    <t>Test totali</t>
  </si>
  <si>
    <t>Test passati</t>
  </si>
  <si>
    <t>Test falliti</t>
  </si>
  <si>
    <t>Metriche soddisfatte</t>
  </si>
  <si>
    <t>Totale metriche</t>
  </si>
  <si>
    <t>Numero intero</t>
  </si>
  <si>
    <t>metriche sodd/metriche totali*100</t>
  </si>
  <si>
    <t>test passati/test totali*100</t>
  </si>
  <si>
    <t>test falliti/test totali*100</t>
  </si>
  <si>
    <t>Incremento 9</t>
  </si>
  <si>
    <t>Programmazione TB</t>
  </si>
  <si>
    <t>Schedule Variance (BCWP-BCWS)</t>
  </si>
  <si>
    <t>Budget Variance (BCWS-ACWP)</t>
  </si>
  <si>
    <t>Verifica e collaudo</t>
  </si>
  <si>
    <t>Percentuale lavoro programmata</t>
  </si>
  <si>
    <t>Metriche Variazioni</t>
  </si>
  <si>
    <t>Metriche budget</t>
  </si>
  <si>
    <t>Metriche Requisiti</t>
  </si>
  <si>
    <t>Metriche Codice</t>
  </si>
  <si>
    <t>Rischi non calcolati</t>
  </si>
  <si>
    <t>Metriche Soddisfatte</t>
  </si>
  <si>
    <t>Metriche costo</t>
  </si>
  <si>
    <t>Earned Value e Planned Value</t>
  </si>
  <si>
    <t>Numero requisiti</t>
  </si>
  <si>
    <t>di cui obbligatori</t>
  </si>
  <si>
    <t>Valore accettabile</t>
  </si>
  <si>
    <t>AC (Soldi spesi fino al momento del calcolo)</t>
  </si>
  <si>
    <t>ETC (valore stimato per la realizzazione delle rimanenti attività)</t>
  </si>
  <si>
    <t>Earned Value (Valore attuale)</t>
  </si>
  <si>
    <t>Planned Value (Valore pianificato)</t>
  </si>
  <si>
    <t>Valore accettabile superiore</t>
  </si>
  <si>
    <t>Valore accettabile inferiore</t>
  </si>
  <si>
    <t>EAC (Budget totale stanziato)</t>
  </si>
  <si>
    <t>Valore accettabile RSI</t>
  </si>
  <si>
    <t>Valore accettabile test falliti</t>
  </si>
  <si>
    <t>Valore accettabile test passati</t>
  </si>
  <si>
    <t>Valore accettabile Code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</si>
</sst>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9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10" fontId="1" fillId="0" borderId="0" xfId="1" applyNumberFormat="1" applyFont="1" applyAlignment="1">
      <alignment horizontal="center"/>
    </xf>
    <xf numFmtId="0" fontId="0" fillId="0" borderId="0" xfId="0" applyFont="1" applyAlignment="1">
      <alignment wrapText="1"/>
    </xf>
    <xf numFmtId="10" fontId="4" fillId="0" borderId="0" xfId="1" applyNumberFormat="1" applyFont="1"/>
    <xf numFmtId="2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" fontId="0" fillId="0" borderId="0" xfId="0" applyNumberFormat="1" applyFont="1"/>
    <xf numFmtId="165" fontId="1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Budget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Processi'!$A$12</c:f>
              <c:strCache>
                <c:ptCount val="1"/>
                <c:pt idx="0">
                  <c:v>Budget at Completion (Budget totale)</c:v>
                </c:pt>
              </c:strCache>
            </c:strRef>
          </c:tx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Processi'!$B$12:$D$12</c:f>
              <c:numCache>
                <c:formatCode>#,##0.00\ "€"</c:formatCode>
                <c:ptCount val="3"/>
                <c:pt idx="0">
                  <c:v>13355</c:v>
                </c:pt>
                <c:pt idx="1">
                  <c:v>13355</c:v>
                </c:pt>
                <c:pt idx="2">
                  <c:v>13355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73-4BF1-B224-07F9C0B6C768}"/>
            </c:ext>
          </c:extLst>
        </c:ser>
        <c:ser>
          <c:idx val="3"/>
          <c:order val="1"/>
          <c:tx>
            <c:strRef>
              <c:f>'Metriche Processi'!$A$13</c:f>
              <c:strCache>
                <c:ptCount val="1"/>
                <c:pt idx="0">
                  <c:v>EAC (Budget totale stanziato)</c:v>
                </c:pt>
              </c:strCache>
            </c:strRef>
          </c:tx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Processi'!$B$13:$D$13</c:f>
              <c:numCache>
                <c:formatCode>General</c:formatCode>
                <c:ptCount val="3"/>
                <c:pt idx="0">
                  <c:v>13290</c:v>
                </c:pt>
                <c:pt idx="1">
                  <c:v>13276</c:v>
                </c:pt>
                <c:pt idx="2">
                  <c:v>13431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73-4BF1-B224-07F9C0B6C768}"/>
            </c:ext>
          </c:extLst>
        </c:ser>
        <c:ser>
          <c:idx val="0"/>
          <c:order val="2"/>
          <c:tx>
            <c:strRef>
              <c:f>'Metriche Processi'!$A$14</c:f>
              <c:strCache>
                <c:ptCount val="1"/>
                <c:pt idx="0">
                  <c:v>Valore accettabile inferiore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Processi'!$B$14:$D$14</c:f>
              <c:numCache>
                <c:formatCode>#,##0.00\ "€"</c:formatCode>
                <c:ptCount val="3"/>
                <c:pt idx="0">
                  <c:v>12687.25</c:v>
                </c:pt>
                <c:pt idx="1">
                  <c:v>12687.25</c:v>
                </c:pt>
                <c:pt idx="2">
                  <c:v>12687.25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73-4BF1-B224-07F9C0B6C768}"/>
            </c:ext>
          </c:extLst>
        </c:ser>
        <c:ser>
          <c:idx val="1"/>
          <c:order val="3"/>
          <c:tx>
            <c:strRef>
              <c:f>'Metriche Processi'!$A$15</c:f>
              <c:strCache>
                <c:ptCount val="1"/>
                <c:pt idx="0">
                  <c:v>Valore accettabile superiore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strRef>
              <c:f>'Metriche Processi'!$B$11:$D$11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Processi'!$B$15:$D$15</c:f>
              <c:numCache>
                <c:formatCode>#,##0.00\ "€"</c:formatCode>
                <c:ptCount val="3"/>
                <c:pt idx="0">
                  <c:v>14022.75</c:v>
                </c:pt>
                <c:pt idx="1">
                  <c:v>14022.75</c:v>
                </c:pt>
                <c:pt idx="2">
                  <c:v>14022.75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73-4BF1-B224-07F9C0B6C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4100"/>
          <c:min val="1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45395480884179"/>
          <c:y val="0.53132636813750089"/>
          <c:w val="0.28180309387551733"/>
          <c:h val="0.352725659985022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Budget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85203991102"/>
          <c:y val="0.16638238779709322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Processi'!$A$18</c:f>
              <c:strCache>
                <c:ptCount val="1"/>
                <c:pt idx="0">
                  <c:v>Schedule Variance (BCWP-BCWS)</c:v>
                </c:pt>
              </c:strCache>
            </c:strRef>
          </c:tx>
          <c:cat>
            <c:strRef>
              <c:f>'Metriche Processi'!$B$17:$D$17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Processi'!$B$18:$D$18</c:f>
              <c:numCache>
                <c:formatCode>0.000%</c:formatCode>
                <c:ptCount val="3"/>
                <c:pt idx="0" formatCode="0.00%">
                  <c:v>-4.8670909771620918E-3</c:v>
                </c:pt>
                <c:pt idx="1">
                  <c:v>-5.9153874953201679E-3</c:v>
                </c:pt>
                <c:pt idx="2" formatCode="0.00%">
                  <c:v>5.6907525271432391E-3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8-48D2-9462-203F8F8E9C67}"/>
            </c:ext>
          </c:extLst>
        </c:ser>
        <c:ser>
          <c:idx val="1"/>
          <c:order val="1"/>
          <c:tx>
            <c:strRef>
              <c:f>'Metriche Processi'!$A$19</c:f>
              <c:strCache>
                <c:ptCount val="1"/>
                <c:pt idx="0">
                  <c:v>Budget Variance (BCWS-ACWP)</c:v>
                </c:pt>
              </c:strCache>
            </c:strRef>
          </c:tx>
          <c:cat>
            <c:strRef>
              <c:f>'Metriche Processi'!$B$17:$D$17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Processi'!$B$19:$D$19</c:f>
              <c:numCache>
                <c:formatCode>0.00%</c:formatCode>
                <c:ptCount val="3"/>
                <c:pt idx="0">
                  <c:v>-8.7448009506832958E-2</c:v>
                </c:pt>
                <c:pt idx="1">
                  <c:v>-8.0894673847995202E-2</c:v>
                </c:pt>
                <c:pt idx="2">
                  <c:v>-8.5273972602739723E-2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8-48D2-9462-203F8F8E9C67}"/>
            </c:ext>
          </c:extLst>
        </c:ser>
        <c:ser>
          <c:idx val="2"/>
          <c:order val="2"/>
          <c:tx>
            <c:strRef>
              <c:f>'Metriche Processi'!$A$20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strRef>
              <c:f>'Metriche Processi'!$B$17:$D$17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Processi'!$B$20:$D$20</c:f>
              <c:numCache>
                <c:formatCode>0.00%</c:formatCode>
                <c:ptCount val="3"/>
                <c:pt idx="0">
                  <c:v>-0.1</c:v>
                </c:pt>
                <c:pt idx="1">
                  <c:v>-0.1</c:v>
                </c:pt>
                <c:pt idx="2">
                  <c:v>-0.1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4-43D3-AF83-0D9AF20F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5.000000000000001E-2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274935880317082"/>
          <c:y val="0.67537068946714085"/>
          <c:w val="0.27725064119682907"/>
          <c:h val="0.30748184177808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Costo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Processi'!$A$3</c:f>
              <c:strCache>
                <c:ptCount val="1"/>
                <c:pt idx="0">
                  <c:v>AC (Soldi spesi fino al momento del calcolo)</c:v>
                </c:pt>
              </c:strCache>
            </c:strRef>
          </c:tx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Processi'!$B$3:$D$3</c:f>
              <c:numCache>
                <c:formatCode>General</c:formatCode>
                <c:ptCount val="3"/>
                <c:pt idx="0">
                  <c:v>1683</c:v>
                </c:pt>
                <c:pt idx="1">
                  <c:v>3342</c:v>
                </c:pt>
                <c:pt idx="2">
                  <c:v>4526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3-483E-B3CA-E7B73FEEC93E}"/>
            </c:ext>
          </c:extLst>
        </c:ser>
        <c:ser>
          <c:idx val="3"/>
          <c:order val="1"/>
          <c:tx>
            <c:strRef>
              <c:f>'Metriche Processi'!$A$4</c:f>
              <c:strCache>
                <c:ptCount val="1"/>
                <c:pt idx="0">
                  <c:v>ETC (valore stimato per la realizzazione delle rimanenti attività)</c:v>
                </c:pt>
              </c:strCache>
            </c:strRef>
          </c:tx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Processi'!$B$4:$D$4</c:f>
              <c:numCache>
                <c:formatCode>General</c:formatCode>
                <c:ptCount val="3"/>
                <c:pt idx="0">
                  <c:v>11607</c:v>
                </c:pt>
                <c:pt idx="1">
                  <c:v>9934</c:v>
                </c:pt>
                <c:pt idx="2">
                  <c:v>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3-483E-B3CA-E7B73FEEC93E}"/>
            </c:ext>
          </c:extLst>
        </c:ser>
        <c:ser>
          <c:idx val="0"/>
          <c:order val="2"/>
          <c:tx>
            <c:strRef>
              <c:f>'Metriche Processi'!$A$13</c:f>
              <c:strCache>
                <c:ptCount val="1"/>
                <c:pt idx="0">
                  <c:v>EAC (Budget totale stanziato)</c:v>
                </c:pt>
              </c:strCache>
            </c:strRef>
          </c:tx>
          <c:spPr>
            <a:ln cap="rnd">
              <a:solidFill>
                <a:srgbClr val="4472C4">
                  <a:alpha val="98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Processi'!$B$13:$D$13</c:f>
              <c:numCache>
                <c:formatCode>General</c:formatCode>
                <c:ptCount val="3"/>
                <c:pt idx="0">
                  <c:v>13290</c:v>
                </c:pt>
                <c:pt idx="1">
                  <c:v>13276</c:v>
                </c:pt>
                <c:pt idx="2">
                  <c:v>13431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1-4DF6-847B-2C353D206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71086907038549"/>
          <c:y val="0.50547225918089866"/>
          <c:w val="0.3022891309296144"/>
          <c:h val="0.42798176543721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Earned Value e Planned Value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Processi'!$A$7</c:f>
              <c:strCache>
                <c:ptCount val="1"/>
                <c:pt idx="0">
                  <c:v>Earned Value (Valore attuale)</c:v>
                </c:pt>
              </c:strCache>
            </c:strRef>
          </c:tx>
          <c:cat>
            <c:strRef>
              <c:f>'Metriche Processi'!$B$6:$D$6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Processi'!$B$7:$D$7</c:f>
              <c:numCache>
                <c:formatCode>General</c:formatCode>
                <c:ptCount val="3"/>
                <c:pt idx="0">
                  <c:v>1528.3500000000001</c:v>
                </c:pt>
                <c:pt idx="1">
                  <c:v>3053.48</c:v>
                </c:pt>
                <c:pt idx="2">
                  <c:v>4163.6099999999997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2-4DB1-BB80-3EB3590F64B7}"/>
            </c:ext>
          </c:extLst>
        </c:ser>
        <c:ser>
          <c:idx val="3"/>
          <c:order val="1"/>
          <c:tx>
            <c:strRef>
              <c:f>'Metriche Processi'!$A$8</c:f>
              <c:strCache>
                <c:ptCount val="1"/>
                <c:pt idx="0">
                  <c:v>Planned Value (Valore pianificato)</c:v>
                </c:pt>
              </c:strCache>
            </c:strRef>
          </c:tx>
          <c:cat>
            <c:strRef>
              <c:f>'Metriche Processi'!$B$6:$D$6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Processi'!$B$8:$D$8</c:f>
              <c:numCache>
                <c:formatCode>0.00</c:formatCode>
                <c:ptCount val="3"/>
                <c:pt idx="0">
                  <c:v>1535.825</c:v>
                </c:pt>
                <c:pt idx="1">
                  <c:v>3071.65</c:v>
                </c:pt>
                <c:pt idx="2">
                  <c:v>4140.05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2-4DB1-BB80-3EB3590F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45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22483201628836"/>
          <c:y val="0.40574926749114804"/>
          <c:w val="0.29546045191158204"/>
          <c:h val="0.20498789451872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Stabilità dei requisiti e requisiti obbligatori</a:t>
            </a:r>
            <a:r>
              <a:rPr lang="en-US" baseline="0"/>
              <a:t> soddisfatti</a:t>
            </a:r>
            <a:endParaRPr lang="en-US"/>
          </a:p>
        </c:rich>
      </c:tx>
      <c:layout>
        <c:manualLayout>
          <c:xMode val="edge"/>
          <c:yMode val="edge"/>
          <c:x val="0.12525750930653959"/>
          <c:y val="3.32409972299168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Processi'!$A$23</c:f>
              <c:strCache>
                <c:ptCount val="1"/>
                <c:pt idx="0">
                  <c:v>Requirements stability index</c:v>
                </c:pt>
              </c:strCache>
            </c:strRef>
          </c:tx>
          <c:spPr>
            <a:ln>
              <a:solidFill>
                <a:srgbClr val="4472C4">
                  <a:lumMod val="50000"/>
                </a:srgbClr>
              </a:solidFill>
            </a:ln>
          </c:spPr>
          <c:marker>
            <c:spPr>
              <a:solidFill>
                <a:srgbClr val="4472C4">
                  <a:lumMod val="50000"/>
                </a:srgbClr>
              </a:solidFill>
            </c:spPr>
          </c:marker>
          <c:cat>
            <c:strRef>
              <c:f>'Metriche Processi'!$B$22:$D$22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Processi'!$B$23:$D$23</c:f>
              <c:numCache>
                <c:formatCode>0.00%</c:formatCode>
                <c:ptCount val="3"/>
                <c:pt idx="0">
                  <c:v>0.80952380952380953</c:v>
                </c:pt>
                <c:pt idx="1">
                  <c:v>0.8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40C9-98F4-F4BE8349CA57}"/>
            </c:ext>
          </c:extLst>
        </c:ser>
        <c:ser>
          <c:idx val="3"/>
          <c:order val="1"/>
          <c:tx>
            <c:strRef>
              <c:f>'Metriche Processi'!$A$24</c:f>
              <c:strCache>
                <c:ptCount val="1"/>
                <c:pt idx="0">
                  <c:v>Satisfied obligatory requirements</c:v>
                </c:pt>
              </c:strCache>
            </c:strRef>
          </c:tx>
          <c:cat>
            <c:strRef>
              <c:f>'Metriche Processi'!$B$22:$D$22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Processi'!$B$24:$D$24</c:f>
              <c:numCache>
                <c:formatCode>0.00%</c:formatCode>
                <c:ptCount val="3"/>
                <c:pt idx="0">
                  <c:v>0</c:v>
                </c:pt>
                <c:pt idx="1">
                  <c:v>5.128205128205128E-2</c:v>
                </c:pt>
                <c:pt idx="2">
                  <c:v>0.10256410256410256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40C9-98F4-F4BE8349CA57}"/>
            </c:ext>
          </c:extLst>
        </c:ser>
        <c:ser>
          <c:idx val="0"/>
          <c:order val="2"/>
          <c:tx>
            <c:strRef>
              <c:f>'Metriche Processi'!$A$25</c:f>
              <c:strCache>
                <c:ptCount val="1"/>
                <c:pt idx="0">
                  <c:v>Valore accettabile RSI</c:v>
                </c:pt>
              </c:strCache>
            </c:strRef>
          </c:tx>
          <c:spPr>
            <a:ln>
              <a:solidFill>
                <a:srgbClr val="4472C4">
                  <a:lumMod val="5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Processi'!$B$22:$D$22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Processi'!$B$25:$D$25</c:f>
              <c:numCache>
                <c:formatCode>0.00%</c:formatCode>
                <c:ptCount val="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B-4780-9F12-A019002F0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22483201628836"/>
          <c:y val="0.40574926749114804"/>
          <c:w val="0.32272444577473247"/>
          <c:h val="0.30748184177808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Correttezza del codice</a:t>
            </a:r>
          </a:p>
        </c:rich>
      </c:tx>
      <c:layout>
        <c:manualLayout>
          <c:xMode val="edge"/>
          <c:yMode val="edge"/>
          <c:x val="0.35108927288010738"/>
          <c:y val="4.06278855032317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Processi'!$A$34</c:f>
              <c:strCache>
                <c:ptCount val="1"/>
                <c:pt idx="0">
                  <c:v>Code Coverage</c:v>
                </c:pt>
              </c:strCache>
            </c:strRef>
          </c:tx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Processi'!$B$34:$D$34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EA-4078-BC19-C3DFCDB8D1C9}"/>
            </c:ext>
          </c:extLst>
        </c:ser>
        <c:ser>
          <c:idx val="1"/>
          <c:order val="1"/>
          <c:tx>
            <c:strRef>
              <c:f>'Metriche Processi'!$A$35</c:f>
              <c:strCache>
                <c:ptCount val="1"/>
                <c:pt idx="0">
                  <c:v>Valore accettabile Code Coverage</c:v>
                </c:pt>
              </c:strCache>
            </c:strRef>
          </c:tx>
          <c:spPr>
            <a:ln>
              <a:solidFill>
                <a:srgbClr val="4472C4">
                  <a:lumMod val="75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Processi'!$B$35:$D$35</c:f>
              <c:numCache>
                <c:formatCode>0%</c:formatCode>
                <c:ptCount val="3"/>
                <c:pt idx="0">
                  <c:v>0.75</c:v>
                </c:pt>
                <c:pt idx="1">
                  <c:v>0.75</c:v>
                </c:pt>
                <c:pt idx="2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EA-4078-BC19-C3DFCDB8D1C9}"/>
            </c:ext>
          </c:extLst>
        </c:ser>
        <c:ser>
          <c:idx val="2"/>
          <c:order val="2"/>
          <c:tx>
            <c:strRef>
              <c:f>'Metriche Processi'!$A$36</c:f>
              <c:strCache>
                <c:ptCount val="1"/>
                <c:pt idx="0">
                  <c:v>Passed test cases percentage</c:v>
                </c:pt>
              </c:strCache>
            </c:strRef>
          </c:tx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Processi'!$B$36:$D$36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A-4078-BC19-C3DFCDB8D1C9}"/>
            </c:ext>
          </c:extLst>
        </c:ser>
        <c:ser>
          <c:idx val="3"/>
          <c:order val="3"/>
          <c:tx>
            <c:strRef>
              <c:f>'Metriche Processi'!$A$37</c:f>
              <c:strCache>
                <c:ptCount val="1"/>
                <c:pt idx="0">
                  <c:v>Valore accettabile test passati</c:v>
                </c:pt>
              </c:strCache>
            </c:strRef>
          </c:tx>
          <c:spPr>
            <a:ln>
              <a:solidFill>
                <a:srgbClr val="E7E6E6">
                  <a:lumMod val="50000"/>
                </a:srgbClr>
              </a:solidFill>
              <a:prstDash val="dash"/>
            </a:ln>
          </c:spPr>
          <c:marker>
            <c:symbol val="none"/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Processi'!$B$37:$D$37</c:f>
              <c:numCache>
                <c:formatCode>0%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2-4FA2-B21E-BBD67D698A3A}"/>
            </c:ext>
          </c:extLst>
        </c:ser>
        <c:ser>
          <c:idx val="4"/>
          <c:order val="4"/>
          <c:tx>
            <c:strRef>
              <c:f>'Metriche Processi'!$A$38</c:f>
              <c:strCache>
                <c:ptCount val="1"/>
                <c:pt idx="0">
                  <c:v>Failed test cases Percentage</c:v>
                </c:pt>
              </c:strCache>
            </c:strRef>
          </c:tx>
          <c:spPr>
            <a:ln>
              <a:solidFill>
                <a:srgbClr val="70AD47"/>
              </a:solidFill>
            </a:ln>
          </c:spPr>
          <c:marker>
            <c:spPr>
              <a:solidFill>
                <a:srgbClr val="70AD47"/>
              </a:solidFill>
              <a:ln>
                <a:solidFill>
                  <a:srgbClr val="70AD47"/>
                </a:solidFill>
              </a:ln>
            </c:spPr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Processi'!$B$38:$D$38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C2-4FA2-B21E-BBD67D698A3A}"/>
            </c:ext>
          </c:extLst>
        </c:ser>
        <c:ser>
          <c:idx val="5"/>
          <c:order val="5"/>
          <c:tx>
            <c:strRef>
              <c:f>'Metriche Processi'!$A$39</c:f>
              <c:strCache>
                <c:ptCount val="1"/>
                <c:pt idx="0">
                  <c:v>Valore accettabile test falliti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strRef>
              <c:f>'Metriche Processi'!$B$33:$D$33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Processi'!$B$39:$D$39</c:f>
              <c:numCache>
                <c:formatCode>0%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C2-4FA2-B21E-BBD67D698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54346427310415"/>
          <c:y val="0.29494594339142516"/>
          <c:w val="0.30456535726895856"/>
          <c:h val="0.61496368355617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Metriche soddisfatte</a:t>
            </a:r>
          </a:p>
        </c:rich>
      </c:tx>
      <c:layout>
        <c:manualLayout>
          <c:xMode val="edge"/>
          <c:yMode val="edge"/>
          <c:x val="0.362470404576828"/>
          <c:y val="2.216066481994459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Processi'!$A$47</c:f>
              <c:strCache>
                <c:ptCount val="1"/>
                <c:pt idx="0">
                  <c:v>Quality Metrics Satisfied</c:v>
                </c:pt>
              </c:strCache>
            </c:strRef>
          </c:tx>
          <c:cat>
            <c:strRef>
              <c:f>'Metriche Processi'!$B$46:$D$46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Processi'!$B$47:$D$47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5-483C-9AB3-522CCCFDB317}"/>
            </c:ext>
          </c:extLst>
        </c:ser>
        <c:ser>
          <c:idx val="1"/>
          <c:order val="1"/>
          <c:tx>
            <c:strRef>
              <c:f>'Metriche Processi'!$A$48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rgbClr val="4472C4"/>
              </a:solidFill>
              <a:prstDash val="dash"/>
            </a:ln>
          </c:spPr>
          <c:marker>
            <c:symbol val="none"/>
          </c:marker>
          <c:cat>
            <c:strRef>
              <c:f>'Metriche Processi'!$B$46:$D$46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Processi'!$B$48:$D$48</c:f>
              <c:numCache>
                <c:formatCode>0%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1-46B7-A0AE-310E6B36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Rischi</a:t>
            </a:r>
            <a:r>
              <a:rPr lang="it-IT" baseline="0"/>
              <a:t> non calcolati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Processi'!$A$53</c:f>
              <c:strCache>
                <c:ptCount val="1"/>
                <c:pt idx="0">
                  <c:v>Non-calculated Risk</c:v>
                </c:pt>
              </c:strCache>
            </c:strRef>
          </c:tx>
          <c:cat>
            <c:strRef>
              <c:f>'Metriche Processi'!$B$52:$D$52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Processi'!$B$53:$D$53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A-4D57-AEA3-CEAF907724BF}"/>
            </c:ext>
          </c:extLst>
        </c:ser>
        <c:ser>
          <c:idx val="0"/>
          <c:order val="1"/>
          <c:tx>
            <c:strRef>
              <c:f>'Metriche Processi'!$A$54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rgbClr val="A5A5A5"/>
              </a:solidFill>
              <a:prstDash val="dash"/>
            </a:ln>
          </c:spPr>
          <c:marker>
            <c:spPr>
              <a:noFill/>
              <a:ln>
                <a:noFill/>
              </a:ln>
            </c:spPr>
          </c:marker>
          <c:cat>
            <c:strRef>
              <c:f>'Metriche Processi'!$B$52:$D$52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Processi'!$B$54:$D$54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2A-4D57-AEA3-CEAF90772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  <c:spPr>
        <a:ln>
          <a:solidFill>
            <a:sysClr val="windowText" lastClr="000000">
              <a:lumMod val="15000"/>
              <a:lumOff val="85000"/>
              <a:alpha val="99000"/>
            </a:sysClr>
          </a:solidFill>
        </a:ln>
      </c:spPr>
    </c:plotArea>
    <c:legend>
      <c:legendPos val="r"/>
      <c:layout>
        <c:manualLayout>
          <c:xMode val="edge"/>
          <c:yMode val="edge"/>
          <c:x val="0.67722483201628836"/>
          <c:y val="0.40574926749114804"/>
          <c:w val="0.24913386899331649"/>
          <c:h val="0.124654612079307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403412</xdr:colOff>
      <xdr:row>18</xdr:row>
      <xdr:rowOff>179295</xdr:rowOff>
    </xdr:from>
    <xdr:to>
      <xdr:col>18</xdr:col>
      <xdr:colOff>536763</xdr:colOff>
      <xdr:row>36</xdr:row>
      <xdr:rowOff>188820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A1D3055-5BF3-4467-AA2E-9286894CD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315446</xdr:colOff>
      <xdr:row>0</xdr:row>
      <xdr:rowOff>108697</xdr:rowOff>
    </xdr:from>
    <xdr:to>
      <xdr:col>18</xdr:col>
      <xdr:colOff>448797</xdr:colOff>
      <xdr:row>18</xdr:row>
      <xdr:rowOff>118222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1C65F98-7AC1-461F-90B3-E5C844255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89646</xdr:colOff>
      <xdr:row>0</xdr:row>
      <xdr:rowOff>123265</xdr:rowOff>
    </xdr:from>
    <xdr:to>
      <xdr:col>9</xdr:col>
      <xdr:colOff>222997</xdr:colOff>
      <xdr:row>18</xdr:row>
      <xdr:rowOff>132790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2B5AC90-FD8F-4EA4-937C-CD459E258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56029</xdr:colOff>
      <xdr:row>18</xdr:row>
      <xdr:rowOff>179294</xdr:rowOff>
    </xdr:from>
    <xdr:to>
      <xdr:col>9</xdr:col>
      <xdr:colOff>189380</xdr:colOff>
      <xdr:row>36</xdr:row>
      <xdr:rowOff>188819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D5ED07B-AA94-4E54-BCCD-F0D36ABBC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89647</xdr:colOff>
      <xdr:row>38</xdr:row>
      <xdr:rowOff>33617</xdr:rowOff>
    </xdr:from>
    <xdr:to>
      <xdr:col>9</xdr:col>
      <xdr:colOff>222998</xdr:colOff>
      <xdr:row>56</xdr:row>
      <xdr:rowOff>43142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DDD8C5A8-E8EF-45B4-B345-ED995872F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403411</xdr:colOff>
      <xdr:row>38</xdr:row>
      <xdr:rowOff>56031</xdr:rowOff>
    </xdr:from>
    <xdr:to>
      <xdr:col>18</xdr:col>
      <xdr:colOff>536762</xdr:colOff>
      <xdr:row>56</xdr:row>
      <xdr:rowOff>65556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0D0053CB-EB8A-412E-B075-FEA5520DB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168089</xdr:colOff>
      <xdr:row>57</xdr:row>
      <xdr:rowOff>56029</xdr:rowOff>
    </xdr:from>
    <xdr:to>
      <xdr:col>9</xdr:col>
      <xdr:colOff>301440</xdr:colOff>
      <xdr:row>75</xdr:row>
      <xdr:rowOff>65554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E340B923-498A-4355-8CA6-45412A32D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425822</xdr:colOff>
      <xdr:row>57</xdr:row>
      <xdr:rowOff>22411</xdr:rowOff>
    </xdr:from>
    <xdr:to>
      <xdr:col>18</xdr:col>
      <xdr:colOff>559173</xdr:colOff>
      <xdr:row>75</xdr:row>
      <xdr:rowOff>31936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35F941A4-F896-413A-BAAA-B80A02FAE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9997-03EC-43C2-97CE-34BB19C7C836}">
  <dimension ref="A1:N57"/>
  <sheetViews>
    <sheetView topLeftCell="A32" workbookViewId="0">
      <selection activeCell="A35" sqref="A35"/>
    </sheetView>
  </sheetViews>
  <sheetFormatPr defaultRowHeight="15" x14ac:dyDescent="0.25"/>
  <cols>
    <col min="1" max="1" width="35" bestFit="1" customWidth="1"/>
    <col min="2" max="2" width="11.85546875" customWidth="1"/>
    <col min="3" max="3" width="12.7109375" bestFit="1" customWidth="1"/>
    <col min="4" max="12" width="10.28515625" customWidth="1"/>
    <col min="13" max="13" width="13" customWidth="1"/>
    <col min="14" max="14" width="35.140625" bestFit="1" customWidth="1"/>
  </cols>
  <sheetData>
    <row r="1" spans="1:14" x14ac:dyDescent="0.25">
      <c r="A1" s="6" t="s">
        <v>52</v>
      </c>
      <c r="B1" s="11">
        <v>0.115</v>
      </c>
      <c r="C1" s="11">
        <v>0.23</v>
      </c>
      <c r="D1" s="11">
        <v>0.31</v>
      </c>
      <c r="E1" s="11">
        <f>100/1100*4</f>
        <v>0.36363636363636365</v>
      </c>
      <c r="F1" s="11">
        <f>100/1100*5</f>
        <v>0.45454545454545459</v>
      </c>
      <c r="G1" s="11">
        <f>100/1100*6</f>
        <v>0.54545454545454541</v>
      </c>
      <c r="H1" s="11">
        <f>100/1100*7</f>
        <v>0.63636363636363635</v>
      </c>
      <c r="I1" s="11">
        <f>100/1100*8</f>
        <v>0.72727272727272729</v>
      </c>
      <c r="J1" s="11">
        <f>100/1100*9</f>
        <v>0.81818181818181823</v>
      </c>
      <c r="K1" s="11">
        <f>100/1100*10</f>
        <v>0.90909090909090917</v>
      </c>
      <c r="L1" s="11">
        <f>100/1100*11</f>
        <v>1</v>
      </c>
    </row>
    <row r="2" spans="1:14" ht="21" x14ac:dyDescent="0.35">
      <c r="A2" s="1" t="s">
        <v>59</v>
      </c>
      <c r="B2" s="2" t="s">
        <v>48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47</v>
      </c>
      <c r="L2" s="2" t="s">
        <v>51</v>
      </c>
      <c r="M2" s="2" t="s">
        <v>15</v>
      </c>
      <c r="N2" s="2" t="s">
        <v>16</v>
      </c>
    </row>
    <row r="3" spans="1:14" x14ac:dyDescent="0.25">
      <c r="A3" s="2" t="s">
        <v>64</v>
      </c>
      <c r="B3" s="5">
        <v>1683</v>
      </c>
      <c r="C3" s="2">
        <f>B3+1659</f>
        <v>3342</v>
      </c>
      <c r="D3" s="2">
        <f>C3+1184</f>
        <v>4526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65</v>
      </c>
      <c r="B4" s="5">
        <f>1673+1119+6210+2605</f>
        <v>11607</v>
      </c>
      <c r="C4" s="5">
        <f>1119+6210+2605</f>
        <v>9934</v>
      </c>
      <c r="D4" s="2">
        <f>6300+2605</f>
        <v>8905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0"/>
      <c r="B5" s="10"/>
      <c r="C5" s="10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x14ac:dyDescent="0.35">
      <c r="A6" s="1" t="s">
        <v>60</v>
      </c>
      <c r="B6" s="2" t="s">
        <v>48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47</v>
      </c>
      <c r="L6" s="2" t="s">
        <v>51</v>
      </c>
      <c r="M6" s="2" t="s">
        <v>15</v>
      </c>
      <c r="N6" s="2" t="s">
        <v>16</v>
      </c>
    </row>
    <row r="7" spans="1:14" x14ac:dyDescent="0.25">
      <c r="A7" s="2" t="s">
        <v>66</v>
      </c>
      <c r="B7" s="3">
        <f t="shared" ref="B7:L7" si="0">B1*B13</f>
        <v>1528.3500000000001</v>
      </c>
      <c r="C7" s="3">
        <f t="shared" si="0"/>
        <v>3053.48</v>
      </c>
      <c r="D7" s="3">
        <f t="shared" si="0"/>
        <v>4163.6099999999997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N7" t="s">
        <v>22</v>
      </c>
    </row>
    <row r="8" spans="1:14" x14ac:dyDescent="0.25">
      <c r="A8" s="2" t="s">
        <v>67</v>
      </c>
      <c r="B8" s="12">
        <f t="shared" ref="B8:L8" si="1">B1*13355</f>
        <v>1535.825</v>
      </c>
      <c r="C8" s="12">
        <f t="shared" si="1"/>
        <v>3071.65</v>
      </c>
      <c r="D8" s="12">
        <f t="shared" si="1"/>
        <v>4140.05</v>
      </c>
      <c r="E8" s="12">
        <f t="shared" si="1"/>
        <v>4856.3636363636369</v>
      </c>
      <c r="F8" s="12">
        <f t="shared" si="1"/>
        <v>6070.454545454546</v>
      </c>
      <c r="G8" s="12">
        <f t="shared" si="1"/>
        <v>7284.545454545454</v>
      </c>
      <c r="H8" s="12">
        <f t="shared" si="1"/>
        <v>8498.636363636364</v>
      </c>
      <c r="I8" s="12">
        <f t="shared" si="1"/>
        <v>9712.7272727272739</v>
      </c>
      <c r="J8" s="12">
        <f t="shared" si="1"/>
        <v>10926.818181818182</v>
      </c>
      <c r="K8" s="12">
        <f t="shared" si="1"/>
        <v>12140.909090909092</v>
      </c>
      <c r="L8" s="12">
        <f t="shared" si="1"/>
        <v>13355</v>
      </c>
      <c r="N8" t="s">
        <v>23</v>
      </c>
    </row>
    <row r="9" spans="1:14" x14ac:dyDescent="0.25">
      <c r="A9" s="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4" x14ac:dyDescent="0.25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4" ht="21" x14ac:dyDescent="0.35">
      <c r="A11" s="1" t="s">
        <v>54</v>
      </c>
      <c r="B11" s="2" t="s">
        <v>48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47</v>
      </c>
      <c r="L11" s="2" t="s">
        <v>51</v>
      </c>
      <c r="M11" s="2" t="s">
        <v>15</v>
      </c>
      <c r="N11" s="2" t="s">
        <v>16</v>
      </c>
    </row>
    <row r="12" spans="1:14" x14ac:dyDescent="0.25">
      <c r="A12" s="2" t="s">
        <v>19</v>
      </c>
      <c r="B12" s="13">
        <v>13355</v>
      </c>
      <c r="C12" s="13">
        <v>13355</v>
      </c>
      <c r="D12" s="13">
        <v>13355</v>
      </c>
      <c r="E12" s="13">
        <v>13355</v>
      </c>
      <c r="F12" s="13">
        <v>13355</v>
      </c>
      <c r="G12" s="13">
        <v>13355</v>
      </c>
      <c r="H12" s="13">
        <v>13355</v>
      </c>
      <c r="I12" s="13">
        <v>13355</v>
      </c>
      <c r="J12" s="13">
        <v>13355</v>
      </c>
      <c r="K12" s="13">
        <v>13355</v>
      </c>
      <c r="L12" s="13">
        <v>13355</v>
      </c>
      <c r="N12" t="s">
        <v>21</v>
      </c>
    </row>
    <row r="13" spans="1:14" x14ac:dyDescent="0.25">
      <c r="A13" s="2" t="s">
        <v>70</v>
      </c>
      <c r="B13" s="2">
        <f>B3+B4</f>
        <v>13290</v>
      </c>
      <c r="C13" s="2">
        <f>C3+C4</f>
        <v>13276</v>
      </c>
      <c r="D13" s="2">
        <f>D3+D4</f>
        <v>13431</v>
      </c>
      <c r="E13" s="2">
        <f t="shared" ref="E13:L13" si="2">E3+E4</f>
        <v>0</v>
      </c>
      <c r="F13" s="2">
        <f t="shared" si="2"/>
        <v>0</v>
      </c>
      <c r="G13" s="2">
        <f t="shared" si="2"/>
        <v>0</v>
      </c>
      <c r="H13" s="2">
        <f t="shared" si="2"/>
        <v>0</v>
      </c>
      <c r="I13" s="2">
        <f t="shared" si="2"/>
        <v>0</v>
      </c>
      <c r="J13" s="2">
        <f t="shared" si="2"/>
        <v>0</v>
      </c>
      <c r="K13" s="2">
        <f t="shared" si="2"/>
        <v>0</v>
      </c>
      <c r="L13" s="2">
        <f t="shared" si="2"/>
        <v>0</v>
      </c>
      <c r="M13" t="s">
        <v>20</v>
      </c>
      <c r="N13" s="2"/>
    </row>
    <row r="14" spans="1:14" x14ac:dyDescent="0.25">
      <c r="A14" s="14" t="s">
        <v>69</v>
      </c>
      <c r="B14" s="21">
        <f>13355-(5*13355/100)</f>
        <v>12687.25</v>
      </c>
      <c r="C14" s="21">
        <f t="shared" ref="C14:L14" si="3">13355-(5*13355/100)</f>
        <v>12687.25</v>
      </c>
      <c r="D14" s="21">
        <f t="shared" si="3"/>
        <v>12687.25</v>
      </c>
      <c r="E14" s="21">
        <f t="shared" si="3"/>
        <v>12687.25</v>
      </c>
      <c r="F14" s="21">
        <f t="shared" si="3"/>
        <v>12687.25</v>
      </c>
      <c r="G14" s="21">
        <f t="shared" si="3"/>
        <v>12687.25</v>
      </c>
      <c r="H14" s="21">
        <f t="shared" si="3"/>
        <v>12687.25</v>
      </c>
      <c r="I14" s="21">
        <f t="shared" si="3"/>
        <v>12687.25</v>
      </c>
      <c r="J14" s="21">
        <f t="shared" si="3"/>
        <v>12687.25</v>
      </c>
      <c r="K14" s="21">
        <f t="shared" si="3"/>
        <v>12687.25</v>
      </c>
      <c r="L14" s="21">
        <f t="shared" si="3"/>
        <v>12687.25</v>
      </c>
      <c r="N14" s="2"/>
    </row>
    <row r="15" spans="1:14" x14ac:dyDescent="0.25">
      <c r="A15" s="14" t="s">
        <v>68</v>
      </c>
      <c r="B15" s="21">
        <f>13355+(5*13355/100)</f>
        <v>14022.75</v>
      </c>
      <c r="C15" s="21">
        <f t="shared" ref="C15:L15" si="4">13355+(5*13355/100)</f>
        <v>14022.75</v>
      </c>
      <c r="D15" s="21">
        <f t="shared" si="4"/>
        <v>14022.75</v>
      </c>
      <c r="E15" s="21">
        <f t="shared" si="4"/>
        <v>14022.75</v>
      </c>
      <c r="F15" s="21">
        <f t="shared" si="4"/>
        <v>14022.75</v>
      </c>
      <c r="G15" s="21">
        <f t="shared" si="4"/>
        <v>14022.75</v>
      </c>
      <c r="H15" s="21">
        <f t="shared" si="4"/>
        <v>14022.75</v>
      </c>
      <c r="I15" s="21">
        <f t="shared" si="4"/>
        <v>14022.75</v>
      </c>
      <c r="J15" s="21">
        <f t="shared" si="4"/>
        <v>14022.75</v>
      </c>
      <c r="K15" s="21">
        <f t="shared" si="4"/>
        <v>14022.75</v>
      </c>
      <c r="L15" s="21">
        <f t="shared" si="4"/>
        <v>14022.75</v>
      </c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1" x14ac:dyDescent="0.35">
      <c r="A17" s="1" t="s">
        <v>53</v>
      </c>
      <c r="B17" s="2" t="s">
        <v>48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K17" s="2" t="s">
        <v>47</v>
      </c>
      <c r="L17" s="2" t="s">
        <v>51</v>
      </c>
      <c r="M17" s="2" t="s">
        <v>15</v>
      </c>
      <c r="N17" s="2" t="s">
        <v>16</v>
      </c>
    </row>
    <row r="18" spans="1:14" x14ac:dyDescent="0.25">
      <c r="A18" s="2" t="s">
        <v>49</v>
      </c>
      <c r="B18" s="9">
        <f t="shared" ref="B18:L18" si="5">B7/B8-1</f>
        <v>-4.8670909771620918E-3</v>
      </c>
      <c r="C18" s="8">
        <f t="shared" si="5"/>
        <v>-5.9153874953201679E-3</v>
      </c>
      <c r="D18" s="9">
        <f t="shared" si="5"/>
        <v>5.6907525271432391E-3</v>
      </c>
      <c r="E18" s="9">
        <f t="shared" si="5"/>
        <v>-1</v>
      </c>
      <c r="F18" s="9">
        <f t="shared" si="5"/>
        <v>-1</v>
      </c>
      <c r="G18" s="9">
        <f t="shared" si="5"/>
        <v>-1</v>
      </c>
      <c r="H18" s="9">
        <f t="shared" si="5"/>
        <v>-1</v>
      </c>
      <c r="I18" s="9">
        <f t="shared" si="5"/>
        <v>-1</v>
      </c>
      <c r="J18" s="9">
        <f t="shared" si="5"/>
        <v>-1</v>
      </c>
      <c r="K18" s="9">
        <f t="shared" si="5"/>
        <v>-1</v>
      </c>
      <c r="L18" s="9">
        <f t="shared" si="5"/>
        <v>-1</v>
      </c>
      <c r="M18" s="9">
        <v>-0.1</v>
      </c>
      <c r="N18" t="s">
        <v>17</v>
      </c>
    </row>
    <row r="19" spans="1:14" x14ac:dyDescent="0.25">
      <c r="A19" s="2" t="s">
        <v>50</v>
      </c>
      <c r="B19" s="9">
        <f>B8/B3-1</f>
        <v>-8.7448009506832958E-2</v>
      </c>
      <c r="C19" s="9">
        <f>C8/C3-1</f>
        <v>-8.0894673847995202E-2</v>
      </c>
      <c r="D19" s="9">
        <f>D8/D3-1</f>
        <v>-8.5273972602739723E-2</v>
      </c>
      <c r="E19" s="9" t="e">
        <f>1-E8/#REF!</f>
        <v>#REF!</v>
      </c>
      <c r="F19" s="9" t="e">
        <f>1-F8/#REF!</f>
        <v>#REF!</v>
      </c>
      <c r="G19" s="9" t="e">
        <f>1-G8/#REF!</f>
        <v>#REF!</v>
      </c>
      <c r="H19" s="9" t="e">
        <f>1-H8/#REF!</f>
        <v>#REF!</v>
      </c>
      <c r="I19" s="9" t="e">
        <f>1-I8/#REF!</f>
        <v>#REF!</v>
      </c>
      <c r="J19" s="9" t="e">
        <f>1-J8/#REF!</f>
        <v>#REF!</v>
      </c>
      <c r="K19" s="9" t="e">
        <f>1-K8/#REF!</f>
        <v>#REF!</v>
      </c>
      <c r="L19" s="9" t="e">
        <f>1-L8/#REF!</f>
        <v>#REF!</v>
      </c>
      <c r="M19" s="9">
        <v>-0.1</v>
      </c>
      <c r="N19" t="s">
        <v>18</v>
      </c>
    </row>
    <row r="20" spans="1:14" x14ac:dyDescent="0.25">
      <c r="A20" s="14" t="s">
        <v>63</v>
      </c>
      <c r="B20" s="9">
        <v>-0.1</v>
      </c>
      <c r="C20" s="9">
        <v>-0.1</v>
      </c>
      <c r="D20" s="9">
        <v>-0.1</v>
      </c>
      <c r="E20" s="9">
        <v>-0.1</v>
      </c>
      <c r="F20" s="9">
        <v>-0.1</v>
      </c>
      <c r="G20" s="9">
        <v>-0.1</v>
      </c>
      <c r="H20" s="9">
        <v>-0.1</v>
      </c>
      <c r="I20" s="9">
        <v>-0.1</v>
      </c>
      <c r="J20" s="9">
        <v>-0.1</v>
      </c>
      <c r="K20" s="9">
        <v>-0.1</v>
      </c>
      <c r="L20" s="9">
        <v>-0.1</v>
      </c>
      <c r="M20" s="9"/>
    </row>
    <row r="21" spans="1:14" x14ac:dyDescent="0.25">
      <c r="A21" s="2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4" ht="21" x14ac:dyDescent="0.35">
      <c r="A22" s="1" t="s">
        <v>55</v>
      </c>
      <c r="B22" s="2" t="s">
        <v>48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47</v>
      </c>
      <c r="L22" s="2" t="s">
        <v>51</v>
      </c>
      <c r="M22" s="2" t="s">
        <v>15</v>
      </c>
      <c r="N22" s="2" t="s">
        <v>16</v>
      </c>
    </row>
    <row r="23" spans="1:14" x14ac:dyDescent="0.25">
      <c r="A23" s="2" t="s">
        <v>8</v>
      </c>
      <c r="B23" s="9">
        <f>(1-(B26+B27+B28)/B29)</f>
        <v>0.80952380952380953</v>
      </c>
      <c r="C23" s="9">
        <f t="shared" ref="C23:L23" si="6">(1-(C26+C27+C28)/C29)</f>
        <v>0.8</v>
      </c>
      <c r="D23" s="9">
        <f t="shared" si="6"/>
        <v>0.9</v>
      </c>
      <c r="E23" s="9">
        <f t="shared" si="6"/>
        <v>1</v>
      </c>
      <c r="F23" s="9">
        <f t="shared" si="6"/>
        <v>1</v>
      </c>
      <c r="G23" s="9">
        <f t="shared" si="6"/>
        <v>1</v>
      </c>
      <c r="H23" s="9">
        <f t="shared" si="6"/>
        <v>1</v>
      </c>
      <c r="I23" s="9">
        <f t="shared" si="6"/>
        <v>1</v>
      </c>
      <c r="J23" s="9">
        <f t="shared" si="6"/>
        <v>1</v>
      </c>
      <c r="K23" s="9">
        <f t="shared" si="6"/>
        <v>1</v>
      </c>
      <c r="L23" s="9">
        <f t="shared" si="6"/>
        <v>1</v>
      </c>
      <c r="M23" t="s">
        <v>24</v>
      </c>
      <c r="N23" t="s">
        <v>30</v>
      </c>
    </row>
    <row r="24" spans="1:14" x14ac:dyDescent="0.25">
      <c r="A24" s="2" t="s">
        <v>9</v>
      </c>
      <c r="B24" s="9">
        <f>B31/B30</f>
        <v>0</v>
      </c>
      <c r="C24" s="9">
        <f t="shared" ref="C24:L24" si="7">C31/C30</f>
        <v>5.128205128205128E-2</v>
      </c>
      <c r="D24" s="9">
        <f t="shared" si="7"/>
        <v>0.10256410256410256</v>
      </c>
      <c r="E24" s="9" t="e">
        <f t="shared" si="7"/>
        <v>#DIV/0!</v>
      </c>
      <c r="F24" s="9" t="e">
        <f t="shared" si="7"/>
        <v>#DIV/0!</v>
      </c>
      <c r="G24" s="9" t="e">
        <f t="shared" si="7"/>
        <v>#DIV/0!</v>
      </c>
      <c r="H24" s="9" t="e">
        <f t="shared" si="7"/>
        <v>#DIV/0!</v>
      </c>
      <c r="I24" s="9" t="e">
        <f t="shared" si="7"/>
        <v>#DIV/0!</v>
      </c>
      <c r="J24" s="9" t="e">
        <f t="shared" si="7"/>
        <v>#DIV/0!</v>
      </c>
      <c r="K24" s="9" t="e">
        <f t="shared" si="7"/>
        <v>#DIV/0!</v>
      </c>
      <c r="L24" s="9" t="e">
        <f t="shared" si="7"/>
        <v>#DIV/0!</v>
      </c>
      <c r="M24" t="s">
        <v>25</v>
      </c>
    </row>
    <row r="25" spans="1:14" x14ac:dyDescent="0.25">
      <c r="A25" s="14" t="s">
        <v>71</v>
      </c>
      <c r="B25" s="9">
        <v>0.7</v>
      </c>
      <c r="C25" s="9">
        <v>0.7</v>
      </c>
      <c r="D25" s="9">
        <v>0.7</v>
      </c>
      <c r="E25" s="9">
        <v>0.7</v>
      </c>
      <c r="F25" s="9">
        <v>0.7</v>
      </c>
      <c r="G25" s="9">
        <v>0.7</v>
      </c>
      <c r="H25" s="9">
        <v>0.7</v>
      </c>
      <c r="I25" s="9">
        <v>0.7</v>
      </c>
      <c r="J25" s="9">
        <v>0.7</v>
      </c>
      <c r="K25" s="9">
        <v>0.7</v>
      </c>
      <c r="L25" s="9">
        <v>0.7</v>
      </c>
    </row>
    <row r="26" spans="1:14" s="14" customFormat="1" x14ac:dyDescent="0.25">
      <c r="A26" t="s">
        <v>26</v>
      </c>
      <c r="B26" s="15">
        <v>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4" x14ac:dyDescent="0.25">
      <c r="A27" t="s">
        <v>27</v>
      </c>
      <c r="B27" s="15">
        <v>0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4"/>
    </row>
    <row r="28" spans="1:14" x14ac:dyDescent="0.25">
      <c r="A28" t="s">
        <v>28</v>
      </c>
      <c r="B28" s="15">
        <v>8</v>
      </c>
      <c r="C28" s="15">
        <v>10</v>
      </c>
      <c r="D28" s="15">
        <v>6</v>
      </c>
      <c r="E28" s="15"/>
      <c r="F28" s="15"/>
      <c r="G28" s="15"/>
      <c r="H28" s="15"/>
      <c r="I28" s="15"/>
      <c r="J28" s="15"/>
      <c r="K28" s="15"/>
      <c r="L28" s="15"/>
      <c r="M28" s="14"/>
    </row>
    <row r="29" spans="1:14" x14ac:dyDescent="0.25">
      <c r="A29" s="14" t="s">
        <v>61</v>
      </c>
      <c r="B29" s="15">
        <v>42</v>
      </c>
      <c r="C29" s="15">
        <f>B28-B27+B29</f>
        <v>50</v>
      </c>
      <c r="D29" s="15">
        <f t="shared" ref="D29:M29" si="8">C28-C27+C29</f>
        <v>60</v>
      </c>
      <c r="E29" s="15">
        <f t="shared" si="8"/>
        <v>66</v>
      </c>
      <c r="F29" s="15">
        <f t="shared" si="8"/>
        <v>66</v>
      </c>
      <c r="G29" s="15">
        <f t="shared" si="8"/>
        <v>66</v>
      </c>
      <c r="H29" s="15">
        <f t="shared" si="8"/>
        <v>66</v>
      </c>
      <c r="I29" s="15">
        <f t="shared" si="8"/>
        <v>66</v>
      </c>
      <c r="J29" s="15">
        <f t="shared" si="8"/>
        <v>66</v>
      </c>
      <c r="K29" s="15">
        <f t="shared" si="8"/>
        <v>66</v>
      </c>
      <c r="L29" s="15">
        <f t="shared" si="8"/>
        <v>66</v>
      </c>
      <c r="M29" s="15">
        <f t="shared" si="8"/>
        <v>66</v>
      </c>
    </row>
    <row r="30" spans="1:14" x14ac:dyDescent="0.25">
      <c r="A30" s="14" t="s">
        <v>62</v>
      </c>
      <c r="B30" s="19">
        <v>25</v>
      </c>
      <c r="C30" s="19">
        <v>39</v>
      </c>
      <c r="D30" s="19">
        <v>39</v>
      </c>
      <c r="E30" s="19"/>
      <c r="F30" s="19"/>
      <c r="G30" s="19"/>
      <c r="H30" s="19"/>
      <c r="I30" s="19"/>
      <c r="J30" s="19"/>
      <c r="K30" s="19"/>
      <c r="L30" s="19"/>
      <c r="M30" s="20"/>
      <c r="N30" s="18"/>
    </row>
    <row r="31" spans="1:14" x14ac:dyDescent="0.25">
      <c r="A31" s="14" t="s">
        <v>29</v>
      </c>
      <c r="B31" s="19">
        <v>0</v>
      </c>
      <c r="C31" s="19">
        <v>2</v>
      </c>
      <c r="D31" s="19">
        <v>4</v>
      </c>
      <c r="E31" s="19"/>
      <c r="F31" s="19"/>
      <c r="G31" s="19"/>
      <c r="H31" s="19"/>
      <c r="I31" s="19"/>
      <c r="J31" s="19"/>
      <c r="K31" s="19"/>
      <c r="L31" s="19"/>
      <c r="M31" s="17"/>
      <c r="N31" s="18"/>
    </row>
    <row r="32" spans="1:14" x14ac:dyDescent="0.25">
      <c r="A32" s="14"/>
      <c r="B32" s="19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7"/>
      <c r="N32" s="18"/>
    </row>
    <row r="33" spans="1:14" ht="21" x14ac:dyDescent="0.35">
      <c r="A33" s="1" t="s">
        <v>56</v>
      </c>
      <c r="B33" s="2" t="s">
        <v>48</v>
      </c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7</v>
      </c>
      <c r="K33" s="2" t="s">
        <v>47</v>
      </c>
      <c r="L33" s="2" t="s">
        <v>51</v>
      </c>
      <c r="M33" s="2" t="s">
        <v>15</v>
      </c>
      <c r="N33" s="2" t="s">
        <v>16</v>
      </c>
    </row>
    <row r="34" spans="1:14" x14ac:dyDescent="0.25">
      <c r="A34" s="2" t="s">
        <v>10</v>
      </c>
      <c r="B34" s="7" t="e">
        <f>B40/B41</f>
        <v>#DIV/0!</v>
      </c>
      <c r="C34" s="7" t="e">
        <f t="shared" ref="C34:L34" si="9">C40/C41</f>
        <v>#DIV/0!</v>
      </c>
      <c r="D34" s="7" t="e">
        <f t="shared" si="9"/>
        <v>#DIV/0!</v>
      </c>
      <c r="E34" s="7" t="e">
        <f t="shared" si="9"/>
        <v>#DIV/0!</v>
      </c>
      <c r="F34" s="7" t="e">
        <f t="shared" si="9"/>
        <v>#DIV/0!</v>
      </c>
      <c r="G34" s="7" t="e">
        <f t="shared" si="9"/>
        <v>#DIV/0!</v>
      </c>
      <c r="H34" s="7" t="e">
        <f t="shared" si="9"/>
        <v>#DIV/0!</v>
      </c>
      <c r="I34" s="7" t="e">
        <f t="shared" si="9"/>
        <v>#DIV/0!</v>
      </c>
      <c r="J34" s="7" t="e">
        <f t="shared" si="9"/>
        <v>#DIV/0!</v>
      </c>
      <c r="K34" s="7" t="e">
        <f t="shared" si="9"/>
        <v>#DIV/0!</v>
      </c>
      <c r="L34" s="7" t="e">
        <f t="shared" si="9"/>
        <v>#DIV/0!</v>
      </c>
      <c r="M34" t="s">
        <v>34</v>
      </c>
      <c r="N34" t="s">
        <v>31</v>
      </c>
    </row>
    <row r="35" spans="1:14" x14ac:dyDescent="0.25">
      <c r="A35" s="14" t="s">
        <v>74</v>
      </c>
      <c r="B35" s="7">
        <v>0.75</v>
      </c>
      <c r="C35" s="7">
        <v>0.75</v>
      </c>
      <c r="D35" s="7">
        <v>0.75</v>
      </c>
      <c r="E35" s="7">
        <v>0.75</v>
      </c>
      <c r="F35" s="7">
        <v>0.75</v>
      </c>
      <c r="G35" s="7">
        <v>0.75</v>
      </c>
      <c r="H35" s="7">
        <v>0.75</v>
      </c>
      <c r="I35" s="7">
        <v>0.75</v>
      </c>
      <c r="J35" s="7">
        <v>0.75</v>
      </c>
      <c r="K35" s="7">
        <v>0.75</v>
      </c>
      <c r="L35" s="7">
        <v>0.75</v>
      </c>
    </row>
    <row r="36" spans="1:14" x14ac:dyDescent="0.25">
      <c r="A36" s="2" t="s">
        <v>11</v>
      </c>
      <c r="B36" s="7" t="e">
        <f>B43/B42</f>
        <v>#DIV/0!</v>
      </c>
      <c r="C36" s="7" t="e">
        <f t="shared" ref="C36:L36" si="10">C43/C42</f>
        <v>#DIV/0!</v>
      </c>
      <c r="D36" s="7" t="e">
        <f t="shared" si="10"/>
        <v>#DIV/0!</v>
      </c>
      <c r="E36" s="7" t="e">
        <f t="shared" si="10"/>
        <v>#DIV/0!</v>
      </c>
      <c r="F36" s="7" t="e">
        <f t="shared" si="10"/>
        <v>#DIV/0!</v>
      </c>
      <c r="G36" s="7" t="e">
        <f t="shared" si="10"/>
        <v>#DIV/0!</v>
      </c>
      <c r="H36" s="7" t="e">
        <f t="shared" si="10"/>
        <v>#DIV/0!</v>
      </c>
      <c r="I36" s="7" t="e">
        <f t="shared" si="10"/>
        <v>#DIV/0!</v>
      </c>
      <c r="J36" s="7" t="e">
        <f t="shared" si="10"/>
        <v>#DIV/0!</v>
      </c>
      <c r="K36" s="7" t="e">
        <f t="shared" si="10"/>
        <v>#DIV/0!</v>
      </c>
      <c r="L36" s="7" t="e">
        <f t="shared" si="10"/>
        <v>#DIV/0!</v>
      </c>
      <c r="M36" t="s">
        <v>35</v>
      </c>
      <c r="N36" t="s">
        <v>45</v>
      </c>
    </row>
    <row r="37" spans="1:14" x14ac:dyDescent="0.25">
      <c r="A37" s="14" t="s">
        <v>73</v>
      </c>
      <c r="B37" s="7">
        <v>0.9</v>
      </c>
      <c r="C37" s="7">
        <v>0.9</v>
      </c>
      <c r="D37" s="7">
        <v>0.9</v>
      </c>
      <c r="E37" s="7">
        <v>0.9</v>
      </c>
      <c r="F37" s="7">
        <v>0.9</v>
      </c>
      <c r="G37" s="7">
        <v>0.9</v>
      </c>
      <c r="H37" s="7">
        <v>0.9</v>
      </c>
      <c r="I37" s="7">
        <v>0.9</v>
      </c>
      <c r="J37" s="7">
        <v>0.9</v>
      </c>
      <c r="K37" s="7">
        <v>0.9</v>
      </c>
      <c r="L37" s="7">
        <v>0.9</v>
      </c>
    </row>
    <row r="38" spans="1:14" x14ac:dyDescent="0.25">
      <c r="A38" s="2" t="s">
        <v>12</v>
      </c>
      <c r="B38" s="7" t="e">
        <f>B44/B42</f>
        <v>#DIV/0!</v>
      </c>
      <c r="C38" s="7" t="e">
        <f t="shared" ref="C38:L38" si="11">C44/C42</f>
        <v>#DIV/0!</v>
      </c>
      <c r="D38" s="7" t="e">
        <f t="shared" si="11"/>
        <v>#DIV/0!</v>
      </c>
      <c r="E38" s="7" t="e">
        <f t="shared" si="11"/>
        <v>#DIV/0!</v>
      </c>
      <c r="F38" s="7" t="e">
        <f t="shared" si="11"/>
        <v>#DIV/0!</v>
      </c>
      <c r="G38" s="7" t="e">
        <f t="shared" si="11"/>
        <v>#DIV/0!</v>
      </c>
      <c r="H38" s="7" t="e">
        <f t="shared" si="11"/>
        <v>#DIV/0!</v>
      </c>
      <c r="I38" s="7" t="e">
        <f t="shared" si="11"/>
        <v>#DIV/0!</v>
      </c>
      <c r="J38" s="7" t="e">
        <f t="shared" si="11"/>
        <v>#DIV/0!</v>
      </c>
      <c r="K38" s="7" t="e">
        <f t="shared" si="11"/>
        <v>#DIV/0!</v>
      </c>
      <c r="L38" s="7" t="e">
        <f t="shared" si="11"/>
        <v>#DIV/0!</v>
      </c>
      <c r="M38" t="s">
        <v>36</v>
      </c>
      <c r="N38" t="s">
        <v>46</v>
      </c>
    </row>
    <row r="39" spans="1:14" x14ac:dyDescent="0.25">
      <c r="A39" s="14" t="s">
        <v>72</v>
      </c>
      <c r="B39" s="7">
        <v>0.1</v>
      </c>
      <c r="C39" s="7">
        <v>0.1</v>
      </c>
      <c r="D39" s="7">
        <v>0.1</v>
      </c>
      <c r="E39" s="7">
        <v>0.1</v>
      </c>
      <c r="F39" s="7">
        <v>0.1</v>
      </c>
      <c r="G39" s="7">
        <v>0.1</v>
      </c>
      <c r="H39" s="7">
        <v>0.1</v>
      </c>
      <c r="I39" s="7">
        <v>0.1</v>
      </c>
      <c r="J39" s="7">
        <v>0.1</v>
      </c>
      <c r="K39" s="7">
        <v>0.1</v>
      </c>
      <c r="L39" s="7">
        <v>0.1</v>
      </c>
    </row>
    <row r="40" spans="1:14" x14ac:dyDescent="0.25">
      <c r="A40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4" x14ac:dyDescent="0.25">
      <c r="A41" t="s">
        <v>33</v>
      </c>
    </row>
    <row r="42" spans="1:14" x14ac:dyDescent="0.25">
      <c r="A42" t="s">
        <v>38</v>
      </c>
    </row>
    <row r="43" spans="1:14" x14ac:dyDescent="0.25">
      <c r="A43" t="s">
        <v>39</v>
      </c>
    </row>
    <row r="44" spans="1:14" x14ac:dyDescent="0.25">
      <c r="A44" t="s">
        <v>40</v>
      </c>
    </row>
    <row r="45" spans="1:14" x14ac:dyDescent="0.25">
      <c r="A45" s="2"/>
    </row>
    <row r="46" spans="1:14" ht="21" x14ac:dyDescent="0.35">
      <c r="A46" s="1" t="s">
        <v>58</v>
      </c>
      <c r="B46" s="2" t="s">
        <v>48</v>
      </c>
      <c r="C46" s="2" t="s">
        <v>0</v>
      </c>
      <c r="D46" s="2" t="s">
        <v>1</v>
      </c>
      <c r="E46" s="2" t="s">
        <v>2</v>
      </c>
      <c r="F46" s="2" t="s">
        <v>3</v>
      </c>
      <c r="G46" s="2" t="s">
        <v>4</v>
      </c>
      <c r="H46" s="2" t="s">
        <v>5</v>
      </c>
      <c r="I46" s="2" t="s">
        <v>6</v>
      </c>
      <c r="J46" s="2" t="s">
        <v>7</v>
      </c>
      <c r="K46" s="2" t="s">
        <v>47</v>
      </c>
      <c r="L46" s="2" t="s">
        <v>51</v>
      </c>
      <c r="M46" s="2" t="s">
        <v>15</v>
      </c>
      <c r="N46" s="2" t="s">
        <v>16</v>
      </c>
    </row>
    <row r="47" spans="1:14" x14ac:dyDescent="0.25">
      <c r="A47" s="2" t="s">
        <v>13</v>
      </c>
      <c r="B47" s="7">
        <f>B49/B50</f>
        <v>1</v>
      </c>
      <c r="C47" s="7">
        <f t="shared" ref="C47:L47" si="12">C49/C50</f>
        <v>1</v>
      </c>
      <c r="D47" s="7">
        <f t="shared" si="12"/>
        <v>1</v>
      </c>
      <c r="E47" s="7">
        <f t="shared" si="12"/>
        <v>0</v>
      </c>
      <c r="F47" s="7">
        <f t="shared" si="12"/>
        <v>0</v>
      </c>
      <c r="G47" s="7">
        <f t="shared" si="12"/>
        <v>0</v>
      </c>
      <c r="H47" s="7">
        <f t="shared" si="12"/>
        <v>0</v>
      </c>
      <c r="I47" s="7">
        <f t="shared" si="12"/>
        <v>0</v>
      </c>
      <c r="J47" s="7">
        <f t="shared" si="12"/>
        <v>0</v>
      </c>
      <c r="K47" s="7">
        <f t="shared" si="12"/>
        <v>0</v>
      </c>
      <c r="L47" s="7">
        <f t="shared" si="12"/>
        <v>0</v>
      </c>
      <c r="M47" t="s">
        <v>35</v>
      </c>
      <c r="N47" t="s">
        <v>44</v>
      </c>
    </row>
    <row r="48" spans="1:14" x14ac:dyDescent="0.25">
      <c r="A48" s="14" t="s">
        <v>63</v>
      </c>
      <c r="B48" s="7">
        <v>0.9</v>
      </c>
      <c r="C48" s="7">
        <v>0.9</v>
      </c>
      <c r="D48" s="7">
        <v>0.9</v>
      </c>
      <c r="E48" s="7">
        <v>0.9</v>
      </c>
      <c r="F48" s="7">
        <v>0.9</v>
      </c>
      <c r="G48" s="7">
        <v>0.9</v>
      </c>
      <c r="H48" s="7">
        <v>0.9</v>
      </c>
      <c r="I48" s="7">
        <v>0.9</v>
      </c>
      <c r="J48" s="7">
        <v>0.9</v>
      </c>
      <c r="K48" s="7">
        <v>0.9</v>
      </c>
      <c r="L48" s="7">
        <v>0.9</v>
      </c>
    </row>
    <row r="49" spans="1:14" x14ac:dyDescent="0.25">
      <c r="A49" t="s">
        <v>41</v>
      </c>
      <c r="B49" s="15">
        <v>25</v>
      </c>
      <c r="C49" s="15">
        <v>25</v>
      </c>
      <c r="D49" s="15">
        <v>25</v>
      </c>
      <c r="E49" s="15"/>
      <c r="F49" s="15"/>
      <c r="G49" s="15"/>
      <c r="H49" s="15"/>
      <c r="I49" s="15"/>
      <c r="J49" s="15"/>
      <c r="K49" s="15"/>
      <c r="L49" s="15"/>
    </row>
    <row r="50" spans="1:14" x14ac:dyDescent="0.25">
      <c r="A50" t="s">
        <v>42</v>
      </c>
      <c r="B50" s="15">
        <v>25</v>
      </c>
      <c r="C50" s="15">
        <v>25</v>
      </c>
      <c r="D50" s="15">
        <v>25</v>
      </c>
      <c r="E50" s="15">
        <v>25</v>
      </c>
      <c r="F50" s="15">
        <v>25</v>
      </c>
      <c r="G50" s="15">
        <v>25</v>
      </c>
      <c r="H50" s="15">
        <v>25</v>
      </c>
      <c r="I50" s="15">
        <v>25</v>
      </c>
      <c r="J50" s="15">
        <v>25</v>
      </c>
      <c r="K50" s="15">
        <v>25</v>
      </c>
      <c r="L50" s="15">
        <v>25</v>
      </c>
      <c r="M50" s="15"/>
    </row>
    <row r="51" spans="1:14" x14ac:dyDescent="0.2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4" ht="21" x14ac:dyDescent="0.35">
      <c r="A52" s="1" t="s">
        <v>57</v>
      </c>
      <c r="B52" s="2" t="s">
        <v>48</v>
      </c>
      <c r="C52" s="2" t="s">
        <v>0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5</v>
      </c>
      <c r="I52" s="2" t="s">
        <v>6</v>
      </c>
      <c r="J52" s="2" t="s">
        <v>7</v>
      </c>
      <c r="K52" s="2" t="s">
        <v>47</v>
      </c>
      <c r="L52" s="2" t="s">
        <v>51</v>
      </c>
      <c r="M52" s="2" t="s">
        <v>15</v>
      </c>
      <c r="N52" s="2" t="s">
        <v>16</v>
      </c>
    </row>
    <row r="53" spans="1:14" x14ac:dyDescent="0.25">
      <c r="A53" s="2" t="s">
        <v>14</v>
      </c>
      <c r="B53" s="2">
        <v>1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t="s">
        <v>37</v>
      </c>
      <c r="N53" t="s">
        <v>43</v>
      </c>
    </row>
    <row r="54" spans="1:14" x14ac:dyDescent="0.25">
      <c r="A54" s="14" t="s">
        <v>63</v>
      </c>
      <c r="B54" s="14">
        <v>5</v>
      </c>
      <c r="C54" s="14">
        <v>5</v>
      </c>
      <c r="D54" s="14">
        <v>5</v>
      </c>
      <c r="E54" s="14">
        <v>5</v>
      </c>
      <c r="F54" s="14">
        <v>5</v>
      </c>
      <c r="G54" s="14">
        <v>5</v>
      </c>
      <c r="H54" s="14">
        <v>5</v>
      </c>
      <c r="I54" s="14">
        <v>5</v>
      </c>
      <c r="J54" s="14">
        <v>5</v>
      </c>
      <c r="K54" s="14">
        <v>5</v>
      </c>
      <c r="L54" s="14">
        <v>5</v>
      </c>
    </row>
    <row r="57" spans="1:14" x14ac:dyDescent="0.25">
      <c r="A5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8BC0-52A9-42FD-84FF-BCF023D30810}">
  <dimension ref="A1"/>
  <sheetViews>
    <sheetView tabSelected="1" topLeftCell="A64" zoomScale="85" zoomScaleNormal="85" workbookViewId="0">
      <selection activeCell="K61" sqref="K6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Metriche Processi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zenma</cp:lastModifiedBy>
  <dcterms:created xsi:type="dcterms:W3CDTF">2021-01-04T08:09:31Z</dcterms:created>
  <dcterms:modified xsi:type="dcterms:W3CDTF">2021-02-19T12:16:08Z</dcterms:modified>
</cp:coreProperties>
</file>