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theme/themeOverride3.xml" ContentType="application/vnd.openxmlformats-officedocument.themeOverride+xml"/>
  <Override PartName="/xl/charts/chart6.xml" ContentType="application/vnd.openxmlformats-officedocument.drawingml.chart+xml"/>
  <Override PartName="/xl/theme/themeOverride4.xml" ContentType="application/vnd.openxmlformats-officedocument.themeOverride+xml"/>
  <Override PartName="/xl/charts/chart7.xml" ContentType="application/vnd.openxmlformats-officedocument.drawingml.chart+xml"/>
  <Override PartName="/xl/theme/themeOverride5.xml" ContentType="application/vnd.openxmlformats-officedocument.themeOverride+xml"/>
  <Override PartName="/xl/charts/chart8.xml" ContentType="application/vnd.openxmlformats-officedocument.drawingml.chart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ma\Desktop\Desktop Marco\UNIPD\Ingegneria del Software\CodeBusters-Docs\DocEsterna\PianoDiQualifica\Images\"/>
    </mc:Choice>
  </mc:AlternateContent>
  <xr:revisionPtr revIDLastSave="0" documentId="13_ncr:1_{0BFD4EB8-F362-46BE-8E7B-9C89F26075DF}" xr6:coauthVersionLast="46" xr6:coauthVersionMax="46" xr10:uidLastSave="{00000000-0000-0000-0000-000000000000}"/>
  <bookViews>
    <workbookView xWindow="-120" yWindow="-120" windowWidth="20730" windowHeight="11160" activeTab="1" xr2:uid="{F0DD3E61-CE4D-4D6D-8EBE-270C615506EB}"/>
  </bookViews>
  <sheets>
    <sheet name="Metriche Processi" sheetId="4" r:id="rId1"/>
    <sheet name="Grafici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4" l="1"/>
  <c r="F12" i="4"/>
  <c r="G12" i="4"/>
  <c r="H12" i="4"/>
  <c r="I12" i="4"/>
  <c r="J12" i="4"/>
  <c r="K12" i="4"/>
  <c r="L12" i="4"/>
  <c r="C39" i="4"/>
  <c r="D39" i="4"/>
  <c r="E39" i="4"/>
  <c r="F39" i="4"/>
  <c r="G39" i="4"/>
  <c r="H39" i="4"/>
  <c r="I39" i="4"/>
  <c r="J39" i="4"/>
  <c r="K39" i="4"/>
  <c r="L39" i="4"/>
  <c r="B39" i="4"/>
  <c r="D24" i="4"/>
  <c r="E24" i="4"/>
  <c r="F24" i="4" s="1"/>
  <c r="G24" i="4" s="1"/>
  <c r="H24" i="4" s="1"/>
  <c r="I24" i="4" s="1"/>
  <c r="J24" i="4" s="1"/>
  <c r="K24" i="4" s="1"/>
  <c r="L24" i="4" s="1"/>
  <c r="M24" i="4" s="1"/>
  <c r="C24" i="4"/>
  <c r="C31" i="4"/>
  <c r="D31" i="4"/>
  <c r="E31" i="4"/>
  <c r="F31" i="4"/>
  <c r="G31" i="4"/>
  <c r="H31" i="4"/>
  <c r="I31" i="4"/>
  <c r="J31" i="4"/>
  <c r="K31" i="4"/>
  <c r="L31" i="4"/>
  <c r="B31" i="4"/>
  <c r="C30" i="4"/>
  <c r="D30" i="4"/>
  <c r="E30" i="4"/>
  <c r="F30" i="4"/>
  <c r="G30" i="4"/>
  <c r="H30" i="4"/>
  <c r="I30" i="4"/>
  <c r="J30" i="4"/>
  <c r="K30" i="4"/>
  <c r="L30" i="4"/>
  <c r="B30" i="4"/>
  <c r="C29" i="4"/>
  <c r="D29" i="4"/>
  <c r="E29" i="4"/>
  <c r="F29" i="4"/>
  <c r="G29" i="4"/>
  <c r="H29" i="4"/>
  <c r="I29" i="4"/>
  <c r="J29" i="4"/>
  <c r="K29" i="4"/>
  <c r="L29" i="4"/>
  <c r="B29" i="4"/>
  <c r="C19" i="4"/>
  <c r="C20" i="4"/>
  <c r="D20" i="4"/>
  <c r="E20" i="4"/>
  <c r="F20" i="4"/>
  <c r="G20" i="4"/>
  <c r="H20" i="4"/>
  <c r="I20" i="4"/>
  <c r="J20" i="4"/>
  <c r="K20" i="4"/>
  <c r="L20" i="4"/>
  <c r="B19" i="4"/>
  <c r="B20" i="4"/>
  <c r="D4" i="4"/>
  <c r="C4" i="4"/>
  <c r="B4" i="4"/>
  <c r="B12" i="4" s="1"/>
  <c r="B7" i="4" s="1"/>
  <c r="C3" i="4"/>
  <c r="D3" i="4" s="1"/>
  <c r="L1" i="4"/>
  <c r="K1" i="4"/>
  <c r="K7" i="4" s="1"/>
  <c r="J1" i="4"/>
  <c r="I1" i="4"/>
  <c r="I7" i="4" s="1"/>
  <c r="H1" i="4"/>
  <c r="G1" i="4"/>
  <c r="G7" i="4" s="1"/>
  <c r="F1" i="4"/>
  <c r="E1" i="4"/>
  <c r="E7" i="4" s="1"/>
  <c r="K8" i="4"/>
  <c r="K16" i="4" s="1"/>
  <c r="I8" i="4"/>
  <c r="I16" i="4" s="1"/>
  <c r="G8" i="4"/>
  <c r="G16" i="4" s="1"/>
  <c r="E8" i="4"/>
  <c r="E16" i="4" s="1"/>
  <c r="D8" i="4"/>
  <c r="C8" i="4"/>
  <c r="C16" i="4" s="1"/>
  <c r="B8" i="4"/>
  <c r="B16" i="4" s="1"/>
  <c r="F7" i="4" l="1"/>
  <c r="H7" i="4"/>
  <c r="H15" i="4" s="1"/>
  <c r="J7" i="4"/>
  <c r="L7" i="4"/>
  <c r="L15" i="4" s="1"/>
  <c r="D19" i="4"/>
  <c r="F8" i="4"/>
  <c r="F16" i="4" s="1"/>
  <c r="H8" i="4"/>
  <c r="H16" i="4" s="1"/>
  <c r="J8" i="4"/>
  <c r="J16" i="4" s="1"/>
  <c r="L8" i="4"/>
  <c r="L16" i="4" s="1"/>
  <c r="F15" i="4"/>
  <c r="J15" i="4"/>
  <c r="E15" i="4"/>
  <c r="G15" i="4"/>
  <c r="I15" i="4"/>
  <c r="K15" i="4"/>
  <c r="D12" i="4"/>
  <c r="D7" i="4" s="1"/>
  <c r="D16" i="4"/>
  <c r="B15" i="4"/>
  <c r="C12" i="4"/>
  <c r="C7" i="4" s="1"/>
  <c r="E19" i="4" l="1"/>
  <c r="C15" i="4"/>
  <c r="D15" i="4"/>
  <c r="F19" i="4" l="1"/>
  <c r="G19" i="4" l="1"/>
  <c r="H19" i="4" l="1"/>
  <c r="I19" i="4" l="1"/>
  <c r="J19" i="4" l="1"/>
  <c r="K19" i="4" l="1"/>
  <c r="L19" i="4" l="1"/>
</calcChain>
</file>

<file path=xl/sharedStrings.xml><?xml version="1.0" encoding="utf-8"?>
<sst xmlns="http://schemas.openxmlformats.org/spreadsheetml/2006/main" count="161" uniqueCount="69">
  <si>
    <t>Incremento 1</t>
  </si>
  <si>
    <t>Incremento 2</t>
  </si>
  <si>
    <t>Incremento 3</t>
  </si>
  <si>
    <t>Incremento 4</t>
  </si>
  <si>
    <t>Incremento 5</t>
  </si>
  <si>
    <t>Incremento 6</t>
  </si>
  <si>
    <t>Incremento 7</t>
  </si>
  <si>
    <t>Incremento 8</t>
  </si>
  <si>
    <t>Requirements stability index</t>
  </si>
  <si>
    <t>Satisfied obligatory requirements</t>
  </si>
  <si>
    <t>Code Coverage</t>
  </si>
  <si>
    <t>Passed test cases percentage</t>
  </si>
  <si>
    <t>Failed test cases Percentage</t>
  </si>
  <si>
    <t>Quality Metrics Satisfied</t>
  </si>
  <si>
    <t>Non-calculated Risk</t>
  </si>
  <si>
    <t>Valore ottimale</t>
  </si>
  <si>
    <t>Calcolo</t>
  </si>
  <si>
    <t>EV-PV</t>
  </si>
  <si>
    <t>EV-AC</t>
  </si>
  <si>
    <t>Budget at Completion (Budget totale)</t>
  </si>
  <si>
    <t>var -5% +5%</t>
  </si>
  <si>
    <t>Budget</t>
  </si>
  <si>
    <t>%complet * BAC</t>
  </si>
  <si>
    <t>% lavoro pianif*BAC</t>
  </si>
  <si>
    <t>70-100</t>
  </si>
  <si>
    <t>100-100</t>
  </si>
  <si>
    <t>Requisiti cambiati</t>
  </si>
  <si>
    <t>Requisiti cancellati</t>
  </si>
  <si>
    <t>Requisiti aggiunti</t>
  </si>
  <si>
    <t>Requisiti obbligatori raggiunti</t>
  </si>
  <si>
    <t>(1-(requisiti mod/req totali))*100</t>
  </si>
  <si>
    <t>Linee codice testate/linee codice*100</t>
  </si>
  <si>
    <t>Linee codice testate</t>
  </si>
  <si>
    <t>Linee codice totali</t>
  </si>
  <si>
    <t>75-85%  95%</t>
  </si>
  <si>
    <t>90% 100%</t>
  </si>
  <si>
    <t>10% 0%</t>
  </si>
  <si>
    <t>&lt;5</t>
  </si>
  <si>
    <t>Test totali</t>
  </si>
  <si>
    <t>Test passati</t>
  </si>
  <si>
    <t>Test falliti</t>
  </si>
  <si>
    <t>Metriche soddisfatte</t>
  </si>
  <si>
    <t>Totale metriche</t>
  </si>
  <si>
    <t>Numero intero</t>
  </si>
  <si>
    <t>metriche sodd/metriche totali*100</t>
  </si>
  <si>
    <t>test passati/test totali*100</t>
  </si>
  <si>
    <t>test falliti/test totali*100</t>
  </si>
  <si>
    <t>Incremento 9</t>
  </si>
  <si>
    <t>Programmazione TB</t>
  </si>
  <si>
    <t>Schedule Variance (BCWP-BCWS)</t>
  </si>
  <si>
    <t>Budget Variance (BCWS-ACWP)</t>
  </si>
  <si>
    <t>Planned Value (BCWS)</t>
  </si>
  <si>
    <t>Earned Value (BCWP)</t>
  </si>
  <si>
    <t>AC(Soldi spesi fino al momento del calcolo) (ACWP)</t>
  </si>
  <si>
    <t>ETC valore stimato per la realizzazione delle rimanenti attività</t>
  </si>
  <si>
    <t>EAC: Budget totale stanziato (ACWP+ETC)</t>
  </si>
  <si>
    <t>Verifica e collaudo</t>
  </si>
  <si>
    <t>Percentuale lavoro programmata</t>
  </si>
  <si>
    <t>Metriche Variazioni</t>
  </si>
  <si>
    <t>Metriche budget</t>
  </si>
  <si>
    <t>Metriche Requisiti</t>
  </si>
  <si>
    <t>Metriche Codice</t>
  </si>
  <si>
    <t>Rischi non calcolati</t>
  </si>
  <si>
    <t>Metriche Soddisfatte</t>
  </si>
  <si>
    <t>Metriche costo</t>
  </si>
  <si>
    <t>Earned Value e Planned Value</t>
  </si>
  <si>
    <t>Numero requisiti</t>
  </si>
  <si>
    <t>di cui obbligatori</t>
  </si>
  <si>
    <t>Valore accettabile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</si>
</sst>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/>
    <xf numFmtId="9" fontId="1" fillId="0" borderId="0" xfId="1" applyFont="1" applyAlignment="1">
      <alignment horizontal="center"/>
    </xf>
    <xf numFmtId="164" fontId="1" fillId="0" borderId="0" xfId="1" applyNumberFormat="1" applyFont="1" applyAlignment="1">
      <alignment horizontal="center"/>
    </xf>
    <xf numFmtId="10" fontId="1" fillId="0" borderId="0" xfId="1" applyNumberFormat="1" applyFont="1" applyAlignment="1">
      <alignment horizontal="center"/>
    </xf>
    <xf numFmtId="9" fontId="0" fillId="2" borderId="0" xfId="0" applyNumberFormat="1" applyFill="1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10" fontId="4" fillId="0" borderId="0" xfId="1" applyNumberFormat="1" applyFont="1"/>
    <xf numFmtId="2" fontId="1" fillId="0" borderId="0" xfId="0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2" fontId="3" fillId="0" borderId="0" xfId="1" applyNumberFormat="1" applyFont="1" applyAlignment="1">
      <alignment horizontal="center"/>
    </xf>
    <xf numFmtId="2" fontId="0" fillId="0" borderId="0" xfId="0" applyNumberFormat="1" applyFont="1"/>
    <xf numFmtId="2" fontId="0" fillId="0" borderId="0" xfId="0" applyNumberFormat="1"/>
    <xf numFmtId="1" fontId="3" fillId="0" borderId="0" xfId="1" applyNumberFormat="1" applyFont="1" applyAlignment="1">
      <alignment horizontal="center"/>
    </xf>
    <xf numFmtId="1" fontId="0" fillId="0" borderId="0" xfId="0" applyNumberFormat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Metriche Budget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53291633872259"/>
          <c:y val="0.17007582518514358"/>
          <c:w val="0.72315606154080492"/>
          <c:h val="0.71531223417017475"/>
        </c:manualLayout>
      </c:layout>
      <c:lineChart>
        <c:grouping val="standard"/>
        <c:varyColors val="0"/>
        <c:ser>
          <c:idx val="2"/>
          <c:order val="0"/>
          <c:tx>
            <c:strRef>
              <c:f>'Metriche Processi'!$A$11</c:f>
              <c:strCache>
                <c:ptCount val="1"/>
                <c:pt idx="0">
                  <c:v>Budget at Completion (Budget totale)</c:v>
                </c:pt>
              </c:strCache>
            </c:strRef>
          </c:tx>
          <c:cat>
            <c:strRef>
              <c:f>'Metriche Processi'!$B$10:$D$10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Processi'!$B$11:$D$11</c:f>
              <c:numCache>
                <c:formatCode>#,##0.00\ "€"</c:formatCode>
                <c:ptCount val="3"/>
                <c:pt idx="0">
                  <c:v>13355</c:v>
                </c:pt>
                <c:pt idx="1">
                  <c:v>13355</c:v>
                </c:pt>
                <c:pt idx="2">
                  <c:v>13355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F73-4BF1-B224-07F9C0B6C768}"/>
            </c:ext>
          </c:extLst>
        </c:ser>
        <c:ser>
          <c:idx val="3"/>
          <c:order val="1"/>
          <c:tx>
            <c:strRef>
              <c:f>'Metriche Processi'!$A$12</c:f>
              <c:strCache>
                <c:ptCount val="1"/>
                <c:pt idx="0">
                  <c:v>EAC: Budget totale stanziato (ACWP+ETC)</c:v>
                </c:pt>
              </c:strCache>
            </c:strRef>
          </c:tx>
          <c:cat>
            <c:strRef>
              <c:f>'Metriche Processi'!$B$10:$D$10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Processi'!$B$12:$D$12</c:f>
              <c:numCache>
                <c:formatCode>General</c:formatCode>
                <c:ptCount val="3"/>
                <c:pt idx="0">
                  <c:v>13290</c:v>
                </c:pt>
                <c:pt idx="1">
                  <c:v>13276</c:v>
                </c:pt>
                <c:pt idx="2">
                  <c:v>13431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F73-4BF1-B224-07F9C0B6C768}"/>
            </c:ext>
          </c:extLst>
        </c:ser>
        <c:ser>
          <c:idx val="0"/>
          <c:order val="2"/>
          <c:tx>
            <c:strRef>
              <c:f>'Metriche Processi'!$A$11</c:f>
              <c:strCache>
                <c:ptCount val="1"/>
                <c:pt idx="0">
                  <c:v>Budget at Completion (Budget totale)</c:v>
                </c:pt>
              </c:strCache>
            </c:strRef>
          </c:tx>
          <c:cat>
            <c:strRef>
              <c:f>'Metriche Processi'!$B$10:$D$10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Processi'!$B$11:$D$11</c:f>
              <c:numCache>
                <c:formatCode>#,##0.00\ "€"</c:formatCode>
                <c:ptCount val="3"/>
                <c:pt idx="0">
                  <c:v>13355</c:v>
                </c:pt>
                <c:pt idx="1">
                  <c:v>13355</c:v>
                </c:pt>
                <c:pt idx="2">
                  <c:v>13355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73-4BF1-B224-07F9C0B6C768}"/>
            </c:ext>
          </c:extLst>
        </c:ser>
        <c:ser>
          <c:idx val="1"/>
          <c:order val="3"/>
          <c:tx>
            <c:strRef>
              <c:f>'Metriche Processi'!$A$12</c:f>
              <c:strCache>
                <c:ptCount val="1"/>
                <c:pt idx="0">
                  <c:v>EAC: Budget totale stanziato (ACWP+ETC)</c:v>
                </c:pt>
              </c:strCache>
            </c:strRef>
          </c:tx>
          <c:cat>
            <c:strRef>
              <c:f>'Metriche Processi'!$B$10:$D$10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Processi'!$B$12:$D$12</c:f>
              <c:numCache>
                <c:formatCode>General</c:formatCode>
                <c:ptCount val="3"/>
                <c:pt idx="0">
                  <c:v>13290</c:v>
                </c:pt>
                <c:pt idx="1">
                  <c:v>13276</c:v>
                </c:pt>
                <c:pt idx="2">
                  <c:v>13431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F73-4BF1-B224-07F9C0B6C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3500"/>
          <c:min val="13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45395480884179"/>
          <c:y val="0.60519525087064951"/>
          <c:w val="0.29546045191158204"/>
          <c:h val="0.20498789451872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Variazioni Budget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53285203991102"/>
          <c:y val="0.16638238779709322"/>
          <c:w val="0.72315606154080492"/>
          <c:h val="0.71531223417017475"/>
        </c:manualLayout>
      </c:layout>
      <c:lineChart>
        <c:grouping val="standard"/>
        <c:varyColors val="0"/>
        <c:ser>
          <c:idx val="0"/>
          <c:order val="0"/>
          <c:tx>
            <c:strRef>
              <c:f>'Metriche Processi'!$A$15</c:f>
              <c:strCache>
                <c:ptCount val="1"/>
                <c:pt idx="0">
                  <c:v>Schedule Variance (BCWP-BCWS)</c:v>
                </c:pt>
              </c:strCache>
            </c:strRef>
          </c:tx>
          <c:cat>
            <c:strRef>
              <c:f>'Metriche Processi'!$B$14:$D$14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Processi'!$B$15:$D$15</c:f>
              <c:numCache>
                <c:formatCode>0.000%</c:formatCode>
                <c:ptCount val="3"/>
                <c:pt idx="0" formatCode="0.00%">
                  <c:v>-4.8670909771620918E-3</c:v>
                </c:pt>
                <c:pt idx="1">
                  <c:v>-5.9153874953201679E-3</c:v>
                </c:pt>
                <c:pt idx="2" formatCode="0.00%">
                  <c:v>5.6907525271432391E-3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88-48D2-9462-203F8F8E9C67}"/>
            </c:ext>
          </c:extLst>
        </c:ser>
        <c:ser>
          <c:idx val="1"/>
          <c:order val="1"/>
          <c:tx>
            <c:strRef>
              <c:f>'Metriche Processi'!$A$16</c:f>
              <c:strCache>
                <c:ptCount val="1"/>
                <c:pt idx="0">
                  <c:v>Budget Variance (BCWS-ACWP)</c:v>
                </c:pt>
              </c:strCache>
            </c:strRef>
          </c:tx>
          <c:cat>
            <c:strRef>
              <c:f>'Metriche Processi'!$B$14:$D$14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Processi'!$B$16:$D$16</c:f>
              <c:numCache>
                <c:formatCode>0.00%</c:formatCode>
                <c:ptCount val="3"/>
                <c:pt idx="0">
                  <c:v>-8.7448009506832958E-2</c:v>
                </c:pt>
                <c:pt idx="1">
                  <c:v>-8.0894673847995202E-2</c:v>
                </c:pt>
                <c:pt idx="2">
                  <c:v>-8.5273972602739723E-2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88-48D2-9462-203F8F8E9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5.000000000000001E-2"/>
          <c:min val="-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868294317857974"/>
          <c:y val="0.29494594339142516"/>
          <c:w val="0.2408310197673231"/>
          <c:h val="0.543404512109116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Metriche Costo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53291633872259"/>
          <c:y val="0.17007582518514358"/>
          <c:w val="0.72315606154080492"/>
          <c:h val="0.71531223417017475"/>
        </c:manualLayout>
      </c:layout>
      <c:lineChart>
        <c:grouping val="standard"/>
        <c:varyColors val="0"/>
        <c:ser>
          <c:idx val="2"/>
          <c:order val="0"/>
          <c:tx>
            <c:strRef>
              <c:f>'Metriche Processi'!$A$3</c:f>
              <c:strCache>
                <c:ptCount val="1"/>
                <c:pt idx="0">
                  <c:v>AC(Soldi spesi fino al momento del calcolo) (ACWP)</c:v>
                </c:pt>
              </c:strCache>
            </c:strRef>
          </c:tx>
          <c:cat>
            <c:strRef>
              <c:f>'Metriche Processi'!$B$2:$D$2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Processi'!$B$3:$D$3</c:f>
              <c:numCache>
                <c:formatCode>General</c:formatCode>
                <c:ptCount val="3"/>
                <c:pt idx="0">
                  <c:v>1683</c:v>
                </c:pt>
                <c:pt idx="1">
                  <c:v>3342</c:v>
                </c:pt>
                <c:pt idx="2">
                  <c:v>4526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33-483E-B3CA-E7B73FEEC93E}"/>
            </c:ext>
          </c:extLst>
        </c:ser>
        <c:ser>
          <c:idx val="3"/>
          <c:order val="1"/>
          <c:tx>
            <c:strRef>
              <c:f>'Metriche Processi'!$A$4</c:f>
              <c:strCache>
                <c:ptCount val="1"/>
                <c:pt idx="0">
                  <c:v>ETC valore stimato per la realizzazione delle rimanenti attività</c:v>
                </c:pt>
              </c:strCache>
            </c:strRef>
          </c:tx>
          <c:cat>
            <c:strRef>
              <c:f>'Metriche Processi'!$B$2:$D$2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Processi'!$B$4:$D$4</c:f>
              <c:numCache>
                <c:formatCode>General</c:formatCode>
                <c:ptCount val="3"/>
                <c:pt idx="0">
                  <c:v>11607</c:v>
                </c:pt>
                <c:pt idx="1">
                  <c:v>9934</c:v>
                </c:pt>
                <c:pt idx="2">
                  <c:v>8905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33-483E-B3CA-E7B73FEEC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771086907038549"/>
          <c:y val="0.48700503849761168"/>
          <c:w val="0.3000129045902703"/>
          <c:h val="0.360112548258337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Earned Value e Planned Value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53291633872259"/>
          <c:y val="0.17007582518514358"/>
          <c:w val="0.72315606154080492"/>
          <c:h val="0.71531223417017475"/>
        </c:manualLayout>
      </c:layout>
      <c:lineChart>
        <c:grouping val="standard"/>
        <c:varyColors val="0"/>
        <c:ser>
          <c:idx val="2"/>
          <c:order val="0"/>
          <c:tx>
            <c:strRef>
              <c:f>'Metriche Processi'!$A$7</c:f>
              <c:strCache>
                <c:ptCount val="1"/>
                <c:pt idx="0">
                  <c:v>Earned Value (BCWP)</c:v>
                </c:pt>
              </c:strCache>
            </c:strRef>
          </c:tx>
          <c:cat>
            <c:strRef>
              <c:f>'Metriche Processi'!$B$6:$D$6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Processi'!$B$7:$D$7</c:f>
              <c:numCache>
                <c:formatCode>General</c:formatCode>
                <c:ptCount val="3"/>
                <c:pt idx="0">
                  <c:v>1528.3500000000001</c:v>
                </c:pt>
                <c:pt idx="1">
                  <c:v>3053.48</c:v>
                </c:pt>
                <c:pt idx="2">
                  <c:v>4163.6099999999997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A2-4DB1-BB80-3EB3590F64B7}"/>
            </c:ext>
          </c:extLst>
        </c:ser>
        <c:ser>
          <c:idx val="3"/>
          <c:order val="1"/>
          <c:tx>
            <c:strRef>
              <c:f>'Metriche Processi'!$A$8</c:f>
              <c:strCache>
                <c:ptCount val="1"/>
                <c:pt idx="0">
                  <c:v>Planned Value (BCWS)</c:v>
                </c:pt>
              </c:strCache>
            </c:strRef>
          </c:tx>
          <c:cat>
            <c:strRef>
              <c:f>'Metriche Processi'!$B$6:$D$6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Processi'!$B$8:$D$8</c:f>
              <c:numCache>
                <c:formatCode>0.00</c:formatCode>
                <c:ptCount val="3"/>
                <c:pt idx="0">
                  <c:v>1535.825</c:v>
                </c:pt>
                <c:pt idx="1">
                  <c:v>3071.65</c:v>
                </c:pt>
                <c:pt idx="2">
                  <c:v>4140.05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A2-4DB1-BB80-3EB3590F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4500"/>
          <c:min val="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722483201628836"/>
          <c:y val="0.40574926749114804"/>
          <c:w val="0.29546045191158204"/>
          <c:h val="0.20498789451872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Stabilità dei requisiti e requisiti obbligatori</a:t>
            </a:r>
            <a:r>
              <a:rPr lang="en-US" baseline="0"/>
              <a:t> soddisfatti</a:t>
            </a:r>
            <a:endParaRPr lang="en-US"/>
          </a:p>
        </c:rich>
      </c:tx>
      <c:layout>
        <c:manualLayout>
          <c:xMode val="edge"/>
          <c:yMode val="edge"/>
          <c:x val="0.12525750930653959"/>
          <c:y val="3.324099722991689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53291633872259"/>
          <c:y val="0.17007582518514358"/>
          <c:w val="0.72315606154080492"/>
          <c:h val="0.71531223417017475"/>
        </c:manualLayout>
      </c:layout>
      <c:lineChart>
        <c:grouping val="standard"/>
        <c:varyColors val="0"/>
        <c:ser>
          <c:idx val="2"/>
          <c:order val="0"/>
          <c:tx>
            <c:strRef>
              <c:f>'Metriche Processi'!$A$19</c:f>
              <c:strCache>
                <c:ptCount val="1"/>
                <c:pt idx="0">
                  <c:v>Requirements stability index</c:v>
                </c:pt>
              </c:strCache>
            </c:strRef>
          </c:tx>
          <c:cat>
            <c:strRef>
              <c:f>'Metriche Processi'!$B$18:$D$18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Processi'!$B$19:$D$19</c:f>
              <c:numCache>
                <c:formatCode>0.00%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08-40C9-98F4-F4BE8349CA57}"/>
            </c:ext>
          </c:extLst>
        </c:ser>
        <c:ser>
          <c:idx val="3"/>
          <c:order val="1"/>
          <c:tx>
            <c:strRef>
              <c:f>'Metriche Processi'!$A$20</c:f>
              <c:strCache>
                <c:ptCount val="1"/>
                <c:pt idx="0">
                  <c:v>Satisfied obligatory requirements</c:v>
                </c:pt>
              </c:strCache>
            </c:strRef>
          </c:tx>
          <c:cat>
            <c:strRef>
              <c:f>'Metriche Processi'!$B$18:$D$18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Processi'!$B$20:$D$20</c:f>
              <c:numCache>
                <c:formatCode>0.00%</c:formatCode>
                <c:ptCount val="3"/>
                <c:pt idx="0">
                  <c:v>0</c:v>
                </c:pt>
                <c:pt idx="1">
                  <c:v>0.08</c:v>
                </c:pt>
                <c:pt idx="2">
                  <c:v>0.08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08-40C9-98F4-F4BE8349C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722483201628836"/>
          <c:y val="0.40574926749114804"/>
          <c:w val="0.29546045191158204"/>
          <c:h val="0.204987894518725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Correttezza del codice</a:t>
            </a:r>
          </a:p>
        </c:rich>
      </c:tx>
      <c:layout>
        <c:manualLayout>
          <c:xMode val="edge"/>
          <c:yMode val="edge"/>
          <c:x val="0.35108927288010738"/>
          <c:y val="4.06278855032317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53291633872259"/>
          <c:y val="0.17007582518514358"/>
          <c:w val="0.72315606154080492"/>
          <c:h val="0.71531223417017475"/>
        </c:manualLayout>
      </c:layout>
      <c:lineChart>
        <c:grouping val="standard"/>
        <c:varyColors val="0"/>
        <c:ser>
          <c:idx val="0"/>
          <c:order val="0"/>
          <c:tx>
            <c:strRef>
              <c:f>'Metriche Processi'!$A$29</c:f>
              <c:strCache>
                <c:ptCount val="1"/>
                <c:pt idx="0">
                  <c:v>Code Coverage</c:v>
                </c:pt>
              </c:strCache>
            </c:strRef>
          </c:tx>
          <c:cat>
            <c:strRef>
              <c:f>'Metriche Processi'!$B$28:$D$28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Processi'!$B$29:$D$29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EA-4078-BC19-C3DFCDB8D1C9}"/>
            </c:ext>
          </c:extLst>
        </c:ser>
        <c:ser>
          <c:idx val="1"/>
          <c:order val="1"/>
          <c:tx>
            <c:strRef>
              <c:f>'Metriche Processi'!$A$30</c:f>
              <c:strCache>
                <c:ptCount val="1"/>
                <c:pt idx="0">
                  <c:v>Passed test cases percentage</c:v>
                </c:pt>
              </c:strCache>
            </c:strRef>
          </c:tx>
          <c:cat>
            <c:strRef>
              <c:f>'Metriche Processi'!$B$28:$D$28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Processi'!$B$30:$D$30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5EA-4078-BC19-C3DFCDB8D1C9}"/>
            </c:ext>
          </c:extLst>
        </c:ser>
        <c:ser>
          <c:idx val="2"/>
          <c:order val="2"/>
          <c:tx>
            <c:strRef>
              <c:f>'Metriche Processi'!$A$31</c:f>
              <c:strCache>
                <c:ptCount val="1"/>
                <c:pt idx="0">
                  <c:v>Failed test cases Percentage</c:v>
                </c:pt>
              </c:strCache>
            </c:strRef>
          </c:tx>
          <c:cat>
            <c:strRef>
              <c:f>'Metriche Processi'!$B$28:$D$28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Processi'!$B$31:$D$31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EA-4078-BC19-C3DFCDB8D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99870954097297"/>
          <c:y val="0.39836237921783324"/>
          <c:w val="0.28635554655420553"/>
          <c:h val="0.360112548258337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Metriche soddisfatte</a:t>
            </a:r>
          </a:p>
        </c:rich>
      </c:tx>
      <c:layout>
        <c:manualLayout>
          <c:xMode val="edge"/>
          <c:yMode val="edge"/>
          <c:x val="0.362470404576828"/>
          <c:y val="2.216066481994459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53291633872259"/>
          <c:y val="0.17007582518514358"/>
          <c:w val="0.72315606154080492"/>
          <c:h val="0.71531223417017475"/>
        </c:manualLayout>
      </c:layout>
      <c:lineChart>
        <c:grouping val="standard"/>
        <c:varyColors val="0"/>
        <c:ser>
          <c:idx val="0"/>
          <c:order val="0"/>
          <c:tx>
            <c:strRef>
              <c:f>'Metriche Processi'!$A$39</c:f>
              <c:strCache>
                <c:ptCount val="1"/>
                <c:pt idx="0">
                  <c:v>Quality Metrics Satisfied</c:v>
                </c:pt>
              </c:strCache>
            </c:strRef>
          </c:tx>
          <c:cat>
            <c:strRef>
              <c:f>'Metriche Processi'!$B$38:$D$38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Processi'!$B$39:$D$39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45-483C-9AB3-522CCCFDB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Rischi</a:t>
            </a:r>
            <a:r>
              <a:rPr lang="it-IT" baseline="0"/>
              <a:t> non calcolati</a:t>
            </a:r>
            <a:endParaRPr lang="it-IT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53291633872259"/>
          <c:y val="0.17007582518514358"/>
          <c:w val="0.72315606154080492"/>
          <c:h val="0.71531223417017475"/>
        </c:manualLayout>
      </c:layout>
      <c:lineChart>
        <c:grouping val="standard"/>
        <c:varyColors val="0"/>
        <c:ser>
          <c:idx val="2"/>
          <c:order val="0"/>
          <c:tx>
            <c:strRef>
              <c:f>'Metriche Processi'!$A$44</c:f>
              <c:strCache>
                <c:ptCount val="1"/>
                <c:pt idx="0">
                  <c:v>Non-calculated Risk</c:v>
                </c:pt>
              </c:strCache>
            </c:strRef>
          </c:tx>
          <c:cat>
            <c:strRef>
              <c:f>'Metriche Processi'!$B$43:$D$43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Processi'!$B$44:$D$44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2A-4D57-AEA3-CEAF907724BF}"/>
            </c:ext>
          </c:extLst>
        </c:ser>
        <c:ser>
          <c:idx val="0"/>
          <c:order val="1"/>
          <c:tx>
            <c:strRef>
              <c:f>'Metriche Processi'!$A$45</c:f>
              <c:strCache>
                <c:ptCount val="1"/>
                <c:pt idx="0">
                  <c:v>Valore accettabile</c:v>
                </c:pt>
              </c:strCache>
            </c:strRef>
          </c:tx>
          <c:spPr>
            <a:ln>
              <a:solidFill>
                <a:srgbClr val="0070C0"/>
              </a:solidFill>
              <a:prstDash val="dash"/>
            </a:ln>
          </c:spPr>
          <c:marker>
            <c:spPr>
              <a:noFill/>
              <a:ln>
                <a:noFill/>
              </a:ln>
            </c:spPr>
          </c:marker>
          <c:cat>
            <c:strRef>
              <c:f>'Metriche Processi'!$B$43:$D$43</c:f>
              <c:strCache>
                <c:ptCount val="3"/>
                <c:pt idx="0">
                  <c:v>Programmazione TB</c:v>
                </c:pt>
                <c:pt idx="1">
                  <c:v>Incremento 1</c:v>
                </c:pt>
                <c:pt idx="2">
                  <c:v>Incremento 2</c:v>
                </c:pt>
              </c:strCache>
            </c:strRef>
          </c:cat>
          <c:val>
            <c:numRef>
              <c:f>'Metriche Processi'!$B$45:$D$45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2A-4D57-AEA3-CEAF90772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</c:valAx>
      <c:spPr>
        <a:ln>
          <a:solidFill>
            <a:sysClr val="windowText" lastClr="000000">
              <a:lumMod val="15000"/>
              <a:lumOff val="85000"/>
              <a:alpha val="99000"/>
            </a:sysClr>
          </a:solidFill>
        </a:ln>
      </c:spPr>
    </c:plotArea>
    <c:legend>
      <c:legendPos val="r"/>
      <c:layout>
        <c:manualLayout>
          <c:xMode val="edge"/>
          <c:yMode val="edge"/>
          <c:x val="0.67722483201628836"/>
          <c:y val="0.40574926749114804"/>
          <c:w val="0.24913386899331649"/>
          <c:h val="0.124654612079307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403412</xdr:colOff>
      <xdr:row>18</xdr:row>
      <xdr:rowOff>179295</xdr:rowOff>
    </xdr:from>
    <xdr:to>
      <xdr:col>18</xdr:col>
      <xdr:colOff>536763</xdr:colOff>
      <xdr:row>36</xdr:row>
      <xdr:rowOff>188820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A1D3055-5BF3-4467-AA2E-9286894CDC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315446</xdr:colOff>
      <xdr:row>0</xdr:row>
      <xdr:rowOff>108697</xdr:rowOff>
    </xdr:from>
    <xdr:to>
      <xdr:col>18</xdr:col>
      <xdr:colOff>448797</xdr:colOff>
      <xdr:row>18</xdr:row>
      <xdr:rowOff>118222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1C65F98-7AC1-461F-90B3-E5C844255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89646</xdr:colOff>
      <xdr:row>0</xdr:row>
      <xdr:rowOff>123265</xdr:rowOff>
    </xdr:from>
    <xdr:to>
      <xdr:col>9</xdr:col>
      <xdr:colOff>222997</xdr:colOff>
      <xdr:row>18</xdr:row>
      <xdr:rowOff>132790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92B5AC90-FD8F-4EA4-937C-CD459E2585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56029</xdr:colOff>
      <xdr:row>18</xdr:row>
      <xdr:rowOff>179294</xdr:rowOff>
    </xdr:from>
    <xdr:to>
      <xdr:col>9</xdr:col>
      <xdr:colOff>189380</xdr:colOff>
      <xdr:row>36</xdr:row>
      <xdr:rowOff>188819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8D5ED07B-AA94-4E54-BCCD-F0D36ABBCE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89647</xdr:colOff>
      <xdr:row>38</xdr:row>
      <xdr:rowOff>33617</xdr:rowOff>
    </xdr:from>
    <xdr:to>
      <xdr:col>9</xdr:col>
      <xdr:colOff>222998</xdr:colOff>
      <xdr:row>56</xdr:row>
      <xdr:rowOff>43142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DDD8C5A8-E8EF-45B4-B345-ED995872F3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403411</xdr:colOff>
      <xdr:row>38</xdr:row>
      <xdr:rowOff>56031</xdr:rowOff>
    </xdr:from>
    <xdr:to>
      <xdr:col>18</xdr:col>
      <xdr:colOff>536762</xdr:colOff>
      <xdr:row>56</xdr:row>
      <xdr:rowOff>65556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0D0053CB-EB8A-412E-B075-FEA5520DB8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168089</xdr:colOff>
      <xdr:row>57</xdr:row>
      <xdr:rowOff>56029</xdr:rowOff>
    </xdr:from>
    <xdr:to>
      <xdr:col>9</xdr:col>
      <xdr:colOff>301440</xdr:colOff>
      <xdr:row>75</xdr:row>
      <xdr:rowOff>65554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E340B923-498A-4355-8CA6-45412A32D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425822</xdr:colOff>
      <xdr:row>57</xdr:row>
      <xdr:rowOff>22411</xdr:rowOff>
    </xdr:from>
    <xdr:to>
      <xdr:col>18</xdr:col>
      <xdr:colOff>559173</xdr:colOff>
      <xdr:row>75</xdr:row>
      <xdr:rowOff>31936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35F941A4-F896-413A-BAAA-B80A02FAEF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9997-03EC-43C2-97CE-34BB19C7C836}">
  <dimension ref="A1:N48"/>
  <sheetViews>
    <sheetView topLeftCell="A13" workbookViewId="0">
      <selection activeCell="D25" sqref="D25"/>
    </sheetView>
  </sheetViews>
  <sheetFormatPr defaultRowHeight="15" x14ac:dyDescent="0.25"/>
  <cols>
    <col min="1" max="1" width="35" bestFit="1" customWidth="1"/>
    <col min="2" max="2" width="11.85546875" customWidth="1"/>
    <col min="3" max="3" width="12.7109375" bestFit="1" customWidth="1"/>
    <col min="4" max="12" width="10.28515625" customWidth="1"/>
    <col min="13" max="13" width="13" customWidth="1"/>
    <col min="14" max="14" width="35.140625" bestFit="1" customWidth="1"/>
  </cols>
  <sheetData>
    <row r="1" spans="1:14" x14ac:dyDescent="0.25">
      <c r="A1" s="6" t="s">
        <v>57</v>
      </c>
      <c r="B1" s="13">
        <v>0.115</v>
      </c>
      <c r="C1" s="13">
        <v>0.23</v>
      </c>
      <c r="D1" s="13">
        <v>0.31</v>
      </c>
      <c r="E1" s="13">
        <f>100/1100*4</f>
        <v>0.36363636363636365</v>
      </c>
      <c r="F1" s="13">
        <f>100/1100*5</f>
        <v>0.45454545454545459</v>
      </c>
      <c r="G1" s="13">
        <f>100/1100*6</f>
        <v>0.54545454545454541</v>
      </c>
      <c r="H1" s="13">
        <f>100/1100*7</f>
        <v>0.63636363636363635</v>
      </c>
      <c r="I1" s="13">
        <f>100/1100*8</f>
        <v>0.72727272727272729</v>
      </c>
      <c r="J1" s="13">
        <f>100/1100*9</f>
        <v>0.81818181818181823</v>
      </c>
      <c r="K1" s="13">
        <f>100/1100*10</f>
        <v>0.90909090909090917</v>
      </c>
      <c r="L1" s="13">
        <f>100/1100*11</f>
        <v>1</v>
      </c>
    </row>
    <row r="2" spans="1:14" ht="21" x14ac:dyDescent="0.35">
      <c r="A2" s="1" t="s">
        <v>64</v>
      </c>
      <c r="B2" s="2" t="s">
        <v>48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47</v>
      </c>
      <c r="L2" s="2" t="s">
        <v>56</v>
      </c>
      <c r="M2" s="2" t="s">
        <v>15</v>
      </c>
      <c r="N2" s="2" t="s">
        <v>16</v>
      </c>
    </row>
    <row r="3" spans="1:14" ht="30" x14ac:dyDescent="0.25">
      <c r="A3" s="11" t="s">
        <v>53</v>
      </c>
      <c r="B3" s="5">
        <v>1683</v>
      </c>
      <c r="C3" s="2">
        <f>B3+1659</f>
        <v>3342</v>
      </c>
      <c r="D3" s="2">
        <f>C3+1184</f>
        <v>4526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30" x14ac:dyDescent="0.25">
      <c r="A4" s="11" t="s">
        <v>54</v>
      </c>
      <c r="B4" s="5">
        <f>1673+1119+6210+2605</f>
        <v>11607</v>
      </c>
      <c r="C4" s="5">
        <f>1119+6210+2605</f>
        <v>9934</v>
      </c>
      <c r="D4" s="2">
        <f>6300+2605</f>
        <v>8905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12"/>
      <c r="B5" s="12"/>
      <c r="C5" s="1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21" x14ac:dyDescent="0.35">
      <c r="A6" s="1" t="s">
        <v>65</v>
      </c>
      <c r="B6" s="2" t="s">
        <v>48</v>
      </c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47</v>
      </c>
      <c r="L6" s="2" t="s">
        <v>56</v>
      </c>
      <c r="M6" s="2" t="s">
        <v>15</v>
      </c>
      <c r="N6" s="2" t="s">
        <v>16</v>
      </c>
    </row>
    <row r="7" spans="1:14" x14ac:dyDescent="0.25">
      <c r="A7" s="2" t="s">
        <v>52</v>
      </c>
      <c r="B7" s="3">
        <f t="shared" ref="B7:L7" si="0">B1*B12</f>
        <v>1528.3500000000001</v>
      </c>
      <c r="C7" s="3">
        <f t="shared" si="0"/>
        <v>3053.48</v>
      </c>
      <c r="D7" s="3">
        <f t="shared" si="0"/>
        <v>4163.6099999999997</v>
      </c>
      <c r="E7" s="3">
        <f t="shared" si="0"/>
        <v>0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  <c r="N7" t="s">
        <v>22</v>
      </c>
    </row>
    <row r="8" spans="1:14" x14ac:dyDescent="0.25">
      <c r="A8" s="2" t="s">
        <v>51</v>
      </c>
      <c r="B8" s="14">
        <f t="shared" ref="B8:L8" si="1">B1*13355</f>
        <v>1535.825</v>
      </c>
      <c r="C8" s="14">
        <f t="shared" si="1"/>
        <v>3071.65</v>
      </c>
      <c r="D8" s="14">
        <f t="shared" si="1"/>
        <v>4140.05</v>
      </c>
      <c r="E8" s="14">
        <f t="shared" si="1"/>
        <v>4856.3636363636369</v>
      </c>
      <c r="F8" s="14">
        <f t="shared" si="1"/>
        <v>6070.454545454546</v>
      </c>
      <c r="G8" s="14">
        <f t="shared" si="1"/>
        <v>7284.545454545454</v>
      </c>
      <c r="H8" s="14">
        <f t="shared" si="1"/>
        <v>8498.636363636364</v>
      </c>
      <c r="I8" s="14">
        <f t="shared" si="1"/>
        <v>9712.7272727272739</v>
      </c>
      <c r="J8" s="14">
        <f t="shared" si="1"/>
        <v>10926.818181818182</v>
      </c>
      <c r="K8" s="14">
        <f t="shared" si="1"/>
        <v>12140.909090909092</v>
      </c>
      <c r="L8" s="14">
        <f t="shared" si="1"/>
        <v>13355</v>
      </c>
      <c r="N8" t="s">
        <v>23</v>
      </c>
    </row>
    <row r="9" spans="1:14" x14ac:dyDescent="0.25">
      <c r="A9" s="2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4" ht="21" x14ac:dyDescent="0.35">
      <c r="A10" s="1" t="s">
        <v>59</v>
      </c>
      <c r="B10" s="2" t="s">
        <v>48</v>
      </c>
      <c r="C10" s="2" t="s">
        <v>0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  <c r="J10" s="2" t="s">
        <v>7</v>
      </c>
      <c r="K10" s="2" t="s">
        <v>47</v>
      </c>
      <c r="L10" s="2" t="s">
        <v>56</v>
      </c>
      <c r="M10" s="2" t="s">
        <v>15</v>
      </c>
      <c r="N10" s="2" t="s">
        <v>16</v>
      </c>
    </row>
    <row r="11" spans="1:14" x14ac:dyDescent="0.25">
      <c r="A11" s="2" t="s">
        <v>19</v>
      </c>
      <c r="B11" s="15">
        <v>13355</v>
      </c>
      <c r="C11" s="15">
        <v>13355</v>
      </c>
      <c r="D11" s="15">
        <v>13355</v>
      </c>
      <c r="E11" s="15">
        <v>13355</v>
      </c>
      <c r="F11" s="15">
        <v>13355</v>
      </c>
      <c r="G11" s="15">
        <v>13355</v>
      </c>
      <c r="H11" s="15">
        <v>13355</v>
      </c>
      <c r="I11" s="15">
        <v>13355</v>
      </c>
      <c r="J11" s="15">
        <v>13355</v>
      </c>
      <c r="K11" s="15">
        <v>13355</v>
      </c>
      <c r="L11" s="15">
        <v>13355</v>
      </c>
      <c r="M11" t="s">
        <v>20</v>
      </c>
      <c r="N11" t="s">
        <v>21</v>
      </c>
    </row>
    <row r="12" spans="1:14" ht="30" x14ac:dyDescent="0.25">
      <c r="A12" s="11" t="s">
        <v>55</v>
      </c>
      <c r="B12" s="2">
        <f>B3+B4</f>
        <v>13290</v>
      </c>
      <c r="C12" s="2">
        <f>C3+C4</f>
        <v>13276</v>
      </c>
      <c r="D12" s="2">
        <f>D3+D4</f>
        <v>13431</v>
      </c>
      <c r="E12" s="2">
        <f t="shared" ref="E12:L12" si="2">E3+E4</f>
        <v>0</v>
      </c>
      <c r="F12" s="2">
        <f t="shared" si="2"/>
        <v>0</v>
      </c>
      <c r="G12" s="2">
        <f t="shared" si="2"/>
        <v>0</v>
      </c>
      <c r="H12" s="2">
        <f t="shared" si="2"/>
        <v>0</v>
      </c>
      <c r="I12" s="2">
        <f t="shared" si="2"/>
        <v>0</v>
      </c>
      <c r="J12" s="2">
        <f t="shared" si="2"/>
        <v>0</v>
      </c>
      <c r="K12" s="2">
        <f t="shared" si="2"/>
        <v>0</v>
      </c>
      <c r="L12" s="2">
        <f t="shared" si="2"/>
        <v>0</v>
      </c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21" x14ac:dyDescent="0.35">
      <c r="A14" s="1" t="s">
        <v>58</v>
      </c>
      <c r="B14" s="2" t="s">
        <v>48</v>
      </c>
      <c r="C14" s="2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2" t="s">
        <v>6</v>
      </c>
      <c r="J14" s="2" t="s">
        <v>7</v>
      </c>
      <c r="K14" s="2" t="s">
        <v>47</v>
      </c>
      <c r="L14" s="2" t="s">
        <v>56</v>
      </c>
      <c r="M14" s="2" t="s">
        <v>15</v>
      </c>
      <c r="N14" s="2" t="s">
        <v>16</v>
      </c>
    </row>
    <row r="15" spans="1:14" x14ac:dyDescent="0.25">
      <c r="A15" s="2" t="s">
        <v>49</v>
      </c>
      <c r="B15" s="9">
        <f t="shared" ref="B15:L15" si="3">B7/B8-1</f>
        <v>-4.8670909771620918E-3</v>
      </c>
      <c r="C15" s="8">
        <f t="shared" si="3"/>
        <v>-5.9153874953201679E-3</v>
      </c>
      <c r="D15" s="9">
        <f t="shared" si="3"/>
        <v>5.6907525271432391E-3</v>
      </c>
      <c r="E15" s="9">
        <f t="shared" si="3"/>
        <v>-1</v>
      </c>
      <c r="F15" s="9">
        <f t="shared" si="3"/>
        <v>-1</v>
      </c>
      <c r="G15" s="9">
        <f t="shared" si="3"/>
        <v>-1</v>
      </c>
      <c r="H15" s="9">
        <f t="shared" si="3"/>
        <v>-1</v>
      </c>
      <c r="I15" s="9">
        <f t="shared" si="3"/>
        <v>-1</v>
      </c>
      <c r="J15" s="9">
        <f t="shared" si="3"/>
        <v>-1</v>
      </c>
      <c r="K15" s="9">
        <f t="shared" si="3"/>
        <v>-1</v>
      </c>
      <c r="L15" s="9">
        <f t="shared" si="3"/>
        <v>-1</v>
      </c>
      <c r="M15" s="10">
        <v>-0.1</v>
      </c>
      <c r="N15" t="s">
        <v>17</v>
      </c>
    </row>
    <row r="16" spans="1:14" x14ac:dyDescent="0.25">
      <c r="A16" s="2" t="s">
        <v>50</v>
      </c>
      <c r="B16" s="9">
        <f>B8/B3-1</f>
        <v>-8.7448009506832958E-2</v>
      </c>
      <c r="C16" s="9">
        <f>C8/C3-1</f>
        <v>-8.0894673847995202E-2</v>
      </c>
      <c r="D16" s="9">
        <f>D8/D3-1</f>
        <v>-8.5273972602739723E-2</v>
      </c>
      <c r="E16" s="9" t="e">
        <f>1-E8/#REF!</f>
        <v>#REF!</v>
      </c>
      <c r="F16" s="9" t="e">
        <f>1-F8/#REF!</f>
        <v>#REF!</v>
      </c>
      <c r="G16" s="9" t="e">
        <f>1-G8/#REF!</f>
        <v>#REF!</v>
      </c>
      <c r="H16" s="9" t="e">
        <f>1-H8/#REF!</f>
        <v>#REF!</v>
      </c>
      <c r="I16" s="9" t="e">
        <f>1-I8/#REF!</f>
        <v>#REF!</v>
      </c>
      <c r="J16" s="9" t="e">
        <f>1-J8/#REF!</f>
        <v>#REF!</v>
      </c>
      <c r="K16" s="9" t="e">
        <f>1-K8/#REF!</f>
        <v>#REF!</v>
      </c>
      <c r="L16" s="9" t="e">
        <f>1-L8/#REF!</f>
        <v>#REF!</v>
      </c>
      <c r="M16" s="10">
        <v>-0.1</v>
      </c>
      <c r="N16" t="s">
        <v>18</v>
      </c>
    </row>
    <row r="17" spans="1:14" x14ac:dyDescent="0.25">
      <c r="A17" s="2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4" ht="21" x14ac:dyDescent="0.35">
      <c r="A18" s="1" t="s">
        <v>60</v>
      </c>
      <c r="B18" s="2" t="s">
        <v>48</v>
      </c>
      <c r="C18" s="2" t="s">
        <v>0</v>
      </c>
      <c r="D18" s="2" t="s">
        <v>1</v>
      </c>
      <c r="E18" s="2" t="s">
        <v>2</v>
      </c>
      <c r="F18" s="2" t="s">
        <v>3</v>
      </c>
      <c r="G18" s="2" t="s">
        <v>4</v>
      </c>
      <c r="H18" s="2" t="s">
        <v>5</v>
      </c>
      <c r="I18" s="2" t="s">
        <v>6</v>
      </c>
      <c r="J18" s="2" t="s">
        <v>7</v>
      </c>
      <c r="K18" s="2" t="s">
        <v>47</v>
      </c>
      <c r="L18" s="2" t="s">
        <v>56</v>
      </c>
      <c r="M18" s="2" t="s">
        <v>15</v>
      </c>
      <c r="N18" s="2" t="s">
        <v>16</v>
      </c>
    </row>
    <row r="19" spans="1:14" x14ac:dyDescent="0.25">
      <c r="A19" s="2" t="s">
        <v>8</v>
      </c>
      <c r="B19" s="9">
        <f>(1-(B21+B22+B23)/B24)</f>
        <v>1</v>
      </c>
      <c r="C19" s="9">
        <f t="shared" ref="C19:L19" si="4">(1-(C21+C22+C23)/C24)</f>
        <v>1</v>
      </c>
      <c r="D19" s="9">
        <f t="shared" si="4"/>
        <v>1</v>
      </c>
      <c r="E19" s="9">
        <f t="shared" si="4"/>
        <v>1</v>
      </c>
      <c r="F19" s="9">
        <f t="shared" si="4"/>
        <v>1</v>
      </c>
      <c r="G19" s="9">
        <f t="shared" si="4"/>
        <v>1</v>
      </c>
      <c r="H19" s="9">
        <f t="shared" si="4"/>
        <v>1</v>
      </c>
      <c r="I19" s="9">
        <f t="shared" si="4"/>
        <v>1</v>
      </c>
      <c r="J19" s="9">
        <f t="shared" si="4"/>
        <v>1</v>
      </c>
      <c r="K19" s="9">
        <f t="shared" si="4"/>
        <v>1</v>
      </c>
      <c r="L19" s="9">
        <f t="shared" si="4"/>
        <v>1</v>
      </c>
      <c r="M19" t="s">
        <v>24</v>
      </c>
      <c r="N19" t="s">
        <v>30</v>
      </c>
    </row>
    <row r="20" spans="1:14" x14ac:dyDescent="0.25">
      <c r="A20" s="2" t="s">
        <v>9</v>
      </c>
      <c r="B20" s="9">
        <f>B26/B25</f>
        <v>0</v>
      </c>
      <c r="C20" s="9">
        <f t="shared" ref="C20:L20" si="5">C26/C25</f>
        <v>0.08</v>
      </c>
      <c r="D20" s="9">
        <f t="shared" si="5"/>
        <v>0.08</v>
      </c>
      <c r="E20" s="9" t="e">
        <f t="shared" si="5"/>
        <v>#DIV/0!</v>
      </c>
      <c r="F20" s="9" t="e">
        <f t="shared" si="5"/>
        <v>#DIV/0!</v>
      </c>
      <c r="G20" s="9" t="e">
        <f t="shared" si="5"/>
        <v>#DIV/0!</v>
      </c>
      <c r="H20" s="9" t="e">
        <f t="shared" si="5"/>
        <v>#DIV/0!</v>
      </c>
      <c r="I20" s="9" t="e">
        <f t="shared" si="5"/>
        <v>#DIV/0!</v>
      </c>
      <c r="J20" s="9" t="e">
        <f t="shared" si="5"/>
        <v>#DIV/0!</v>
      </c>
      <c r="K20" s="9" t="e">
        <f t="shared" si="5"/>
        <v>#DIV/0!</v>
      </c>
      <c r="L20" s="9" t="e">
        <f t="shared" si="5"/>
        <v>#DIV/0!</v>
      </c>
      <c r="M20" t="s">
        <v>25</v>
      </c>
    </row>
    <row r="21" spans="1:14" s="16" customFormat="1" x14ac:dyDescent="0.25">
      <c r="A21" t="s">
        <v>26</v>
      </c>
      <c r="B21" s="17">
        <v>0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4" x14ac:dyDescent="0.25">
      <c r="A22" t="s">
        <v>27</v>
      </c>
      <c r="B22" s="17">
        <v>0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6"/>
    </row>
    <row r="23" spans="1:14" x14ac:dyDescent="0.25">
      <c r="A23" t="s">
        <v>28</v>
      </c>
      <c r="B23" s="17">
        <v>0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6"/>
    </row>
    <row r="24" spans="1:14" x14ac:dyDescent="0.25">
      <c r="A24" s="16" t="s">
        <v>66</v>
      </c>
      <c r="B24" s="17">
        <v>42</v>
      </c>
      <c r="C24" s="17">
        <f>B23-B22+B24</f>
        <v>42</v>
      </c>
      <c r="D24" s="17">
        <f t="shared" ref="D24:M24" si="6">C23-C22+C24</f>
        <v>42</v>
      </c>
      <c r="E24" s="17">
        <f t="shared" si="6"/>
        <v>42</v>
      </c>
      <c r="F24" s="17">
        <f t="shared" si="6"/>
        <v>42</v>
      </c>
      <c r="G24" s="17">
        <f t="shared" si="6"/>
        <v>42</v>
      </c>
      <c r="H24" s="17">
        <f t="shared" si="6"/>
        <v>42</v>
      </c>
      <c r="I24" s="17">
        <f t="shared" si="6"/>
        <v>42</v>
      </c>
      <c r="J24" s="17">
        <f t="shared" si="6"/>
        <v>42</v>
      </c>
      <c r="K24" s="17">
        <f t="shared" si="6"/>
        <v>42</v>
      </c>
      <c r="L24" s="17">
        <f t="shared" si="6"/>
        <v>42</v>
      </c>
      <c r="M24" s="17">
        <f t="shared" si="6"/>
        <v>42</v>
      </c>
    </row>
    <row r="25" spans="1:14" x14ac:dyDescent="0.25">
      <c r="A25" s="16" t="s">
        <v>67</v>
      </c>
      <c r="B25" s="21">
        <v>25</v>
      </c>
      <c r="C25" s="21">
        <v>25</v>
      </c>
      <c r="D25" s="21">
        <v>25</v>
      </c>
      <c r="E25" s="21"/>
      <c r="F25" s="21"/>
      <c r="G25" s="21"/>
      <c r="H25" s="21"/>
      <c r="I25" s="21"/>
      <c r="J25" s="21"/>
      <c r="K25" s="21"/>
      <c r="L25" s="21"/>
      <c r="M25" s="22"/>
      <c r="N25" s="20"/>
    </row>
    <row r="26" spans="1:14" x14ac:dyDescent="0.25">
      <c r="A26" s="16" t="s">
        <v>29</v>
      </c>
      <c r="B26" s="21">
        <v>0</v>
      </c>
      <c r="C26" s="21">
        <v>2</v>
      </c>
      <c r="D26" s="21">
        <v>2</v>
      </c>
      <c r="E26" s="21"/>
      <c r="F26" s="21"/>
      <c r="G26" s="21"/>
      <c r="H26" s="21"/>
      <c r="I26" s="21"/>
      <c r="J26" s="21"/>
      <c r="K26" s="21"/>
      <c r="L26" s="21"/>
      <c r="M26" s="19"/>
      <c r="N26" s="20"/>
    </row>
    <row r="27" spans="1:14" x14ac:dyDescent="0.25">
      <c r="A27" s="16"/>
      <c r="B27" s="21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9"/>
      <c r="N27" s="20"/>
    </row>
    <row r="28" spans="1:14" ht="21" x14ac:dyDescent="0.35">
      <c r="A28" s="1" t="s">
        <v>61</v>
      </c>
      <c r="B28" s="2" t="s">
        <v>48</v>
      </c>
      <c r="C28" s="2" t="s">
        <v>0</v>
      </c>
      <c r="D28" s="2" t="s">
        <v>1</v>
      </c>
      <c r="E28" s="2" t="s">
        <v>2</v>
      </c>
      <c r="F28" s="2" t="s">
        <v>3</v>
      </c>
      <c r="G28" s="2" t="s">
        <v>4</v>
      </c>
      <c r="H28" s="2" t="s">
        <v>5</v>
      </c>
      <c r="I28" s="2" t="s">
        <v>6</v>
      </c>
      <c r="J28" s="2" t="s">
        <v>7</v>
      </c>
      <c r="K28" s="2" t="s">
        <v>47</v>
      </c>
      <c r="L28" s="2" t="s">
        <v>56</v>
      </c>
      <c r="M28" s="2" t="s">
        <v>15</v>
      </c>
      <c r="N28" s="2" t="s">
        <v>16</v>
      </c>
    </row>
    <row r="29" spans="1:14" x14ac:dyDescent="0.25">
      <c r="A29" s="2" t="s">
        <v>10</v>
      </c>
      <c r="B29" s="7" t="e">
        <f>B32/B33</f>
        <v>#DIV/0!</v>
      </c>
      <c r="C29" s="7" t="e">
        <f t="shared" ref="C29:L29" si="7">C32/C33</f>
        <v>#DIV/0!</v>
      </c>
      <c r="D29" s="7" t="e">
        <f t="shared" si="7"/>
        <v>#DIV/0!</v>
      </c>
      <c r="E29" s="7" t="e">
        <f t="shared" si="7"/>
        <v>#DIV/0!</v>
      </c>
      <c r="F29" s="7" t="e">
        <f t="shared" si="7"/>
        <v>#DIV/0!</v>
      </c>
      <c r="G29" s="7" t="e">
        <f t="shared" si="7"/>
        <v>#DIV/0!</v>
      </c>
      <c r="H29" s="7" t="e">
        <f t="shared" si="7"/>
        <v>#DIV/0!</v>
      </c>
      <c r="I29" s="7" t="e">
        <f t="shared" si="7"/>
        <v>#DIV/0!</v>
      </c>
      <c r="J29" s="7" t="e">
        <f t="shared" si="7"/>
        <v>#DIV/0!</v>
      </c>
      <c r="K29" s="7" t="e">
        <f t="shared" si="7"/>
        <v>#DIV/0!</v>
      </c>
      <c r="L29" s="7" t="e">
        <f t="shared" si="7"/>
        <v>#DIV/0!</v>
      </c>
      <c r="M29" t="s">
        <v>34</v>
      </c>
      <c r="N29" t="s">
        <v>31</v>
      </c>
    </row>
    <row r="30" spans="1:14" x14ac:dyDescent="0.25">
      <c r="A30" s="2" t="s">
        <v>11</v>
      </c>
      <c r="B30" s="7" t="e">
        <f>B35/B34</f>
        <v>#DIV/0!</v>
      </c>
      <c r="C30" s="7" t="e">
        <f t="shared" ref="C30:L30" si="8">C35/C34</f>
        <v>#DIV/0!</v>
      </c>
      <c r="D30" s="7" t="e">
        <f t="shared" si="8"/>
        <v>#DIV/0!</v>
      </c>
      <c r="E30" s="7" t="e">
        <f t="shared" si="8"/>
        <v>#DIV/0!</v>
      </c>
      <c r="F30" s="7" t="e">
        <f t="shared" si="8"/>
        <v>#DIV/0!</v>
      </c>
      <c r="G30" s="7" t="e">
        <f t="shared" si="8"/>
        <v>#DIV/0!</v>
      </c>
      <c r="H30" s="7" t="e">
        <f t="shared" si="8"/>
        <v>#DIV/0!</v>
      </c>
      <c r="I30" s="7" t="e">
        <f t="shared" si="8"/>
        <v>#DIV/0!</v>
      </c>
      <c r="J30" s="7" t="e">
        <f t="shared" si="8"/>
        <v>#DIV/0!</v>
      </c>
      <c r="K30" s="7" t="e">
        <f t="shared" si="8"/>
        <v>#DIV/0!</v>
      </c>
      <c r="L30" s="7" t="e">
        <f t="shared" si="8"/>
        <v>#DIV/0!</v>
      </c>
      <c r="M30" t="s">
        <v>35</v>
      </c>
      <c r="N30" t="s">
        <v>45</v>
      </c>
    </row>
    <row r="31" spans="1:14" x14ac:dyDescent="0.25">
      <c r="A31" s="2" t="s">
        <v>12</v>
      </c>
      <c r="B31" s="7" t="e">
        <f>B36/B34</f>
        <v>#DIV/0!</v>
      </c>
      <c r="C31" s="7" t="e">
        <f t="shared" ref="C31:L31" si="9">C36/C34</f>
        <v>#DIV/0!</v>
      </c>
      <c r="D31" s="7" t="e">
        <f t="shared" si="9"/>
        <v>#DIV/0!</v>
      </c>
      <c r="E31" s="7" t="e">
        <f t="shared" si="9"/>
        <v>#DIV/0!</v>
      </c>
      <c r="F31" s="7" t="e">
        <f t="shared" si="9"/>
        <v>#DIV/0!</v>
      </c>
      <c r="G31" s="7" t="e">
        <f t="shared" si="9"/>
        <v>#DIV/0!</v>
      </c>
      <c r="H31" s="7" t="e">
        <f t="shared" si="9"/>
        <v>#DIV/0!</v>
      </c>
      <c r="I31" s="7" t="e">
        <f t="shared" si="9"/>
        <v>#DIV/0!</v>
      </c>
      <c r="J31" s="7" t="e">
        <f t="shared" si="9"/>
        <v>#DIV/0!</v>
      </c>
      <c r="K31" s="7" t="e">
        <f t="shared" si="9"/>
        <v>#DIV/0!</v>
      </c>
      <c r="L31" s="7" t="e">
        <f t="shared" si="9"/>
        <v>#DIV/0!</v>
      </c>
      <c r="M31" t="s">
        <v>36</v>
      </c>
      <c r="N31" t="s">
        <v>46</v>
      </c>
    </row>
    <row r="32" spans="1:14" x14ac:dyDescent="0.25">
      <c r="A32" t="s">
        <v>32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4" x14ac:dyDescent="0.25">
      <c r="A33" t="s">
        <v>33</v>
      </c>
    </row>
    <row r="34" spans="1:14" x14ac:dyDescent="0.25">
      <c r="A34" t="s">
        <v>38</v>
      </c>
    </row>
    <row r="35" spans="1:14" x14ac:dyDescent="0.25">
      <c r="A35" t="s">
        <v>39</v>
      </c>
    </row>
    <row r="36" spans="1:14" x14ac:dyDescent="0.25">
      <c r="A36" t="s">
        <v>40</v>
      </c>
    </row>
    <row r="37" spans="1:14" x14ac:dyDescent="0.25">
      <c r="A37" s="2"/>
    </row>
    <row r="38" spans="1:14" ht="21" x14ac:dyDescent="0.35">
      <c r="A38" s="1" t="s">
        <v>63</v>
      </c>
      <c r="B38" s="2" t="s">
        <v>48</v>
      </c>
      <c r="C38" s="2" t="s">
        <v>0</v>
      </c>
      <c r="D38" s="2" t="s">
        <v>1</v>
      </c>
      <c r="E38" s="2" t="s">
        <v>2</v>
      </c>
      <c r="F38" s="2" t="s">
        <v>3</v>
      </c>
      <c r="G38" s="2" t="s">
        <v>4</v>
      </c>
      <c r="H38" s="2" t="s">
        <v>5</v>
      </c>
      <c r="I38" s="2" t="s">
        <v>6</v>
      </c>
      <c r="J38" s="2" t="s">
        <v>7</v>
      </c>
      <c r="K38" s="2" t="s">
        <v>47</v>
      </c>
      <c r="L38" s="2" t="s">
        <v>56</v>
      </c>
      <c r="M38" s="2" t="s">
        <v>15</v>
      </c>
      <c r="N38" s="2" t="s">
        <v>16</v>
      </c>
    </row>
    <row r="39" spans="1:14" x14ac:dyDescent="0.25">
      <c r="A39" s="2" t="s">
        <v>13</v>
      </c>
      <c r="B39" s="7">
        <f>B40/B41</f>
        <v>1</v>
      </c>
      <c r="C39" s="7">
        <f t="shared" ref="C39:L39" si="10">C40/C41</f>
        <v>1</v>
      </c>
      <c r="D39" s="7">
        <f t="shared" si="10"/>
        <v>1</v>
      </c>
      <c r="E39" s="7">
        <f t="shared" si="10"/>
        <v>0</v>
      </c>
      <c r="F39" s="7">
        <f t="shared" si="10"/>
        <v>0</v>
      </c>
      <c r="G39" s="7">
        <f t="shared" si="10"/>
        <v>0</v>
      </c>
      <c r="H39" s="7">
        <f t="shared" si="10"/>
        <v>0</v>
      </c>
      <c r="I39" s="7">
        <f t="shared" si="10"/>
        <v>0</v>
      </c>
      <c r="J39" s="7">
        <f t="shared" si="10"/>
        <v>0</v>
      </c>
      <c r="K39" s="7">
        <f t="shared" si="10"/>
        <v>0</v>
      </c>
      <c r="L39" s="7">
        <f t="shared" si="10"/>
        <v>0</v>
      </c>
      <c r="M39" t="s">
        <v>35</v>
      </c>
      <c r="N39" t="s">
        <v>44</v>
      </c>
    </row>
    <row r="40" spans="1:14" x14ac:dyDescent="0.25">
      <c r="A40" t="s">
        <v>41</v>
      </c>
      <c r="B40" s="17">
        <v>25</v>
      </c>
      <c r="C40" s="17">
        <v>25</v>
      </c>
      <c r="D40" s="17">
        <v>25</v>
      </c>
      <c r="E40" s="17"/>
      <c r="F40" s="17"/>
      <c r="G40" s="17"/>
      <c r="H40" s="17"/>
      <c r="I40" s="17"/>
      <c r="J40" s="17"/>
      <c r="K40" s="17"/>
      <c r="L40" s="17"/>
    </row>
    <row r="41" spans="1:14" x14ac:dyDescent="0.25">
      <c r="A41" t="s">
        <v>42</v>
      </c>
      <c r="B41" s="17">
        <v>25</v>
      </c>
      <c r="C41" s="17">
        <v>25</v>
      </c>
      <c r="D41" s="17">
        <v>25</v>
      </c>
      <c r="E41" s="17">
        <v>25</v>
      </c>
      <c r="F41" s="17">
        <v>25</v>
      </c>
      <c r="G41" s="17">
        <v>25</v>
      </c>
      <c r="H41" s="17">
        <v>25</v>
      </c>
      <c r="I41" s="17">
        <v>25</v>
      </c>
      <c r="J41" s="17">
        <v>25</v>
      </c>
      <c r="K41" s="17">
        <v>25</v>
      </c>
      <c r="L41" s="17">
        <v>25</v>
      </c>
      <c r="M41" s="17"/>
    </row>
    <row r="42" spans="1:14" x14ac:dyDescent="0.2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4" ht="21" x14ac:dyDescent="0.35">
      <c r="A43" s="1" t="s">
        <v>62</v>
      </c>
      <c r="B43" s="2" t="s">
        <v>48</v>
      </c>
      <c r="C43" s="2" t="s">
        <v>0</v>
      </c>
      <c r="D43" s="2" t="s">
        <v>1</v>
      </c>
      <c r="E43" s="2" t="s">
        <v>2</v>
      </c>
      <c r="F43" s="2" t="s">
        <v>3</v>
      </c>
      <c r="G43" s="2" t="s">
        <v>4</v>
      </c>
      <c r="H43" s="2" t="s">
        <v>5</v>
      </c>
      <c r="I43" s="2" t="s">
        <v>6</v>
      </c>
      <c r="J43" s="2" t="s">
        <v>7</v>
      </c>
      <c r="K43" s="2" t="s">
        <v>47</v>
      </c>
      <c r="L43" s="2" t="s">
        <v>56</v>
      </c>
      <c r="M43" s="2" t="s">
        <v>15</v>
      </c>
      <c r="N43" s="2" t="s">
        <v>16</v>
      </c>
    </row>
    <row r="44" spans="1:14" x14ac:dyDescent="0.25">
      <c r="A44" s="2" t="s">
        <v>14</v>
      </c>
      <c r="B44" s="2">
        <v>1</v>
      </c>
      <c r="C44" s="3"/>
      <c r="D44" s="4"/>
      <c r="E44" s="4"/>
      <c r="F44" s="4"/>
      <c r="G44" s="4"/>
      <c r="H44" s="4"/>
      <c r="I44" s="4"/>
      <c r="J44" s="4"/>
      <c r="K44" s="4"/>
      <c r="L44" s="4"/>
      <c r="M44" t="s">
        <v>37</v>
      </c>
      <c r="N44" t="s">
        <v>43</v>
      </c>
    </row>
    <row r="45" spans="1:14" x14ac:dyDescent="0.25">
      <c r="A45" s="16" t="s">
        <v>68</v>
      </c>
      <c r="B45" s="16">
        <v>5</v>
      </c>
      <c r="C45" s="16">
        <v>5</v>
      </c>
      <c r="D45" s="16">
        <v>5</v>
      </c>
      <c r="E45" s="16">
        <v>5</v>
      </c>
      <c r="F45" s="16">
        <v>5</v>
      </c>
      <c r="G45" s="16">
        <v>5</v>
      </c>
      <c r="H45" s="16">
        <v>5</v>
      </c>
      <c r="I45" s="16">
        <v>5</v>
      </c>
      <c r="J45" s="16">
        <v>5</v>
      </c>
      <c r="K45" s="16">
        <v>5</v>
      </c>
      <c r="L45" s="16">
        <v>5</v>
      </c>
    </row>
    <row r="48" spans="1:14" x14ac:dyDescent="0.25">
      <c r="A4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8BC0-52A9-42FD-84FF-BCF023D30810}">
  <dimension ref="A1"/>
  <sheetViews>
    <sheetView tabSelected="1" topLeftCell="A4" zoomScale="85" zoomScaleNormal="85" workbookViewId="0">
      <selection activeCell="K61" sqref="K6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Metriche Processi</vt:lpstr>
      <vt:lpstr>Grafici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zenma</cp:lastModifiedBy>
  <dcterms:created xsi:type="dcterms:W3CDTF">2021-01-04T08:09:31Z</dcterms:created>
  <dcterms:modified xsi:type="dcterms:W3CDTF">2021-02-15T10:21:09Z</dcterms:modified>
</cp:coreProperties>
</file>